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D06D39BE-E7F8-4685-820E-146C39A94ED8}" xr6:coauthVersionLast="47" xr6:coauthVersionMax="47" xr10:uidLastSave="{00000000-0000-0000-0000-000000000000}"/>
  <bookViews>
    <workbookView xWindow="-120" yWindow="-120" windowWidth="29040" windowHeight="15720" tabRatio="787" firstSheet="3" activeTab="12" xr2:uid="{00000000-000D-0000-FFFF-FFFF00000000}"/>
  </bookViews>
  <sheets>
    <sheet name="AEB-1 Summ" sheetId="87" r:id="rId1"/>
    <sheet name="AEB-2 Proxy" sheetId="88" r:id="rId2"/>
    <sheet name="AEB-3 CGDCF" sheetId="89" r:id="rId3"/>
    <sheet name="AEB-4 CAPM" sheetId="90" r:id="rId4"/>
    <sheet name="AEB-5 LT Beta" sheetId="91" r:id="rId5"/>
    <sheet name="AEB-6 MktRet" sheetId="92" r:id="rId6"/>
    <sheet name="AEB-7 RskPrem" sheetId="93" r:id="rId7"/>
    <sheet name="AEB-8 CapEx 1" sheetId="80" r:id="rId8"/>
    <sheet name="AEB-8 CapEx 2" sheetId="81" r:id="rId9"/>
    <sheet name="AEB-9 Reg Risk" sheetId="94" r:id="rId10"/>
    <sheet name="AEB-10 RRA Reg Env" sheetId="83" r:id="rId11"/>
    <sheet name="AEB-11 S&amp;P Cred Sup" sheetId="84" r:id="rId12"/>
    <sheet name="AEB-12 CapStruc" sheetId="67" r:id="rId13"/>
    <sheet name="AEB-13 Cost of Debt" sheetId="98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'AEB-1 Summ'!$B$2:$E$33</definedName>
    <definedName name="_xlnm.Print_Area" localSheetId="10">'AEB-10 RRA Reg Env'!$B$2:$E$90</definedName>
    <definedName name="_xlnm.Print_Area" localSheetId="11">'AEB-11 S&amp;P Cred Sup'!$B$2:$E$90</definedName>
    <definedName name="_xlnm.Print_Area" localSheetId="12">'AEB-12 CapStruc'!$B$4:$G$37</definedName>
    <definedName name="_xlnm.Print_Area" localSheetId="13">'AEB-13 Cost of Debt'!$B$2:$H$33</definedName>
    <definedName name="_xlnm.Print_Area" localSheetId="1">'AEB-2 Proxy'!$B$1:$J$31</definedName>
    <definedName name="_xlnm.Print_Area" localSheetId="2">'AEB-3 CGDCF'!$A$2:$M$41,'AEB-3 CGDCF'!$A$45:$M$84,'AEB-3 CGDCF'!$A$88:$M$127</definedName>
    <definedName name="_xlnm.Print_Area" localSheetId="3">'AEB-4 CAPM'!$B$2:$I$33,'AEB-4 CAPM'!$B$36:$I$67,'AEB-4 CAPM'!$B$70:$I$101,'AEB-4 CAPM'!$B$104:$I$135,'AEB-4 CAPM'!$B$138:$I$169,'AEB-4 CAPM'!$B$172:$I$203</definedName>
    <definedName name="_xlnm.Print_Area" localSheetId="4">'AEB-5 LT Beta'!$A$2:$O$39</definedName>
    <definedName name="_xlnm.Print_Area" localSheetId="5">'AEB-6 MktRet'!$B$1:$K$530</definedName>
    <definedName name="_xlnm.Print_Area" localSheetId="6">'AEB-7 RskPrem'!$G$1:$O$61,'AEB-7 RskPrem'!$B$3:$E$192</definedName>
    <definedName name="_xlnm.Print_Area" localSheetId="7">'AEB-8 CapEx 1'!$A$2:$I$105</definedName>
    <definedName name="_xlnm.Print_Area" localSheetId="8">'AEB-8 CapEx 2'!$A$4:$G$56</definedName>
    <definedName name="_xlnm.Print_Area" localSheetId="9">'AEB-9 Reg Risk'!$B$2:$S$107</definedName>
    <definedName name="_xlnm.Print_Titles" localSheetId="10">'AEB-10 RRA Reg Env'!$2:$8</definedName>
    <definedName name="_xlnm.Print_Titles" localSheetId="11">'AEB-11 S&amp;P Cred Sup'!$2:$8</definedName>
    <definedName name="_xlnm.Print_Titles" localSheetId="5">'AEB-6 MktRet'!$10:$14</definedName>
    <definedName name="_xlnm.Print_Titles" localSheetId="6">'AEB-7 RskPrem'!$2:$6</definedName>
    <definedName name="_xlnm.Print_Titles" localSheetId="7">'AEB-8 CapEx 1'!$2:$10</definedName>
    <definedName name="_xlnm.Print_Titles" localSheetId="9">'AEB-9 Reg Risk'!$2:$11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7" l="1"/>
  <c r="F28" i="67"/>
  <c r="E29" i="67"/>
  <c r="F29" i="67"/>
  <c r="E30" i="67"/>
  <c r="F30" i="67"/>
  <c r="E31" i="67"/>
  <c r="F31" i="67"/>
  <c r="G13" i="98"/>
  <c r="G21" i="98"/>
  <c r="H14" i="98"/>
  <c r="H11" i="98"/>
  <c r="G23" i="98"/>
  <c r="G22" i="98"/>
  <c r="H15" i="98"/>
  <c r="H10" i="98"/>
  <c r="H12" i="98"/>
  <c r="G12" i="98"/>
  <c r="H19" i="98"/>
  <c r="G14" i="98"/>
  <c r="G18" i="98"/>
  <c r="G20" i="98"/>
  <c r="H18" i="98"/>
  <c r="G24" i="98"/>
  <c r="H20" i="98"/>
  <c r="G11" i="98"/>
  <c r="H23" i="98"/>
  <c r="G17" i="98"/>
  <c r="G16" i="98"/>
  <c r="H24" i="98"/>
  <c r="G10" i="98"/>
  <c r="H13" i="98"/>
  <c r="G15" i="98"/>
  <c r="H21" i="98"/>
  <c r="G19" i="98"/>
  <c r="H17" i="98"/>
  <c r="H16" i="98"/>
  <c r="H22" i="98"/>
  <c r="D85" i="83" l="1"/>
  <c r="P91" i="94" l="1"/>
  <c r="P90" i="94"/>
  <c r="P93" i="94" s="1"/>
  <c r="H102" i="80"/>
  <c r="H101" i="80"/>
  <c r="E52" i="81"/>
  <c r="E51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33" i="81"/>
  <c r="D34" i="81"/>
  <c r="C34" i="81" s="1"/>
  <c r="D35" i="81"/>
  <c r="D36" i="81"/>
  <c r="D37" i="81"/>
  <c r="C37" i="81" s="1"/>
  <c r="D38" i="81"/>
  <c r="C38" i="81" s="1"/>
  <c r="D39" i="81"/>
  <c r="D40" i="81"/>
  <c r="D41" i="81"/>
  <c r="D42" i="81"/>
  <c r="D43" i="81"/>
  <c r="D44" i="81"/>
  <c r="D45" i="81"/>
  <c r="D46" i="81"/>
  <c r="C46" i="81" s="1"/>
  <c r="D47" i="81"/>
  <c r="C47" i="81" s="1"/>
  <c r="D48" i="81"/>
  <c r="C48" i="81" s="1"/>
  <c r="D49" i="81"/>
  <c r="D33" i="81"/>
  <c r="C33" i="81" s="1"/>
  <c r="C35" i="81"/>
  <c r="C36" i="81"/>
  <c r="C39" i="81"/>
  <c r="C40" i="81"/>
  <c r="C41" i="81"/>
  <c r="C42" i="81"/>
  <c r="C43" i="81"/>
  <c r="C44" i="81"/>
  <c r="C45" i="81"/>
  <c r="C49" i="81"/>
  <c r="K15" i="80"/>
  <c r="K16" i="80"/>
  <c r="K17" i="80"/>
  <c r="K18" i="80"/>
  <c r="K19" i="80"/>
  <c r="K20" i="80"/>
  <c r="K21" i="80"/>
  <c r="K22" i="80"/>
  <c r="K23" i="80"/>
  <c r="K24" i="80"/>
  <c r="K25" i="80"/>
  <c r="K26" i="80"/>
  <c r="K27" i="80"/>
  <c r="K28" i="80"/>
  <c r="K29" i="80"/>
  <c r="K30" i="80"/>
  <c r="K31" i="80"/>
  <c r="K32" i="80"/>
  <c r="K33" i="80"/>
  <c r="K34" i="80"/>
  <c r="K35" i="80"/>
  <c r="K36" i="80"/>
  <c r="K37" i="80"/>
  <c r="K38" i="80"/>
  <c r="K39" i="80"/>
  <c r="K40" i="80"/>
  <c r="K41" i="80"/>
  <c r="K42" i="80"/>
  <c r="K43" i="80"/>
  <c r="K44" i="80"/>
  <c r="K45" i="80"/>
  <c r="K46" i="80"/>
  <c r="K47" i="80"/>
  <c r="K48" i="80"/>
  <c r="K49" i="80"/>
  <c r="K50" i="80"/>
  <c r="K51" i="80"/>
  <c r="K52" i="80"/>
  <c r="K53" i="80"/>
  <c r="K54" i="80"/>
  <c r="K55" i="80"/>
  <c r="K56" i="80"/>
  <c r="K57" i="80"/>
  <c r="K58" i="80"/>
  <c r="K59" i="80"/>
  <c r="K60" i="80"/>
  <c r="K61" i="80"/>
  <c r="K62" i="80"/>
  <c r="K63" i="80"/>
  <c r="K64" i="80"/>
  <c r="K65" i="80"/>
  <c r="K66" i="80"/>
  <c r="K67" i="80"/>
  <c r="K68" i="80"/>
  <c r="K69" i="80"/>
  <c r="K70" i="80"/>
  <c r="K71" i="80"/>
  <c r="K72" i="80"/>
  <c r="K73" i="80"/>
  <c r="K74" i="80"/>
  <c r="K75" i="80"/>
  <c r="K76" i="80"/>
  <c r="K77" i="80"/>
  <c r="K78" i="80"/>
  <c r="K79" i="80"/>
  <c r="K80" i="80"/>
  <c r="K81" i="80"/>
  <c r="K82" i="80"/>
  <c r="K83" i="80"/>
  <c r="K84" i="80"/>
  <c r="K85" i="80"/>
  <c r="K86" i="80"/>
  <c r="K87" i="80"/>
  <c r="K88" i="80"/>
  <c r="K89" i="80"/>
  <c r="K90" i="80"/>
  <c r="K91" i="80"/>
  <c r="K92" i="80"/>
  <c r="K93" i="80"/>
  <c r="K94" i="80"/>
  <c r="K95" i="80"/>
  <c r="K14" i="80"/>
  <c r="L95" i="80"/>
  <c r="I95" i="80"/>
  <c r="F95" i="80"/>
  <c r="G95" i="80"/>
  <c r="H95" i="80"/>
  <c r="E95" i="80"/>
  <c r="H53" i="80" l="1"/>
  <c r="H27" i="80"/>
  <c r="G60" i="93" l="1"/>
  <c r="D191" i="93" l="1"/>
  <c r="E191" i="93"/>
  <c r="D192" i="93"/>
  <c r="E192" i="93"/>
  <c r="E190" i="93"/>
  <c r="D42" i="90" l="1"/>
  <c r="K16" i="92"/>
  <c r="K17" i="92"/>
  <c r="K18" i="92"/>
  <c r="K19" i="92"/>
  <c r="K20" i="92"/>
  <c r="K21" i="92"/>
  <c r="K22" i="92"/>
  <c r="K23" i="92"/>
  <c r="K24" i="92"/>
  <c r="K25" i="92"/>
  <c r="K26" i="92"/>
  <c r="K27" i="92"/>
  <c r="K28" i="92"/>
  <c r="K29" i="92"/>
  <c r="K30" i="92"/>
  <c r="K31" i="92"/>
  <c r="K32" i="92"/>
  <c r="K33" i="92"/>
  <c r="K34" i="92"/>
  <c r="K35" i="92"/>
  <c r="K36" i="92"/>
  <c r="K37" i="92"/>
  <c r="K38" i="92"/>
  <c r="K39" i="92"/>
  <c r="K40" i="92"/>
  <c r="K41" i="92"/>
  <c r="K42" i="92"/>
  <c r="K43" i="92"/>
  <c r="K44" i="92"/>
  <c r="K45" i="92"/>
  <c r="K46" i="92"/>
  <c r="K47" i="92"/>
  <c r="K48" i="92"/>
  <c r="K49" i="92"/>
  <c r="K50" i="92"/>
  <c r="K51" i="92"/>
  <c r="K52" i="92"/>
  <c r="K53" i="92"/>
  <c r="K54" i="92"/>
  <c r="K55" i="92"/>
  <c r="K56" i="92"/>
  <c r="K57" i="92"/>
  <c r="K58" i="92"/>
  <c r="K59" i="92"/>
  <c r="K60" i="92"/>
  <c r="K61" i="92"/>
  <c r="K62" i="92"/>
  <c r="K63" i="92"/>
  <c r="K64" i="92"/>
  <c r="K65" i="92"/>
  <c r="K66" i="92"/>
  <c r="K67" i="92"/>
  <c r="K68" i="92"/>
  <c r="K69" i="92"/>
  <c r="K70" i="92"/>
  <c r="K71" i="92"/>
  <c r="K72" i="92"/>
  <c r="K73" i="92"/>
  <c r="K74" i="92"/>
  <c r="K75" i="92"/>
  <c r="K76" i="92"/>
  <c r="K77" i="92"/>
  <c r="K78" i="92"/>
  <c r="K79" i="92"/>
  <c r="K80" i="92"/>
  <c r="K81" i="92"/>
  <c r="K82" i="92"/>
  <c r="K83" i="92"/>
  <c r="K84" i="92"/>
  <c r="K85" i="92"/>
  <c r="K86" i="92"/>
  <c r="K87" i="92"/>
  <c r="K88" i="92"/>
  <c r="K89" i="92"/>
  <c r="K90" i="92"/>
  <c r="K91" i="92"/>
  <c r="K92" i="92"/>
  <c r="K93" i="92"/>
  <c r="K94" i="92"/>
  <c r="K95" i="92"/>
  <c r="K96" i="92"/>
  <c r="K97" i="92"/>
  <c r="K98" i="92"/>
  <c r="K99" i="92"/>
  <c r="K100" i="92"/>
  <c r="K101" i="92"/>
  <c r="K102" i="92"/>
  <c r="K103" i="92"/>
  <c r="K104" i="92"/>
  <c r="K105" i="92"/>
  <c r="K106" i="92"/>
  <c r="K107" i="92"/>
  <c r="K108" i="92"/>
  <c r="K109" i="92"/>
  <c r="K110" i="92"/>
  <c r="K111" i="92"/>
  <c r="K112" i="92"/>
  <c r="K113" i="92"/>
  <c r="K114" i="92"/>
  <c r="K115" i="92"/>
  <c r="K116" i="92"/>
  <c r="K117" i="92"/>
  <c r="K118" i="92"/>
  <c r="K119" i="92"/>
  <c r="K120" i="92"/>
  <c r="K121" i="92"/>
  <c r="K122" i="92"/>
  <c r="K123" i="92"/>
  <c r="K124" i="92"/>
  <c r="K125" i="92"/>
  <c r="K126" i="92"/>
  <c r="K127" i="92"/>
  <c r="K128" i="92"/>
  <c r="K129" i="92"/>
  <c r="K130" i="92"/>
  <c r="K131" i="92"/>
  <c r="K132" i="92"/>
  <c r="K133" i="92"/>
  <c r="K134" i="92"/>
  <c r="K135" i="92"/>
  <c r="K136" i="92"/>
  <c r="K137" i="92"/>
  <c r="K138" i="92"/>
  <c r="K139" i="92"/>
  <c r="K140" i="92"/>
  <c r="K141" i="92"/>
  <c r="K142" i="92"/>
  <c r="K143" i="92"/>
  <c r="K144" i="92"/>
  <c r="K145" i="92"/>
  <c r="K146" i="92"/>
  <c r="K147" i="92"/>
  <c r="K148" i="92"/>
  <c r="K149" i="92"/>
  <c r="K150" i="92"/>
  <c r="K151" i="92"/>
  <c r="K152" i="92"/>
  <c r="K153" i="92"/>
  <c r="K154" i="92"/>
  <c r="K155" i="92"/>
  <c r="K156" i="92"/>
  <c r="K157" i="92"/>
  <c r="K158" i="92"/>
  <c r="K159" i="92"/>
  <c r="K160" i="92"/>
  <c r="K161" i="92"/>
  <c r="K162" i="92"/>
  <c r="K163" i="92"/>
  <c r="K164" i="92"/>
  <c r="K165" i="92"/>
  <c r="K166" i="92"/>
  <c r="K167" i="92"/>
  <c r="K168" i="92"/>
  <c r="K169" i="92"/>
  <c r="K170" i="92"/>
  <c r="K171" i="92"/>
  <c r="K172" i="92"/>
  <c r="K173" i="92"/>
  <c r="K174" i="92"/>
  <c r="K175" i="92"/>
  <c r="K176" i="92"/>
  <c r="K177" i="92"/>
  <c r="K178" i="92"/>
  <c r="K179" i="92"/>
  <c r="K180" i="92"/>
  <c r="K181" i="92"/>
  <c r="K182" i="92"/>
  <c r="K183" i="92"/>
  <c r="K184" i="92"/>
  <c r="K185" i="92"/>
  <c r="K186" i="92"/>
  <c r="K187" i="92"/>
  <c r="K188" i="92"/>
  <c r="K189" i="92"/>
  <c r="K190" i="92"/>
  <c r="K191" i="92"/>
  <c r="K192" i="92"/>
  <c r="K193" i="92"/>
  <c r="K194" i="92"/>
  <c r="K195" i="92"/>
  <c r="K196" i="92"/>
  <c r="K197" i="92"/>
  <c r="K198" i="92"/>
  <c r="K199" i="92"/>
  <c r="K200" i="92"/>
  <c r="K201" i="92"/>
  <c r="K202" i="92"/>
  <c r="K203" i="92"/>
  <c r="K204" i="92"/>
  <c r="K205" i="92"/>
  <c r="K206" i="92"/>
  <c r="K207" i="92"/>
  <c r="K208" i="92"/>
  <c r="K209" i="92"/>
  <c r="K210" i="92"/>
  <c r="K211" i="92"/>
  <c r="K212" i="92"/>
  <c r="K213" i="92"/>
  <c r="K214" i="92"/>
  <c r="K215" i="92"/>
  <c r="K216" i="92"/>
  <c r="K217" i="92"/>
  <c r="K218" i="92"/>
  <c r="K219" i="92"/>
  <c r="K220" i="92"/>
  <c r="K221" i="92"/>
  <c r="K222" i="92"/>
  <c r="K223" i="92"/>
  <c r="K224" i="92"/>
  <c r="K225" i="92"/>
  <c r="K226" i="92"/>
  <c r="K227" i="92"/>
  <c r="K228" i="92"/>
  <c r="K229" i="92"/>
  <c r="K230" i="92"/>
  <c r="K231" i="92"/>
  <c r="K232" i="92"/>
  <c r="K233" i="92"/>
  <c r="K234" i="92"/>
  <c r="K235" i="92"/>
  <c r="K236" i="92"/>
  <c r="K237" i="92"/>
  <c r="K238" i="92"/>
  <c r="K239" i="92"/>
  <c r="K240" i="92"/>
  <c r="K241" i="92"/>
  <c r="K242" i="92"/>
  <c r="K243" i="92"/>
  <c r="K244" i="92"/>
  <c r="K245" i="92"/>
  <c r="K246" i="92"/>
  <c r="K247" i="92"/>
  <c r="K248" i="92"/>
  <c r="K249" i="92"/>
  <c r="K250" i="92"/>
  <c r="K251" i="92"/>
  <c r="K252" i="92"/>
  <c r="K253" i="92"/>
  <c r="K254" i="92"/>
  <c r="K255" i="92"/>
  <c r="K256" i="92"/>
  <c r="K257" i="92"/>
  <c r="K258" i="92"/>
  <c r="K259" i="92"/>
  <c r="K260" i="92"/>
  <c r="K261" i="92"/>
  <c r="K262" i="92"/>
  <c r="K263" i="92"/>
  <c r="K264" i="92"/>
  <c r="K265" i="92"/>
  <c r="K266" i="92"/>
  <c r="K267" i="92"/>
  <c r="K268" i="92"/>
  <c r="K269" i="92"/>
  <c r="K270" i="92"/>
  <c r="K271" i="92"/>
  <c r="K272" i="92"/>
  <c r="K273" i="92"/>
  <c r="K274" i="92"/>
  <c r="K275" i="92"/>
  <c r="K276" i="92"/>
  <c r="K277" i="92"/>
  <c r="K278" i="92"/>
  <c r="K279" i="92"/>
  <c r="K280" i="92"/>
  <c r="K281" i="92"/>
  <c r="K282" i="92"/>
  <c r="K283" i="92"/>
  <c r="K284" i="92"/>
  <c r="K285" i="92"/>
  <c r="K286" i="92"/>
  <c r="K287" i="92"/>
  <c r="K288" i="92"/>
  <c r="K289" i="92"/>
  <c r="K290" i="92"/>
  <c r="K291" i="92"/>
  <c r="K292" i="92"/>
  <c r="K293" i="92"/>
  <c r="K294" i="92"/>
  <c r="K295" i="92"/>
  <c r="K296" i="92"/>
  <c r="K297" i="92"/>
  <c r="K298" i="92"/>
  <c r="K299" i="92"/>
  <c r="K300" i="92"/>
  <c r="K301" i="92"/>
  <c r="K302" i="92"/>
  <c r="K303" i="92"/>
  <c r="K304" i="92"/>
  <c r="K305" i="92"/>
  <c r="K306" i="92"/>
  <c r="K307" i="92"/>
  <c r="K308" i="92"/>
  <c r="K309" i="92"/>
  <c r="K310" i="92"/>
  <c r="K311" i="92"/>
  <c r="K312" i="92"/>
  <c r="K313" i="92"/>
  <c r="K314" i="92"/>
  <c r="K315" i="92"/>
  <c r="K316" i="92"/>
  <c r="K317" i="92"/>
  <c r="K318" i="92"/>
  <c r="K319" i="92"/>
  <c r="K320" i="92"/>
  <c r="K321" i="92"/>
  <c r="K322" i="92"/>
  <c r="K323" i="92"/>
  <c r="K324" i="92"/>
  <c r="K325" i="92"/>
  <c r="K326" i="92"/>
  <c r="K327" i="92"/>
  <c r="K328" i="92"/>
  <c r="K329" i="92"/>
  <c r="K330" i="92"/>
  <c r="K331" i="92"/>
  <c r="K332" i="92"/>
  <c r="K333" i="92"/>
  <c r="K334" i="92"/>
  <c r="K335" i="92"/>
  <c r="K336" i="92"/>
  <c r="K337" i="92"/>
  <c r="K338" i="92"/>
  <c r="K339" i="92"/>
  <c r="K340" i="92"/>
  <c r="K341" i="92"/>
  <c r="K342" i="92"/>
  <c r="K343" i="92"/>
  <c r="K344" i="92"/>
  <c r="K345" i="92"/>
  <c r="K346" i="92"/>
  <c r="K347" i="92"/>
  <c r="K348" i="92"/>
  <c r="K349" i="92"/>
  <c r="K350" i="92"/>
  <c r="K351" i="92"/>
  <c r="K352" i="92"/>
  <c r="K353" i="92"/>
  <c r="K354" i="92"/>
  <c r="K355" i="92"/>
  <c r="K356" i="92"/>
  <c r="K357" i="92"/>
  <c r="K358" i="92"/>
  <c r="K359" i="92"/>
  <c r="K360" i="92"/>
  <c r="K361" i="92"/>
  <c r="K362" i="92"/>
  <c r="K363" i="92"/>
  <c r="K364" i="92"/>
  <c r="K365" i="92"/>
  <c r="K366" i="92"/>
  <c r="K367" i="92"/>
  <c r="K368" i="92"/>
  <c r="K369" i="92"/>
  <c r="K370" i="92"/>
  <c r="K371" i="92"/>
  <c r="K372" i="92"/>
  <c r="K373" i="92"/>
  <c r="K374" i="92"/>
  <c r="K375" i="92"/>
  <c r="K376" i="92"/>
  <c r="K377" i="92"/>
  <c r="K378" i="92"/>
  <c r="K379" i="92"/>
  <c r="K380" i="92"/>
  <c r="K381" i="92"/>
  <c r="K382" i="92"/>
  <c r="K383" i="92"/>
  <c r="K384" i="92"/>
  <c r="K385" i="92"/>
  <c r="K386" i="92"/>
  <c r="K387" i="92"/>
  <c r="K388" i="92"/>
  <c r="K389" i="92"/>
  <c r="K390" i="92"/>
  <c r="K391" i="92"/>
  <c r="K392" i="92"/>
  <c r="K393" i="92"/>
  <c r="K394" i="92"/>
  <c r="K395" i="92"/>
  <c r="K396" i="92"/>
  <c r="K397" i="92"/>
  <c r="K398" i="92"/>
  <c r="K399" i="92"/>
  <c r="K400" i="92"/>
  <c r="K401" i="92"/>
  <c r="K402" i="92"/>
  <c r="K403" i="92"/>
  <c r="K404" i="92"/>
  <c r="K405" i="92"/>
  <c r="K406" i="92"/>
  <c r="K407" i="92"/>
  <c r="K408" i="92"/>
  <c r="K409" i="92"/>
  <c r="K410" i="92"/>
  <c r="K411" i="92"/>
  <c r="K412" i="92"/>
  <c r="K413" i="92"/>
  <c r="K414" i="92"/>
  <c r="K415" i="92"/>
  <c r="K416" i="92"/>
  <c r="K417" i="92"/>
  <c r="K418" i="92"/>
  <c r="K419" i="92"/>
  <c r="K420" i="92"/>
  <c r="K421" i="92"/>
  <c r="K422" i="92"/>
  <c r="K423" i="92"/>
  <c r="K424" i="92"/>
  <c r="K425" i="92"/>
  <c r="K426" i="92"/>
  <c r="K427" i="92"/>
  <c r="K428" i="92"/>
  <c r="K429" i="92"/>
  <c r="K430" i="92"/>
  <c r="K431" i="92"/>
  <c r="K432" i="92"/>
  <c r="K433" i="92"/>
  <c r="K434" i="92"/>
  <c r="K435" i="92"/>
  <c r="K436" i="92"/>
  <c r="K437" i="92"/>
  <c r="K438" i="92"/>
  <c r="K439" i="92"/>
  <c r="K440" i="92"/>
  <c r="K441" i="92"/>
  <c r="K442" i="92"/>
  <c r="K443" i="92"/>
  <c r="K444" i="92"/>
  <c r="K445" i="92"/>
  <c r="K446" i="92"/>
  <c r="K447" i="92"/>
  <c r="K448" i="92"/>
  <c r="K449" i="92"/>
  <c r="K450" i="92"/>
  <c r="K451" i="92"/>
  <c r="K452" i="92"/>
  <c r="K453" i="92"/>
  <c r="K454" i="92"/>
  <c r="K455" i="92"/>
  <c r="K456" i="92"/>
  <c r="K457" i="92"/>
  <c r="K458" i="92"/>
  <c r="K459" i="92"/>
  <c r="K460" i="92"/>
  <c r="K461" i="92"/>
  <c r="K462" i="92"/>
  <c r="K463" i="92"/>
  <c r="K464" i="92"/>
  <c r="K465" i="92"/>
  <c r="K466" i="92"/>
  <c r="K467" i="92"/>
  <c r="K468" i="92"/>
  <c r="K469" i="92"/>
  <c r="K470" i="92"/>
  <c r="K471" i="92"/>
  <c r="K472" i="92"/>
  <c r="K473" i="92"/>
  <c r="K474" i="92"/>
  <c r="K475" i="92"/>
  <c r="K476" i="92"/>
  <c r="K477" i="92"/>
  <c r="K478" i="92"/>
  <c r="K479" i="92"/>
  <c r="K480" i="92"/>
  <c r="K481" i="92"/>
  <c r="K482" i="92"/>
  <c r="K483" i="92"/>
  <c r="K484" i="92"/>
  <c r="K485" i="92"/>
  <c r="K486" i="92"/>
  <c r="K487" i="92"/>
  <c r="K488" i="92"/>
  <c r="K489" i="92"/>
  <c r="K490" i="92"/>
  <c r="K491" i="92"/>
  <c r="K492" i="92"/>
  <c r="K493" i="92"/>
  <c r="K494" i="92"/>
  <c r="K495" i="92"/>
  <c r="K496" i="92"/>
  <c r="K497" i="92"/>
  <c r="K498" i="92"/>
  <c r="K499" i="92"/>
  <c r="K500" i="92"/>
  <c r="K501" i="92"/>
  <c r="K502" i="92"/>
  <c r="K503" i="92"/>
  <c r="K504" i="92"/>
  <c r="K505" i="92"/>
  <c r="K506" i="92"/>
  <c r="K507" i="92"/>
  <c r="K508" i="92"/>
  <c r="K509" i="92"/>
  <c r="K510" i="92"/>
  <c r="K511" i="92"/>
  <c r="K512" i="92"/>
  <c r="K513" i="92"/>
  <c r="K514" i="92"/>
  <c r="K515" i="92"/>
  <c r="K516" i="92"/>
  <c r="K517" i="92"/>
  <c r="I16" i="92"/>
  <c r="I17" i="92"/>
  <c r="I18" i="92"/>
  <c r="I19" i="92"/>
  <c r="I20" i="92"/>
  <c r="I21" i="92"/>
  <c r="I22" i="92"/>
  <c r="I23" i="92"/>
  <c r="I24" i="92"/>
  <c r="I25" i="92"/>
  <c r="I26" i="92"/>
  <c r="I27" i="92"/>
  <c r="I28" i="92"/>
  <c r="I29" i="92"/>
  <c r="I30" i="92"/>
  <c r="I31" i="92"/>
  <c r="I32" i="92"/>
  <c r="I33" i="92"/>
  <c r="I34" i="92"/>
  <c r="I35" i="92"/>
  <c r="I36" i="92"/>
  <c r="I37" i="92"/>
  <c r="I38" i="92"/>
  <c r="I39" i="92"/>
  <c r="I40" i="92"/>
  <c r="I41" i="92"/>
  <c r="I42" i="92"/>
  <c r="I43" i="92"/>
  <c r="I44" i="92"/>
  <c r="I45" i="92"/>
  <c r="I46" i="92"/>
  <c r="I47" i="92"/>
  <c r="I48" i="92"/>
  <c r="I49" i="92"/>
  <c r="I50" i="92"/>
  <c r="I51" i="92"/>
  <c r="I52" i="92"/>
  <c r="I53" i="92"/>
  <c r="I54" i="92"/>
  <c r="I55" i="92"/>
  <c r="I56" i="92"/>
  <c r="I57" i="92"/>
  <c r="I58" i="92"/>
  <c r="I59" i="92"/>
  <c r="I60" i="92"/>
  <c r="I61" i="92"/>
  <c r="I62" i="92"/>
  <c r="I63" i="92"/>
  <c r="I64" i="92"/>
  <c r="I65" i="92"/>
  <c r="I66" i="92"/>
  <c r="I67" i="92"/>
  <c r="I68" i="92"/>
  <c r="I69" i="92"/>
  <c r="I70" i="92"/>
  <c r="I71" i="92"/>
  <c r="I72" i="92"/>
  <c r="I73" i="92"/>
  <c r="I74" i="92"/>
  <c r="I75" i="92"/>
  <c r="I76" i="92"/>
  <c r="I77" i="92"/>
  <c r="I78" i="92"/>
  <c r="I79" i="92"/>
  <c r="I80" i="92"/>
  <c r="I81" i="92"/>
  <c r="I82" i="92"/>
  <c r="I83" i="92"/>
  <c r="I84" i="92"/>
  <c r="I85" i="92"/>
  <c r="I86" i="92"/>
  <c r="I87" i="92"/>
  <c r="I88" i="92"/>
  <c r="I89" i="92"/>
  <c r="I90" i="92"/>
  <c r="I91" i="92"/>
  <c r="I92" i="92"/>
  <c r="I93" i="92"/>
  <c r="I94" i="92"/>
  <c r="I95" i="92"/>
  <c r="I96" i="92"/>
  <c r="I97" i="92"/>
  <c r="I98" i="92"/>
  <c r="I99" i="92"/>
  <c r="I100" i="92"/>
  <c r="I101" i="92"/>
  <c r="I102" i="92"/>
  <c r="I103" i="92"/>
  <c r="I104" i="92"/>
  <c r="I105" i="92"/>
  <c r="I106" i="92"/>
  <c r="I107" i="92"/>
  <c r="I108" i="92"/>
  <c r="I109" i="92"/>
  <c r="I110" i="92"/>
  <c r="I111" i="92"/>
  <c r="I112" i="92"/>
  <c r="I113" i="92"/>
  <c r="I114" i="92"/>
  <c r="I115" i="92"/>
  <c r="I116" i="92"/>
  <c r="I117" i="92"/>
  <c r="I118" i="92"/>
  <c r="I119" i="92"/>
  <c r="I120" i="92"/>
  <c r="I121" i="92"/>
  <c r="I122" i="92"/>
  <c r="I123" i="92"/>
  <c r="I124" i="92"/>
  <c r="I125" i="92"/>
  <c r="I126" i="92"/>
  <c r="I127" i="92"/>
  <c r="I128" i="92"/>
  <c r="I129" i="92"/>
  <c r="I130" i="92"/>
  <c r="I131" i="92"/>
  <c r="I132" i="92"/>
  <c r="I133" i="92"/>
  <c r="I134" i="92"/>
  <c r="I135" i="92"/>
  <c r="I136" i="92"/>
  <c r="I137" i="92"/>
  <c r="I138" i="92"/>
  <c r="I139" i="92"/>
  <c r="I140" i="92"/>
  <c r="I141" i="92"/>
  <c r="I142" i="92"/>
  <c r="I143" i="92"/>
  <c r="I144" i="92"/>
  <c r="I145" i="92"/>
  <c r="I146" i="92"/>
  <c r="I147" i="92"/>
  <c r="I148" i="92"/>
  <c r="I149" i="92"/>
  <c r="I150" i="92"/>
  <c r="I151" i="92"/>
  <c r="I152" i="92"/>
  <c r="I153" i="92"/>
  <c r="I154" i="92"/>
  <c r="I155" i="92"/>
  <c r="I156" i="92"/>
  <c r="I157" i="92"/>
  <c r="I158" i="92"/>
  <c r="I159" i="92"/>
  <c r="I160" i="92"/>
  <c r="I161" i="92"/>
  <c r="I162" i="92"/>
  <c r="I163" i="92"/>
  <c r="I164" i="92"/>
  <c r="I165" i="92"/>
  <c r="I166" i="92"/>
  <c r="I167" i="92"/>
  <c r="I168" i="92"/>
  <c r="I169" i="92"/>
  <c r="I170" i="92"/>
  <c r="I171" i="92"/>
  <c r="I172" i="92"/>
  <c r="I173" i="92"/>
  <c r="I174" i="92"/>
  <c r="I175" i="92"/>
  <c r="I176" i="92"/>
  <c r="I177" i="92"/>
  <c r="I178" i="92"/>
  <c r="I179" i="92"/>
  <c r="I180" i="92"/>
  <c r="I181" i="92"/>
  <c r="I182" i="92"/>
  <c r="I183" i="92"/>
  <c r="I184" i="92"/>
  <c r="I185" i="92"/>
  <c r="I186" i="92"/>
  <c r="I187" i="92"/>
  <c r="I188" i="92"/>
  <c r="I189" i="92"/>
  <c r="I190" i="92"/>
  <c r="I191" i="92"/>
  <c r="I192" i="92"/>
  <c r="I193" i="92"/>
  <c r="I194" i="92"/>
  <c r="I195" i="92"/>
  <c r="I196" i="92"/>
  <c r="I197" i="92"/>
  <c r="I198" i="92"/>
  <c r="I199" i="92"/>
  <c r="I200" i="92"/>
  <c r="I201" i="92"/>
  <c r="I202" i="92"/>
  <c r="I203" i="92"/>
  <c r="I204" i="92"/>
  <c r="I205" i="92"/>
  <c r="I206" i="92"/>
  <c r="I207" i="92"/>
  <c r="I208" i="92"/>
  <c r="I209" i="92"/>
  <c r="I210" i="92"/>
  <c r="I211" i="92"/>
  <c r="I212" i="92"/>
  <c r="I213" i="92"/>
  <c r="I214" i="92"/>
  <c r="I215" i="92"/>
  <c r="I216" i="92"/>
  <c r="I217" i="92"/>
  <c r="I218" i="92"/>
  <c r="I219" i="92"/>
  <c r="I220" i="92"/>
  <c r="I221" i="92"/>
  <c r="I222" i="92"/>
  <c r="I223" i="92"/>
  <c r="I224" i="92"/>
  <c r="I225" i="92"/>
  <c r="I226" i="92"/>
  <c r="I227" i="92"/>
  <c r="I228" i="92"/>
  <c r="I229" i="92"/>
  <c r="I230" i="92"/>
  <c r="I231" i="92"/>
  <c r="I232" i="92"/>
  <c r="I233" i="92"/>
  <c r="I234" i="92"/>
  <c r="I235" i="92"/>
  <c r="I236" i="92"/>
  <c r="I237" i="92"/>
  <c r="I238" i="92"/>
  <c r="I239" i="92"/>
  <c r="I240" i="92"/>
  <c r="I241" i="92"/>
  <c r="I242" i="92"/>
  <c r="I243" i="92"/>
  <c r="I244" i="92"/>
  <c r="I245" i="92"/>
  <c r="I246" i="92"/>
  <c r="I247" i="92"/>
  <c r="I248" i="92"/>
  <c r="I249" i="92"/>
  <c r="I250" i="92"/>
  <c r="I251" i="92"/>
  <c r="I252" i="92"/>
  <c r="I253" i="92"/>
  <c r="I254" i="92"/>
  <c r="I255" i="92"/>
  <c r="I256" i="92"/>
  <c r="I257" i="92"/>
  <c r="I258" i="92"/>
  <c r="I259" i="92"/>
  <c r="I260" i="92"/>
  <c r="I261" i="92"/>
  <c r="I262" i="92"/>
  <c r="I263" i="92"/>
  <c r="I264" i="92"/>
  <c r="I265" i="92"/>
  <c r="I266" i="92"/>
  <c r="I267" i="92"/>
  <c r="I268" i="92"/>
  <c r="I269" i="92"/>
  <c r="I270" i="92"/>
  <c r="I271" i="92"/>
  <c r="I272" i="92"/>
  <c r="I273" i="92"/>
  <c r="I274" i="92"/>
  <c r="I275" i="92"/>
  <c r="I276" i="92"/>
  <c r="I277" i="92"/>
  <c r="I278" i="92"/>
  <c r="I279" i="92"/>
  <c r="I280" i="92"/>
  <c r="I281" i="92"/>
  <c r="I282" i="92"/>
  <c r="I283" i="92"/>
  <c r="I284" i="92"/>
  <c r="I285" i="92"/>
  <c r="I286" i="92"/>
  <c r="I287" i="92"/>
  <c r="I288" i="92"/>
  <c r="I289" i="92"/>
  <c r="I290" i="92"/>
  <c r="I291" i="92"/>
  <c r="I292" i="92"/>
  <c r="I293" i="92"/>
  <c r="I294" i="92"/>
  <c r="I295" i="92"/>
  <c r="I296" i="92"/>
  <c r="I297" i="92"/>
  <c r="I298" i="92"/>
  <c r="I299" i="92"/>
  <c r="I300" i="92"/>
  <c r="I301" i="92"/>
  <c r="I302" i="92"/>
  <c r="I303" i="92"/>
  <c r="I304" i="92"/>
  <c r="I305" i="92"/>
  <c r="I306" i="92"/>
  <c r="I307" i="92"/>
  <c r="I308" i="92"/>
  <c r="I309" i="92"/>
  <c r="I310" i="92"/>
  <c r="I311" i="92"/>
  <c r="I312" i="92"/>
  <c r="I313" i="92"/>
  <c r="I314" i="92"/>
  <c r="I315" i="92"/>
  <c r="I316" i="92"/>
  <c r="I317" i="92"/>
  <c r="I318" i="92"/>
  <c r="I319" i="92"/>
  <c r="I320" i="92"/>
  <c r="I321" i="92"/>
  <c r="I322" i="92"/>
  <c r="I323" i="92"/>
  <c r="I324" i="92"/>
  <c r="I325" i="92"/>
  <c r="I326" i="92"/>
  <c r="I327" i="92"/>
  <c r="I328" i="92"/>
  <c r="I329" i="92"/>
  <c r="I330" i="92"/>
  <c r="I331" i="92"/>
  <c r="I332" i="92"/>
  <c r="I333" i="92"/>
  <c r="I334" i="92"/>
  <c r="I335" i="92"/>
  <c r="I336" i="92"/>
  <c r="I337" i="92"/>
  <c r="I338" i="92"/>
  <c r="I339" i="92"/>
  <c r="I340" i="92"/>
  <c r="I341" i="92"/>
  <c r="I342" i="92"/>
  <c r="I343" i="92"/>
  <c r="I344" i="92"/>
  <c r="I345" i="92"/>
  <c r="I346" i="92"/>
  <c r="I347" i="92"/>
  <c r="I348" i="92"/>
  <c r="I349" i="92"/>
  <c r="I350" i="92"/>
  <c r="I351" i="92"/>
  <c r="I352" i="92"/>
  <c r="I353" i="92"/>
  <c r="I354" i="92"/>
  <c r="I355" i="92"/>
  <c r="I356" i="92"/>
  <c r="I357" i="92"/>
  <c r="I358" i="92"/>
  <c r="I359" i="92"/>
  <c r="I360" i="92"/>
  <c r="I361" i="92"/>
  <c r="I362" i="92"/>
  <c r="I363" i="92"/>
  <c r="I364" i="92"/>
  <c r="I365" i="92"/>
  <c r="I366" i="92"/>
  <c r="I367" i="92"/>
  <c r="I368" i="92"/>
  <c r="I369" i="92"/>
  <c r="I370" i="92"/>
  <c r="I371" i="92"/>
  <c r="I372" i="92"/>
  <c r="I373" i="92"/>
  <c r="I374" i="92"/>
  <c r="I375" i="92"/>
  <c r="I376" i="92"/>
  <c r="I377" i="92"/>
  <c r="I378" i="92"/>
  <c r="I379" i="92"/>
  <c r="I380" i="92"/>
  <c r="I381" i="92"/>
  <c r="I382" i="92"/>
  <c r="I383" i="92"/>
  <c r="I384" i="92"/>
  <c r="I385" i="92"/>
  <c r="I386" i="92"/>
  <c r="I387" i="92"/>
  <c r="I388" i="92"/>
  <c r="I389" i="92"/>
  <c r="I390" i="92"/>
  <c r="I391" i="92"/>
  <c r="I392" i="92"/>
  <c r="I393" i="92"/>
  <c r="I394" i="92"/>
  <c r="I395" i="92"/>
  <c r="I396" i="92"/>
  <c r="I397" i="92"/>
  <c r="I398" i="92"/>
  <c r="I399" i="92"/>
  <c r="I400" i="92"/>
  <c r="I401" i="92"/>
  <c r="I402" i="92"/>
  <c r="I403" i="92"/>
  <c r="I404" i="92"/>
  <c r="I405" i="92"/>
  <c r="I406" i="92"/>
  <c r="I407" i="92"/>
  <c r="I408" i="92"/>
  <c r="I409" i="92"/>
  <c r="I410" i="92"/>
  <c r="I411" i="92"/>
  <c r="I412" i="92"/>
  <c r="I413" i="92"/>
  <c r="I414" i="92"/>
  <c r="I415" i="92"/>
  <c r="I416" i="92"/>
  <c r="I417" i="92"/>
  <c r="I418" i="92"/>
  <c r="I419" i="92"/>
  <c r="I420" i="92"/>
  <c r="I421" i="92"/>
  <c r="I422" i="92"/>
  <c r="I423" i="92"/>
  <c r="I424" i="92"/>
  <c r="I425" i="92"/>
  <c r="I426" i="92"/>
  <c r="I427" i="92"/>
  <c r="I428" i="92"/>
  <c r="I429" i="92"/>
  <c r="I430" i="92"/>
  <c r="I431" i="92"/>
  <c r="I432" i="92"/>
  <c r="I433" i="92"/>
  <c r="I434" i="92"/>
  <c r="I435" i="92"/>
  <c r="I436" i="92"/>
  <c r="I437" i="92"/>
  <c r="I438" i="92"/>
  <c r="I439" i="92"/>
  <c r="I440" i="92"/>
  <c r="I441" i="92"/>
  <c r="I442" i="92"/>
  <c r="I443" i="92"/>
  <c r="I444" i="92"/>
  <c r="I445" i="92"/>
  <c r="I446" i="92"/>
  <c r="I447" i="92"/>
  <c r="I448" i="92"/>
  <c r="I449" i="92"/>
  <c r="I450" i="92"/>
  <c r="I451" i="92"/>
  <c r="I452" i="92"/>
  <c r="I453" i="92"/>
  <c r="I454" i="92"/>
  <c r="I455" i="92"/>
  <c r="I456" i="92"/>
  <c r="I457" i="92"/>
  <c r="I458" i="92"/>
  <c r="I459" i="92"/>
  <c r="I460" i="92"/>
  <c r="I461" i="92"/>
  <c r="I462" i="92"/>
  <c r="I463" i="92"/>
  <c r="I464" i="92"/>
  <c r="I465" i="92"/>
  <c r="I466" i="92"/>
  <c r="I467" i="92"/>
  <c r="I468" i="92"/>
  <c r="I469" i="92"/>
  <c r="I470" i="92"/>
  <c r="I471" i="92"/>
  <c r="I472" i="92"/>
  <c r="I473" i="92"/>
  <c r="I474" i="92"/>
  <c r="I475" i="92"/>
  <c r="I476" i="92"/>
  <c r="I477" i="92"/>
  <c r="I478" i="92"/>
  <c r="I479" i="92"/>
  <c r="I480" i="92"/>
  <c r="I481" i="92"/>
  <c r="I482" i="92"/>
  <c r="I483" i="92"/>
  <c r="I484" i="92"/>
  <c r="I485" i="92"/>
  <c r="I486" i="92"/>
  <c r="I487" i="92"/>
  <c r="I488" i="92"/>
  <c r="I489" i="92"/>
  <c r="I490" i="92"/>
  <c r="I491" i="92"/>
  <c r="I492" i="92"/>
  <c r="I493" i="92"/>
  <c r="I494" i="92"/>
  <c r="I495" i="92"/>
  <c r="I496" i="92"/>
  <c r="I497" i="92"/>
  <c r="I498" i="92"/>
  <c r="I499" i="92"/>
  <c r="I500" i="92"/>
  <c r="I501" i="92"/>
  <c r="I502" i="92"/>
  <c r="I503" i="92"/>
  <c r="I504" i="92"/>
  <c r="I505" i="92"/>
  <c r="I506" i="92"/>
  <c r="I507" i="92"/>
  <c r="I508" i="92"/>
  <c r="I509" i="92"/>
  <c r="I510" i="92"/>
  <c r="I511" i="92"/>
  <c r="I512" i="92"/>
  <c r="I513" i="92"/>
  <c r="I514" i="92"/>
  <c r="I515" i="92"/>
  <c r="I516" i="92"/>
  <c r="I517" i="92"/>
  <c r="G16" i="92"/>
  <c r="G17" i="92"/>
  <c r="G18" i="92"/>
  <c r="G19" i="92"/>
  <c r="G20" i="92"/>
  <c r="G21" i="92"/>
  <c r="G22" i="92"/>
  <c r="G23" i="92"/>
  <c r="G24" i="92"/>
  <c r="G25" i="92"/>
  <c r="G26" i="92"/>
  <c r="G27" i="92"/>
  <c r="G28" i="92"/>
  <c r="G29" i="92"/>
  <c r="G30" i="92"/>
  <c r="G31" i="92"/>
  <c r="G32" i="92"/>
  <c r="G33" i="92"/>
  <c r="G34" i="92"/>
  <c r="G35" i="92"/>
  <c r="G36" i="92"/>
  <c r="G37" i="92"/>
  <c r="G38" i="92"/>
  <c r="G39" i="92"/>
  <c r="G40" i="92"/>
  <c r="G41" i="92"/>
  <c r="G42" i="92"/>
  <c r="G43" i="92"/>
  <c r="G44" i="92"/>
  <c r="G45" i="92"/>
  <c r="G46" i="92"/>
  <c r="G47" i="92"/>
  <c r="G48" i="92"/>
  <c r="G49" i="92"/>
  <c r="G50" i="92"/>
  <c r="G51" i="92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G66" i="92"/>
  <c r="G67" i="92"/>
  <c r="G68" i="92"/>
  <c r="G69" i="92"/>
  <c r="G70" i="92"/>
  <c r="G71" i="92"/>
  <c r="G72" i="92"/>
  <c r="G73" i="92"/>
  <c r="G74" i="92"/>
  <c r="G75" i="92"/>
  <c r="G76" i="92"/>
  <c r="G77" i="92"/>
  <c r="G78" i="92"/>
  <c r="G79" i="92"/>
  <c r="G80" i="92"/>
  <c r="G81" i="92"/>
  <c r="G82" i="92"/>
  <c r="G83" i="92"/>
  <c r="G84" i="92"/>
  <c r="G85" i="92"/>
  <c r="G86" i="92"/>
  <c r="G87" i="92"/>
  <c r="G88" i="92"/>
  <c r="G89" i="92"/>
  <c r="G90" i="92"/>
  <c r="G91" i="92"/>
  <c r="G92" i="92"/>
  <c r="G93" i="92"/>
  <c r="G94" i="92"/>
  <c r="G95" i="92"/>
  <c r="G96" i="92"/>
  <c r="G97" i="92"/>
  <c r="G98" i="92"/>
  <c r="G99" i="92"/>
  <c r="G100" i="92"/>
  <c r="G101" i="92"/>
  <c r="G102" i="92"/>
  <c r="G103" i="92"/>
  <c r="G104" i="92"/>
  <c r="G105" i="92"/>
  <c r="G106" i="92"/>
  <c r="G107" i="92"/>
  <c r="G108" i="92"/>
  <c r="G109" i="92"/>
  <c r="G110" i="92"/>
  <c r="G111" i="92"/>
  <c r="G112" i="92"/>
  <c r="G113" i="92"/>
  <c r="G114" i="92"/>
  <c r="G115" i="92"/>
  <c r="G116" i="92"/>
  <c r="G117" i="92"/>
  <c r="G118" i="92"/>
  <c r="G119" i="92"/>
  <c r="G120" i="92"/>
  <c r="G121" i="92"/>
  <c r="G122" i="92"/>
  <c r="G123" i="92"/>
  <c r="G124" i="92"/>
  <c r="G125" i="92"/>
  <c r="G126" i="92"/>
  <c r="G127" i="92"/>
  <c r="G128" i="92"/>
  <c r="G129" i="92"/>
  <c r="G130" i="92"/>
  <c r="G131" i="92"/>
  <c r="G132" i="92"/>
  <c r="G133" i="92"/>
  <c r="G134" i="92"/>
  <c r="G135" i="92"/>
  <c r="G136" i="92"/>
  <c r="G137" i="92"/>
  <c r="G138" i="92"/>
  <c r="G139" i="92"/>
  <c r="G140" i="92"/>
  <c r="G141" i="92"/>
  <c r="G142" i="92"/>
  <c r="G143" i="92"/>
  <c r="G144" i="92"/>
  <c r="G145" i="92"/>
  <c r="G146" i="92"/>
  <c r="G147" i="92"/>
  <c r="G148" i="92"/>
  <c r="G149" i="92"/>
  <c r="G150" i="92"/>
  <c r="G151" i="92"/>
  <c r="G152" i="92"/>
  <c r="G153" i="92"/>
  <c r="G154" i="92"/>
  <c r="G155" i="92"/>
  <c r="G156" i="92"/>
  <c r="G157" i="92"/>
  <c r="G158" i="92"/>
  <c r="G159" i="92"/>
  <c r="G160" i="92"/>
  <c r="G161" i="92"/>
  <c r="G162" i="92"/>
  <c r="G163" i="92"/>
  <c r="G164" i="92"/>
  <c r="G165" i="92"/>
  <c r="G166" i="92"/>
  <c r="G167" i="92"/>
  <c r="G168" i="92"/>
  <c r="G169" i="92"/>
  <c r="G170" i="92"/>
  <c r="G171" i="92"/>
  <c r="G172" i="92"/>
  <c r="G173" i="92"/>
  <c r="G174" i="92"/>
  <c r="G175" i="92"/>
  <c r="G176" i="92"/>
  <c r="G177" i="92"/>
  <c r="G178" i="92"/>
  <c r="G179" i="92"/>
  <c r="G180" i="92"/>
  <c r="G181" i="92"/>
  <c r="G182" i="92"/>
  <c r="G183" i="92"/>
  <c r="G184" i="92"/>
  <c r="G185" i="92"/>
  <c r="G186" i="92"/>
  <c r="G187" i="92"/>
  <c r="G188" i="92"/>
  <c r="G189" i="92"/>
  <c r="G190" i="92"/>
  <c r="G191" i="92"/>
  <c r="G192" i="92"/>
  <c r="G193" i="92"/>
  <c r="G194" i="92"/>
  <c r="G195" i="92"/>
  <c r="G196" i="92"/>
  <c r="G197" i="92"/>
  <c r="G198" i="92"/>
  <c r="G199" i="92"/>
  <c r="G200" i="92"/>
  <c r="G201" i="92"/>
  <c r="G202" i="92"/>
  <c r="G203" i="92"/>
  <c r="G204" i="92"/>
  <c r="G205" i="92"/>
  <c r="G206" i="92"/>
  <c r="G207" i="92"/>
  <c r="G208" i="92"/>
  <c r="G209" i="92"/>
  <c r="G210" i="92"/>
  <c r="G211" i="92"/>
  <c r="G212" i="92"/>
  <c r="G213" i="92"/>
  <c r="G214" i="92"/>
  <c r="G215" i="92"/>
  <c r="G216" i="92"/>
  <c r="G217" i="92"/>
  <c r="G218" i="92"/>
  <c r="G219" i="92"/>
  <c r="G220" i="92"/>
  <c r="G221" i="92"/>
  <c r="G222" i="92"/>
  <c r="G223" i="92"/>
  <c r="G224" i="92"/>
  <c r="G225" i="92"/>
  <c r="G226" i="92"/>
  <c r="G227" i="92"/>
  <c r="G228" i="92"/>
  <c r="G229" i="92"/>
  <c r="G230" i="92"/>
  <c r="G231" i="92"/>
  <c r="G232" i="92"/>
  <c r="G233" i="92"/>
  <c r="G234" i="92"/>
  <c r="G235" i="92"/>
  <c r="G236" i="92"/>
  <c r="G237" i="92"/>
  <c r="G238" i="92"/>
  <c r="G239" i="92"/>
  <c r="G240" i="92"/>
  <c r="G241" i="92"/>
  <c r="G242" i="92"/>
  <c r="G243" i="92"/>
  <c r="G244" i="92"/>
  <c r="G245" i="92"/>
  <c r="G246" i="92"/>
  <c r="G247" i="92"/>
  <c r="G248" i="92"/>
  <c r="G249" i="92"/>
  <c r="G250" i="92"/>
  <c r="G251" i="92"/>
  <c r="G252" i="92"/>
  <c r="G253" i="92"/>
  <c r="G254" i="92"/>
  <c r="G255" i="92"/>
  <c r="G256" i="92"/>
  <c r="G257" i="92"/>
  <c r="G258" i="92"/>
  <c r="G259" i="92"/>
  <c r="G260" i="92"/>
  <c r="G261" i="92"/>
  <c r="G262" i="92"/>
  <c r="G263" i="92"/>
  <c r="G264" i="92"/>
  <c r="G265" i="92"/>
  <c r="G266" i="92"/>
  <c r="G267" i="92"/>
  <c r="G268" i="92"/>
  <c r="G269" i="92"/>
  <c r="G270" i="92"/>
  <c r="G271" i="92"/>
  <c r="G272" i="92"/>
  <c r="G273" i="92"/>
  <c r="G274" i="92"/>
  <c r="G275" i="92"/>
  <c r="G276" i="92"/>
  <c r="G277" i="92"/>
  <c r="G278" i="92"/>
  <c r="G279" i="92"/>
  <c r="G280" i="92"/>
  <c r="G281" i="92"/>
  <c r="G282" i="92"/>
  <c r="G283" i="92"/>
  <c r="G284" i="92"/>
  <c r="G285" i="92"/>
  <c r="G286" i="92"/>
  <c r="G287" i="92"/>
  <c r="G288" i="92"/>
  <c r="G289" i="92"/>
  <c r="G290" i="92"/>
  <c r="G291" i="92"/>
  <c r="G292" i="92"/>
  <c r="G293" i="92"/>
  <c r="G294" i="92"/>
  <c r="G295" i="92"/>
  <c r="G296" i="92"/>
  <c r="G297" i="92"/>
  <c r="G298" i="92"/>
  <c r="G299" i="92"/>
  <c r="G300" i="92"/>
  <c r="G301" i="92"/>
  <c r="G302" i="92"/>
  <c r="G303" i="92"/>
  <c r="G304" i="92"/>
  <c r="G305" i="92"/>
  <c r="G306" i="92"/>
  <c r="G307" i="92"/>
  <c r="G308" i="92"/>
  <c r="G309" i="92"/>
  <c r="G310" i="92"/>
  <c r="G311" i="92"/>
  <c r="G312" i="92"/>
  <c r="G313" i="92"/>
  <c r="G314" i="92"/>
  <c r="G315" i="92"/>
  <c r="G316" i="92"/>
  <c r="G317" i="92"/>
  <c r="G318" i="92"/>
  <c r="G319" i="92"/>
  <c r="G320" i="92"/>
  <c r="G321" i="92"/>
  <c r="G322" i="92"/>
  <c r="G323" i="92"/>
  <c r="G324" i="92"/>
  <c r="G325" i="92"/>
  <c r="G326" i="92"/>
  <c r="G327" i="92"/>
  <c r="G328" i="92"/>
  <c r="G329" i="92"/>
  <c r="G330" i="92"/>
  <c r="G331" i="92"/>
  <c r="G332" i="92"/>
  <c r="G333" i="92"/>
  <c r="G334" i="92"/>
  <c r="G335" i="92"/>
  <c r="G336" i="92"/>
  <c r="G337" i="92"/>
  <c r="G338" i="92"/>
  <c r="G339" i="92"/>
  <c r="G340" i="92"/>
  <c r="G341" i="92"/>
  <c r="G342" i="92"/>
  <c r="G343" i="92"/>
  <c r="G344" i="92"/>
  <c r="G345" i="92"/>
  <c r="G346" i="92"/>
  <c r="G347" i="92"/>
  <c r="G348" i="92"/>
  <c r="G349" i="92"/>
  <c r="G350" i="92"/>
  <c r="G351" i="92"/>
  <c r="G352" i="92"/>
  <c r="G353" i="92"/>
  <c r="G354" i="92"/>
  <c r="G355" i="92"/>
  <c r="G356" i="92"/>
  <c r="G357" i="92"/>
  <c r="G358" i="92"/>
  <c r="G359" i="92"/>
  <c r="G360" i="92"/>
  <c r="G361" i="92"/>
  <c r="G362" i="92"/>
  <c r="G363" i="92"/>
  <c r="G364" i="92"/>
  <c r="G365" i="92"/>
  <c r="G366" i="92"/>
  <c r="G367" i="92"/>
  <c r="G368" i="92"/>
  <c r="G369" i="92"/>
  <c r="G370" i="92"/>
  <c r="G371" i="92"/>
  <c r="G372" i="92"/>
  <c r="G373" i="92"/>
  <c r="G374" i="92"/>
  <c r="G375" i="92"/>
  <c r="G376" i="92"/>
  <c r="G377" i="92"/>
  <c r="G378" i="92"/>
  <c r="G379" i="92"/>
  <c r="G380" i="92"/>
  <c r="G381" i="92"/>
  <c r="G382" i="92"/>
  <c r="G383" i="92"/>
  <c r="G384" i="92"/>
  <c r="G385" i="92"/>
  <c r="G386" i="92"/>
  <c r="G387" i="92"/>
  <c r="G388" i="92"/>
  <c r="G389" i="92"/>
  <c r="G390" i="92"/>
  <c r="G391" i="92"/>
  <c r="G392" i="92"/>
  <c r="G393" i="92"/>
  <c r="G394" i="92"/>
  <c r="G395" i="92"/>
  <c r="G396" i="92"/>
  <c r="G397" i="92"/>
  <c r="G398" i="92"/>
  <c r="G399" i="92"/>
  <c r="G400" i="92"/>
  <c r="G401" i="92"/>
  <c r="G402" i="92"/>
  <c r="G403" i="92"/>
  <c r="G404" i="92"/>
  <c r="G405" i="92"/>
  <c r="G406" i="92"/>
  <c r="G407" i="92"/>
  <c r="G408" i="92"/>
  <c r="G409" i="92"/>
  <c r="G410" i="92"/>
  <c r="G411" i="92"/>
  <c r="G412" i="92"/>
  <c r="G413" i="92"/>
  <c r="G414" i="92"/>
  <c r="G415" i="92"/>
  <c r="G416" i="92"/>
  <c r="G417" i="92"/>
  <c r="G418" i="92"/>
  <c r="G419" i="92"/>
  <c r="G420" i="92"/>
  <c r="G421" i="92"/>
  <c r="G422" i="92"/>
  <c r="G423" i="92"/>
  <c r="G424" i="92"/>
  <c r="G425" i="92"/>
  <c r="G426" i="92"/>
  <c r="G427" i="92"/>
  <c r="G428" i="92"/>
  <c r="G429" i="92"/>
  <c r="G430" i="92"/>
  <c r="G431" i="92"/>
  <c r="G432" i="92"/>
  <c r="G433" i="92"/>
  <c r="G434" i="92"/>
  <c r="G435" i="92"/>
  <c r="G436" i="92"/>
  <c r="G437" i="92"/>
  <c r="G438" i="92"/>
  <c r="G439" i="92"/>
  <c r="G440" i="92"/>
  <c r="G441" i="92"/>
  <c r="G442" i="92"/>
  <c r="G443" i="92"/>
  <c r="G444" i="92"/>
  <c r="G445" i="92"/>
  <c r="G446" i="92"/>
  <c r="G447" i="92"/>
  <c r="G448" i="92"/>
  <c r="G449" i="92"/>
  <c r="G450" i="92"/>
  <c r="G451" i="92"/>
  <c r="G452" i="92"/>
  <c r="G453" i="92"/>
  <c r="G454" i="92"/>
  <c r="G455" i="92"/>
  <c r="G456" i="92"/>
  <c r="G457" i="92"/>
  <c r="G458" i="92"/>
  <c r="G459" i="92"/>
  <c r="G460" i="92"/>
  <c r="G461" i="92"/>
  <c r="G462" i="92"/>
  <c r="G463" i="92"/>
  <c r="G464" i="92"/>
  <c r="G465" i="92"/>
  <c r="G466" i="92"/>
  <c r="G467" i="92"/>
  <c r="G468" i="92"/>
  <c r="G469" i="92"/>
  <c r="G470" i="92"/>
  <c r="G471" i="92"/>
  <c r="G472" i="92"/>
  <c r="G473" i="92"/>
  <c r="G474" i="92"/>
  <c r="G475" i="92"/>
  <c r="G476" i="92"/>
  <c r="G477" i="92"/>
  <c r="G478" i="92"/>
  <c r="G479" i="92"/>
  <c r="G480" i="92"/>
  <c r="G481" i="92"/>
  <c r="G482" i="92"/>
  <c r="G483" i="92"/>
  <c r="G484" i="92"/>
  <c r="G485" i="92"/>
  <c r="G486" i="92"/>
  <c r="G487" i="92"/>
  <c r="G488" i="92"/>
  <c r="G489" i="92"/>
  <c r="G490" i="92"/>
  <c r="G491" i="92"/>
  <c r="G492" i="92"/>
  <c r="G493" i="92"/>
  <c r="G494" i="92"/>
  <c r="G495" i="92"/>
  <c r="G496" i="92"/>
  <c r="G497" i="92"/>
  <c r="G498" i="92"/>
  <c r="G499" i="92"/>
  <c r="G500" i="92"/>
  <c r="G501" i="92"/>
  <c r="G502" i="92"/>
  <c r="G503" i="92"/>
  <c r="G504" i="92"/>
  <c r="G505" i="92"/>
  <c r="G506" i="92"/>
  <c r="G507" i="92"/>
  <c r="G508" i="92"/>
  <c r="G509" i="92"/>
  <c r="G510" i="92"/>
  <c r="G511" i="92"/>
  <c r="G512" i="92"/>
  <c r="G513" i="92"/>
  <c r="G514" i="92"/>
  <c r="G515" i="92"/>
  <c r="G516" i="92"/>
  <c r="G517" i="92"/>
  <c r="G15" i="92"/>
  <c r="H83" i="80" l="1"/>
  <c r="H82" i="80"/>
  <c r="H78" i="80"/>
  <c r="H77" i="80"/>
  <c r="H58" i="80"/>
  <c r="H57" i="80"/>
  <c r="F38" i="80"/>
  <c r="H38" i="80"/>
  <c r="H37" i="80"/>
  <c r="H63" i="80"/>
  <c r="H62" i="80"/>
  <c r="H13" i="80"/>
  <c r="F12" i="80"/>
  <c r="H48" i="80"/>
  <c r="H47" i="80"/>
  <c r="H43" i="80"/>
  <c r="H42" i="80"/>
  <c r="H33" i="80"/>
  <c r="H32" i="80"/>
  <c r="H23" i="80"/>
  <c r="H22" i="80"/>
  <c r="H18" i="80"/>
  <c r="F18" i="80"/>
  <c r="H17" i="80"/>
  <c r="F17" i="80"/>
  <c r="H88" i="80"/>
  <c r="F87" i="80"/>
  <c r="H87" i="80"/>
  <c r="H73" i="80"/>
  <c r="H72" i="80"/>
  <c r="H68" i="80"/>
  <c r="F67" i="80"/>
  <c r="H67" i="80"/>
  <c r="F53" i="80"/>
  <c r="F52" i="80"/>
  <c r="H52" i="80"/>
  <c r="H28" i="80"/>
  <c r="F27" i="80"/>
  <c r="F9" i="80"/>
  <c r="G9" i="80"/>
  <c r="H9" i="80" s="1"/>
  <c r="S91" i="94"/>
  <c r="S90" i="94"/>
  <c r="S88" i="94"/>
  <c r="S89" i="94"/>
  <c r="S93" i="94" l="1"/>
  <c r="D96" i="80" l="1"/>
  <c r="E84" i="80" l="1"/>
  <c r="E79" i="80"/>
  <c r="E74" i="80"/>
  <c r="E69" i="80"/>
  <c r="E64" i="80"/>
  <c r="E59" i="80"/>
  <c r="F54" i="80"/>
  <c r="E54" i="80"/>
  <c r="H54" i="80"/>
  <c r="G54" i="80"/>
  <c r="E49" i="80"/>
  <c r="E44" i="80"/>
  <c r="E39" i="80"/>
  <c r="E34" i="80"/>
  <c r="E29" i="80"/>
  <c r="E24" i="80"/>
  <c r="I54" i="80" l="1"/>
  <c r="D85" i="84" l="1"/>
  <c r="E85" i="84" s="1"/>
  <c r="D63" i="84"/>
  <c r="D10" i="84"/>
  <c r="D12" i="84"/>
  <c r="D13" i="84"/>
  <c r="D15" i="84"/>
  <c r="D16" i="84"/>
  <c r="D17" i="84"/>
  <c r="D18" i="84"/>
  <c r="D19" i="84"/>
  <c r="D20" i="84"/>
  <c r="D21" i="84"/>
  <c r="D22" i="84"/>
  <c r="D23" i="84"/>
  <c r="D24" i="84"/>
  <c r="D25" i="84"/>
  <c r="D27" i="84"/>
  <c r="D28" i="84"/>
  <c r="D29" i="84"/>
  <c r="D30" i="84"/>
  <c r="D32" i="84"/>
  <c r="D34" i="84"/>
  <c r="D35" i="84"/>
  <c r="D36" i="84"/>
  <c r="D37" i="84"/>
  <c r="D38" i="84"/>
  <c r="D39" i="84"/>
  <c r="D40" i="84"/>
  <c r="D42" i="84"/>
  <c r="D44" i="84"/>
  <c r="D45" i="84"/>
  <c r="D46" i="84"/>
  <c r="D47" i="84"/>
  <c r="D48" i="84"/>
  <c r="D50" i="84"/>
  <c r="D51" i="84"/>
  <c r="D53" i="84"/>
  <c r="D54" i="84"/>
  <c r="D56" i="84"/>
  <c r="D57" i="84"/>
  <c r="D59" i="84"/>
  <c r="D61" i="84"/>
  <c r="D64" i="84"/>
  <c r="D65" i="84"/>
  <c r="D66" i="84"/>
  <c r="D68" i="84"/>
  <c r="D69" i="84"/>
  <c r="D70" i="84"/>
  <c r="D71" i="84"/>
  <c r="D72" i="84"/>
  <c r="D73" i="84"/>
  <c r="D75" i="84"/>
  <c r="D76" i="84"/>
  <c r="D77" i="84"/>
  <c r="D78" i="84"/>
  <c r="D79" i="84"/>
  <c r="D80" i="84"/>
  <c r="D81" i="84"/>
  <c r="D9" i="84"/>
  <c r="E9" i="84" s="1"/>
  <c r="G91" i="94" l="1"/>
  <c r="M73" i="94" l="1"/>
  <c r="M72" i="94"/>
  <c r="M71" i="94"/>
  <c r="M70" i="94"/>
  <c r="M69" i="94"/>
  <c r="M68" i="94"/>
  <c r="M67" i="94"/>
  <c r="M66" i="94"/>
  <c r="M65" i="94"/>
  <c r="M64" i="94"/>
  <c r="M63" i="94"/>
  <c r="M62" i="94"/>
  <c r="M61" i="94"/>
  <c r="M60" i="94"/>
  <c r="M59" i="94"/>
  <c r="M58" i="94"/>
  <c r="M57" i="94"/>
  <c r="M56" i="94"/>
  <c r="M55" i="94"/>
  <c r="M54" i="94"/>
  <c r="M53" i="94"/>
  <c r="M52" i="94"/>
  <c r="M51" i="94"/>
  <c r="M50" i="94"/>
  <c r="M49" i="94"/>
  <c r="M48" i="94"/>
  <c r="M47" i="94"/>
  <c r="M46" i="94"/>
  <c r="M45" i="94"/>
  <c r="M44" i="94"/>
  <c r="M43" i="94"/>
  <c r="M42" i="94"/>
  <c r="M41" i="94"/>
  <c r="M40" i="94"/>
  <c r="M39" i="94"/>
  <c r="M38" i="94"/>
  <c r="M37" i="94"/>
  <c r="M36" i="94"/>
  <c r="M35" i="94"/>
  <c r="M34" i="94"/>
  <c r="M33" i="94"/>
  <c r="M32" i="94"/>
  <c r="M31" i="94"/>
  <c r="M30" i="94"/>
  <c r="M29" i="94"/>
  <c r="M28" i="94"/>
  <c r="M27" i="94"/>
  <c r="M26" i="94"/>
  <c r="M25" i="94"/>
  <c r="M24" i="94"/>
  <c r="M23" i="94"/>
  <c r="M22" i="94"/>
  <c r="M21" i="94"/>
  <c r="M20" i="94"/>
  <c r="M19" i="94"/>
  <c r="M18" i="94"/>
  <c r="M17" i="94"/>
  <c r="M16" i="94"/>
  <c r="M15" i="94"/>
  <c r="M14" i="94"/>
  <c r="M13" i="94"/>
  <c r="M12" i="94"/>
  <c r="E189" i="93" l="1"/>
  <c r="E43" i="90" l="1"/>
  <c r="E44" i="90"/>
  <c r="E45" i="90"/>
  <c r="E46" i="90"/>
  <c r="E47" i="90"/>
  <c r="E48" i="90"/>
  <c r="E49" i="90"/>
  <c r="E50" i="90"/>
  <c r="E51" i="90"/>
  <c r="E52" i="90"/>
  <c r="E53" i="90"/>
  <c r="E54" i="90"/>
  <c r="E55" i="90"/>
  <c r="E56" i="90"/>
  <c r="E57" i="90"/>
  <c r="E42" i="90"/>
  <c r="C192" i="93" l="1"/>
  <c r="C191" i="93"/>
  <c r="C95" i="89"/>
  <c r="C96" i="89"/>
  <c r="C97" i="89"/>
  <c r="C98" i="89"/>
  <c r="C99" i="89"/>
  <c r="C100" i="89"/>
  <c r="C101" i="89"/>
  <c r="C102" i="89"/>
  <c r="C103" i="89"/>
  <c r="C104" i="89"/>
  <c r="C105" i="89"/>
  <c r="C106" i="89"/>
  <c r="C107" i="89"/>
  <c r="C108" i="89"/>
  <c r="C109" i="89"/>
  <c r="A95" i="89"/>
  <c r="B95" i="89"/>
  <c r="A96" i="89"/>
  <c r="B96" i="89"/>
  <c r="A97" i="89"/>
  <c r="B97" i="89"/>
  <c r="A98" i="89"/>
  <c r="B98" i="89"/>
  <c r="A99" i="89"/>
  <c r="B99" i="89"/>
  <c r="A100" i="89"/>
  <c r="B100" i="89"/>
  <c r="A101" i="89"/>
  <c r="B101" i="89"/>
  <c r="A102" i="89"/>
  <c r="B102" i="89"/>
  <c r="A103" i="89"/>
  <c r="B103" i="89"/>
  <c r="A104" i="89"/>
  <c r="B104" i="89"/>
  <c r="A105" i="89"/>
  <c r="B105" i="89"/>
  <c r="A106" i="89"/>
  <c r="B106" i="89"/>
  <c r="A107" i="89"/>
  <c r="B107" i="89"/>
  <c r="A108" i="89"/>
  <c r="B108" i="89"/>
  <c r="A109" i="89"/>
  <c r="B109" i="89"/>
  <c r="D31" i="67"/>
  <c r="D30" i="67"/>
  <c r="D29" i="67"/>
  <c r="D28" i="67"/>
  <c r="L89" i="80" l="1"/>
  <c r="E75" i="84"/>
  <c r="E76" i="84"/>
  <c r="E77" i="84"/>
  <c r="E78" i="84"/>
  <c r="E79" i="84"/>
  <c r="E80" i="84"/>
  <c r="E81" i="84"/>
  <c r="D75" i="83"/>
  <c r="E75" i="83" s="1"/>
  <c r="D76" i="83"/>
  <c r="E76" i="83" s="1"/>
  <c r="D77" i="83"/>
  <c r="E77" i="83" s="1"/>
  <c r="D78" i="83"/>
  <c r="E78" i="83" s="1"/>
  <c r="D79" i="83"/>
  <c r="E79" i="83" s="1"/>
  <c r="D80" i="83"/>
  <c r="E80" i="83" s="1"/>
  <c r="D81" i="83"/>
  <c r="E81" i="83" s="1"/>
  <c r="D73" i="83"/>
  <c r="G90" i="94" l="1"/>
  <c r="G89" i="94"/>
  <c r="G93" i="94" s="1"/>
  <c r="M74" i="94"/>
  <c r="M75" i="94"/>
  <c r="M76" i="94"/>
  <c r="M77" i="94"/>
  <c r="M78" i="94"/>
  <c r="M79" i="94"/>
  <c r="M80" i="94"/>
  <c r="M81" i="94"/>
  <c r="M82" i="94"/>
  <c r="M83" i="94"/>
  <c r="M84" i="94"/>
  <c r="M90" i="94" l="1"/>
  <c r="M91" i="94"/>
  <c r="E24" i="91"/>
  <c r="D24" i="91"/>
  <c r="C24" i="91"/>
  <c r="O20" i="91"/>
  <c r="G52" i="89"/>
  <c r="H52" i="89"/>
  <c r="I52" i="89"/>
  <c r="G53" i="89"/>
  <c r="H53" i="89"/>
  <c r="I53" i="89"/>
  <c r="G54" i="89"/>
  <c r="H54" i="89"/>
  <c r="I54" i="89"/>
  <c r="G55" i="89"/>
  <c r="H55" i="89"/>
  <c r="I55" i="89"/>
  <c r="G56" i="89"/>
  <c r="H56" i="89"/>
  <c r="I56" i="89"/>
  <c r="G57" i="89"/>
  <c r="H57" i="89"/>
  <c r="I57" i="89"/>
  <c r="G58" i="89"/>
  <c r="H58" i="89"/>
  <c r="I58" i="89"/>
  <c r="G59" i="89"/>
  <c r="H59" i="89"/>
  <c r="I59" i="89"/>
  <c r="G60" i="89"/>
  <c r="H60" i="89"/>
  <c r="I60" i="89"/>
  <c r="G61" i="89"/>
  <c r="H61" i="89"/>
  <c r="I61" i="89"/>
  <c r="G62" i="89"/>
  <c r="H62" i="89"/>
  <c r="I62" i="89"/>
  <c r="G63" i="89"/>
  <c r="H63" i="89"/>
  <c r="I63" i="89"/>
  <c r="G64" i="89"/>
  <c r="H64" i="89"/>
  <c r="I64" i="89"/>
  <c r="G65" i="89"/>
  <c r="H65" i="89"/>
  <c r="I65" i="89"/>
  <c r="G66" i="89"/>
  <c r="H66" i="89"/>
  <c r="I66" i="89"/>
  <c r="C52" i="89"/>
  <c r="C53" i="89"/>
  <c r="C54" i="89"/>
  <c r="C55" i="89"/>
  <c r="C56" i="89"/>
  <c r="C57" i="89"/>
  <c r="C58" i="89"/>
  <c r="C59" i="89"/>
  <c r="C60" i="89"/>
  <c r="C61" i="89"/>
  <c r="C62" i="89"/>
  <c r="C63" i="89"/>
  <c r="C64" i="89"/>
  <c r="C65" i="89"/>
  <c r="C66" i="89"/>
  <c r="B52" i="89"/>
  <c r="B53" i="89"/>
  <c r="B54" i="89"/>
  <c r="B55" i="89"/>
  <c r="B56" i="89"/>
  <c r="B57" i="89"/>
  <c r="B58" i="89"/>
  <c r="B59" i="89"/>
  <c r="B60" i="89"/>
  <c r="B61" i="89"/>
  <c r="B62" i="89"/>
  <c r="B63" i="89"/>
  <c r="B64" i="89"/>
  <c r="B65" i="89"/>
  <c r="B66" i="89"/>
  <c r="A52" i="89"/>
  <c r="A53" i="89"/>
  <c r="A54" i="89"/>
  <c r="A55" i="89"/>
  <c r="A56" i="89"/>
  <c r="A57" i="89"/>
  <c r="A58" i="89"/>
  <c r="A59" i="89"/>
  <c r="A60" i="89"/>
  <c r="A61" i="89"/>
  <c r="A62" i="89"/>
  <c r="A63" i="89"/>
  <c r="A64" i="89"/>
  <c r="A65" i="89"/>
  <c r="A66" i="89"/>
  <c r="J8" i="89"/>
  <c r="G11" i="67" l="1"/>
  <c r="G12" i="67"/>
  <c r="G13" i="67"/>
  <c r="G14" i="67"/>
  <c r="G15" i="67"/>
  <c r="G16" i="67"/>
  <c r="G17" i="67"/>
  <c r="G18" i="67"/>
  <c r="G19" i="67"/>
  <c r="G20" i="67"/>
  <c r="G21" i="67"/>
  <c r="G22" i="67"/>
  <c r="G23" i="67"/>
  <c r="G24" i="67"/>
  <c r="G25" i="67"/>
  <c r="G10" i="67"/>
  <c r="M95" i="94" l="1"/>
  <c r="E188" i="93" l="1"/>
  <c r="A75" i="89" l="1"/>
  <c r="D43" i="90" l="1"/>
  <c r="D44" i="90" s="1"/>
  <c r="G25" i="89"/>
  <c r="H25" i="89"/>
  <c r="I25" i="89"/>
  <c r="G26" i="89"/>
  <c r="H26" i="89"/>
  <c r="I26" i="89"/>
  <c r="E9" i="89"/>
  <c r="E10" i="89"/>
  <c r="E11" i="89"/>
  <c r="M11" i="89" s="1"/>
  <c r="E12" i="89"/>
  <c r="K12" i="89" s="1"/>
  <c r="E13" i="89"/>
  <c r="K13" i="89" s="1"/>
  <c r="E14" i="89"/>
  <c r="M14" i="89" s="1"/>
  <c r="E15" i="89"/>
  <c r="M15" i="89" s="1"/>
  <c r="E16" i="89"/>
  <c r="M16" i="89" s="1"/>
  <c r="E17" i="89"/>
  <c r="M17" i="89" s="1"/>
  <c r="E18" i="89"/>
  <c r="M18" i="89" s="1"/>
  <c r="E19" i="89"/>
  <c r="K19" i="89" s="1"/>
  <c r="E20" i="89"/>
  <c r="K20" i="89" s="1"/>
  <c r="E21" i="89"/>
  <c r="M21" i="89" s="1"/>
  <c r="E22" i="89"/>
  <c r="E23" i="89"/>
  <c r="M19" i="89" l="1"/>
  <c r="K18" i="89"/>
  <c r="M20" i="89"/>
  <c r="K11" i="89"/>
  <c r="M13" i="89"/>
  <c r="M12" i="89"/>
  <c r="K17" i="89"/>
  <c r="K16" i="89"/>
  <c r="M10" i="89"/>
  <c r="K23" i="89"/>
  <c r="K21" i="89"/>
  <c r="M23" i="89"/>
  <c r="M9" i="89"/>
  <c r="K10" i="89"/>
  <c r="K9" i="89"/>
  <c r="K22" i="89"/>
  <c r="M22" i="89"/>
  <c r="K15" i="89"/>
  <c r="K14" i="89"/>
  <c r="M93" i="94" l="1"/>
  <c r="F24" i="91"/>
  <c r="G24" i="91"/>
  <c r="H24" i="91"/>
  <c r="I24" i="91"/>
  <c r="J24" i="91"/>
  <c r="K24" i="91"/>
  <c r="L24" i="91"/>
  <c r="M24" i="91"/>
  <c r="N24" i="91"/>
  <c r="B164" i="90" l="1"/>
  <c r="B198" i="90"/>
  <c r="D178" i="90"/>
  <c r="D176" i="90"/>
  <c r="D144" i="90"/>
  <c r="D142" i="90"/>
  <c r="D110" i="90"/>
  <c r="D108" i="90"/>
  <c r="E187" i="93"/>
  <c r="E186" i="93"/>
  <c r="E185" i="93"/>
  <c r="E184" i="93"/>
  <c r="E183" i="93"/>
  <c r="E182" i="93"/>
  <c r="E181" i="93"/>
  <c r="E180" i="93"/>
  <c r="E179" i="93"/>
  <c r="E178" i="93"/>
  <c r="E177" i="93"/>
  <c r="E176" i="93"/>
  <c r="E175" i="93"/>
  <c r="E174" i="93"/>
  <c r="E173" i="93"/>
  <c r="E172" i="93"/>
  <c r="E171" i="93"/>
  <c r="E170" i="93"/>
  <c r="E169" i="93"/>
  <c r="E168" i="93"/>
  <c r="E167" i="93"/>
  <c r="E166" i="93"/>
  <c r="E165" i="93"/>
  <c r="E164" i="93"/>
  <c r="E163" i="93"/>
  <c r="E162" i="93"/>
  <c r="E161" i="93"/>
  <c r="E160" i="93"/>
  <c r="E159" i="93"/>
  <c r="E158" i="93"/>
  <c r="E157" i="93"/>
  <c r="E156" i="93"/>
  <c r="E155" i="93"/>
  <c r="E154" i="93"/>
  <c r="E153" i="93"/>
  <c r="E152" i="93"/>
  <c r="E151" i="93"/>
  <c r="E150" i="93"/>
  <c r="E149" i="93"/>
  <c r="E148" i="93"/>
  <c r="E147" i="93"/>
  <c r="E146" i="93"/>
  <c r="E145" i="93"/>
  <c r="E144" i="93"/>
  <c r="E143" i="93"/>
  <c r="E142" i="93"/>
  <c r="E141" i="93"/>
  <c r="E140" i="93"/>
  <c r="E139" i="93"/>
  <c r="E138" i="93"/>
  <c r="E137" i="93"/>
  <c r="E136" i="93"/>
  <c r="E135" i="93"/>
  <c r="E134" i="93"/>
  <c r="E133" i="93"/>
  <c r="E132" i="93"/>
  <c r="E131" i="93"/>
  <c r="E130" i="93"/>
  <c r="E129" i="93"/>
  <c r="E128" i="93"/>
  <c r="E127" i="93"/>
  <c r="E126" i="93"/>
  <c r="E125" i="93"/>
  <c r="E124" i="93"/>
  <c r="E123" i="93"/>
  <c r="E122" i="93"/>
  <c r="E121" i="93"/>
  <c r="E120" i="93"/>
  <c r="E119" i="93"/>
  <c r="E118" i="93"/>
  <c r="E117" i="93"/>
  <c r="E116" i="93"/>
  <c r="E115" i="93"/>
  <c r="E114" i="93"/>
  <c r="E113" i="93"/>
  <c r="E112" i="93"/>
  <c r="E111" i="93"/>
  <c r="E110" i="93"/>
  <c r="E109" i="93"/>
  <c r="E108" i="93"/>
  <c r="E107" i="93"/>
  <c r="E106" i="93"/>
  <c r="E105" i="93"/>
  <c r="E104" i="93"/>
  <c r="E103" i="93"/>
  <c r="E102" i="93"/>
  <c r="E101" i="93"/>
  <c r="E100" i="93"/>
  <c r="E99" i="93"/>
  <c r="E98" i="93"/>
  <c r="E97" i="93"/>
  <c r="E96" i="93"/>
  <c r="E95" i="93"/>
  <c r="E94" i="93"/>
  <c r="E93" i="93"/>
  <c r="E92" i="93"/>
  <c r="E91" i="93"/>
  <c r="E90" i="93"/>
  <c r="E89" i="93"/>
  <c r="E88" i="93"/>
  <c r="E87" i="93"/>
  <c r="E86" i="93"/>
  <c r="E85" i="93"/>
  <c r="E84" i="93"/>
  <c r="E83" i="93"/>
  <c r="E82" i="93"/>
  <c r="E81" i="93"/>
  <c r="E80" i="93"/>
  <c r="E79" i="93"/>
  <c r="E78" i="93"/>
  <c r="E77" i="93"/>
  <c r="E76" i="93"/>
  <c r="E75" i="93"/>
  <c r="E74" i="93"/>
  <c r="E73" i="93"/>
  <c r="E72" i="93"/>
  <c r="E71" i="93"/>
  <c r="E70" i="93"/>
  <c r="E69" i="93"/>
  <c r="E68" i="93"/>
  <c r="E67" i="93"/>
  <c r="E66" i="93"/>
  <c r="E65" i="93"/>
  <c r="E64" i="93"/>
  <c r="E63" i="93"/>
  <c r="E62" i="93"/>
  <c r="E61" i="93"/>
  <c r="E60" i="93"/>
  <c r="E59" i="93"/>
  <c r="E58" i="93"/>
  <c r="E57" i="93"/>
  <c r="E56" i="93"/>
  <c r="E55" i="93"/>
  <c r="E54" i="93"/>
  <c r="E53" i="93"/>
  <c r="E52" i="93"/>
  <c r="E51" i="93"/>
  <c r="E50" i="93"/>
  <c r="J49" i="93"/>
  <c r="K49" i="93" s="1"/>
  <c r="L49" i="93" s="1"/>
  <c r="E33" i="87" s="1"/>
  <c r="E49" i="93"/>
  <c r="J48" i="93"/>
  <c r="K48" i="93" s="1"/>
  <c r="L48" i="93" s="1"/>
  <c r="D33" i="87" s="1"/>
  <c r="E48" i="93"/>
  <c r="J47" i="93"/>
  <c r="K47" i="93" s="1"/>
  <c r="E47" i="93"/>
  <c r="E46" i="93"/>
  <c r="E45" i="93"/>
  <c r="E44" i="93"/>
  <c r="E43" i="93"/>
  <c r="E42" i="93"/>
  <c r="E41" i="93"/>
  <c r="E40" i="93"/>
  <c r="E39" i="93"/>
  <c r="E38" i="93"/>
  <c r="E37" i="93"/>
  <c r="E36" i="93"/>
  <c r="E35" i="93"/>
  <c r="E34" i="93"/>
  <c r="E33" i="93"/>
  <c r="E32" i="93"/>
  <c r="E31" i="93"/>
  <c r="E30" i="93"/>
  <c r="E29" i="93"/>
  <c r="E28" i="93"/>
  <c r="E27" i="93"/>
  <c r="E26" i="93"/>
  <c r="E25" i="93"/>
  <c r="E24" i="93"/>
  <c r="E23" i="93"/>
  <c r="E22" i="93"/>
  <c r="E21" i="93"/>
  <c r="E20" i="93"/>
  <c r="E19" i="93"/>
  <c r="E18" i="93"/>
  <c r="E17" i="93"/>
  <c r="E16" i="93"/>
  <c r="E15" i="93"/>
  <c r="E14" i="93"/>
  <c r="E13" i="93"/>
  <c r="E12" i="93"/>
  <c r="E11" i="93"/>
  <c r="E10" i="93"/>
  <c r="E9" i="93"/>
  <c r="E8" i="93"/>
  <c r="E7" i="93"/>
  <c r="B529" i="92"/>
  <c r="B527" i="92"/>
  <c r="B524" i="92"/>
  <c r="B523" i="92"/>
  <c r="F517" i="92"/>
  <c r="F516" i="92"/>
  <c r="F515" i="92"/>
  <c r="F514" i="92"/>
  <c r="F513" i="92"/>
  <c r="F512" i="92"/>
  <c r="F511" i="92"/>
  <c r="F510" i="92"/>
  <c r="F509" i="92"/>
  <c r="F508" i="92"/>
  <c r="F507" i="92"/>
  <c r="F506" i="92"/>
  <c r="F505" i="92"/>
  <c r="F504" i="92"/>
  <c r="F503" i="92"/>
  <c r="F502" i="92"/>
  <c r="F501" i="92"/>
  <c r="F500" i="92"/>
  <c r="F499" i="92"/>
  <c r="F498" i="92"/>
  <c r="F497" i="92"/>
  <c r="F496" i="92"/>
  <c r="F495" i="92"/>
  <c r="F494" i="92"/>
  <c r="F493" i="92"/>
  <c r="F492" i="92"/>
  <c r="F491" i="92"/>
  <c r="F490" i="92"/>
  <c r="F489" i="92"/>
  <c r="F488" i="92"/>
  <c r="F487" i="92"/>
  <c r="F486" i="92"/>
  <c r="F485" i="92"/>
  <c r="F484" i="92"/>
  <c r="F483" i="92"/>
  <c r="F482" i="92"/>
  <c r="F481" i="92"/>
  <c r="F480" i="92"/>
  <c r="F479" i="92"/>
  <c r="F478" i="92"/>
  <c r="F477" i="92"/>
  <c r="F476" i="92"/>
  <c r="F475" i="92"/>
  <c r="F474" i="92"/>
  <c r="F473" i="92"/>
  <c r="F472" i="92"/>
  <c r="F471" i="92"/>
  <c r="F470" i="92"/>
  <c r="F469" i="92"/>
  <c r="F468" i="92"/>
  <c r="F467" i="92"/>
  <c r="F466" i="92"/>
  <c r="F465" i="92"/>
  <c r="F464" i="92"/>
  <c r="F463" i="92"/>
  <c r="F462" i="92"/>
  <c r="F461" i="92"/>
  <c r="F460" i="92"/>
  <c r="F459" i="92"/>
  <c r="F458" i="92"/>
  <c r="F457" i="92"/>
  <c r="F456" i="92"/>
  <c r="F455" i="92"/>
  <c r="F454" i="92"/>
  <c r="F453" i="92"/>
  <c r="F452" i="92"/>
  <c r="F451" i="92"/>
  <c r="F450" i="92"/>
  <c r="F449" i="92"/>
  <c r="F448" i="92"/>
  <c r="F447" i="92"/>
  <c r="F446" i="92"/>
  <c r="F445" i="92"/>
  <c r="F444" i="92"/>
  <c r="F443" i="92"/>
  <c r="F442" i="92"/>
  <c r="F441" i="92"/>
  <c r="F440" i="92"/>
  <c r="F439" i="92"/>
  <c r="F438" i="92"/>
  <c r="F437" i="92"/>
  <c r="F436" i="92"/>
  <c r="F435" i="92"/>
  <c r="F434" i="92"/>
  <c r="F433" i="92"/>
  <c r="F432" i="92"/>
  <c r="F431" i="92"/>
  <c r="F430" i="92"/>
  <c r="F429" i="92"/>
  <c r="F428" i="92"/>
  <c r="F427" i="92"/>
  <c r="F426" i="92"/>
  <c r="F425" i="92"/>
  <c r="F424" i="92"/>
  <c r="F423" i="92"/>
  <c r="F422" i="92"/>
  <c r="F421" i="92"/>
  <c r="F420" i="92"/>
  <c r="F419" i="92"/>
  <c r="F418" i="92"/>
  <c r="F417" i="92"/>
  <c r="F416" i="92"/>
  <c r="F415" i="92"/>
  <c r="F414" i="92"/>
  <c r="F413" i="92"/>
  <c r="F412" i="92"/>
  <c r="F411" i="92"/>
  <c r="F410" i="92"/>
  <c r="F409" i="92"/>
  <c r="F408" i="92"/>
  <c r="F407" i="92"/>
  <c r="F406" i="92"/>
  <c r="F405" i="92"/>
  <c r="F404" i="92"/>
  <c r="F403" i="92"/>
  <c r="F402" i="92"/>
  <c r="F401" i="92"/>
  <c r="F400" i="92"/>
  <c r="F399" i="92"/>
  <c r="F398" i="92"/>
  <c r="F397" i="92"/>
  <c r="F396" i="92"/>
  <c r="F395" i="92"/>
  <c r="F394" i="92"/>
  <c r="F393" i="92"/>
  <c r="F392" i="92"/>
  <c r="F391" i="92"/>
  <c r="F390" i="92"/>
  <c r="F389" i="92"/>
  <c r="F388" i="92"/>
  <c r="F387" i="92"/>
  <c r="F386" i="92"/>
  <c r="F385" i="92"/>
  <c r="F384" i="92"/>
  <c r="F383" i="92"/>
  <c r="F382" i="92"/>
  <c r="F381" i="92"/>
  <c r="F380" i="92"/>
  <c r="F379" i="92"/>
  <c r="F378" i="92"/>
  <c r="F377" i="92"/>
  <c r="F376" i="92"/>
  <c r="F375" i="92"/>
  <c r="F374" i="92"/>
  <c r="F373" i="92"/>
  <c r="F372" i="92"/>
  <c r="F371" i="92"/>
  <c r="F370" i="92"/>
  <c r="F369" i="92"/>
  <c r="F368" i="92"/>
  <c r="F367" i="92"/>
  <c r="F366" i="92"/>
  <c r="F365" i="92"/>
  <c r="F364" i="92"/>
  <c r="F363" i="92"/>
  <c r="F362" i="92"/>
  <c r="F361" i="92"/>
  <c r="F360" i="92"/>
  <c r="F359" i="92"/>
  <c r="F358" i="92"/>
  <c r="F357" i="92"/>
  <c r="F356" i="92"/>
  <c r="F355" i="92"/>
  <c r="F354" i="92"/>
  <c r="F353" i="92"/>
  <c r="F352" i="92"/>
  <c r="F351" i="92"/>
  <c r="F350" i="92"/>
  <c r="F349" i="92"/>
  <c r="F348" i="92"/>
  <c r="F347" i="92"/>
  <c r="F346" i="92"/>
  <c r="F345" i="92"/>
  <c r="F344" i="92"/>
  <c r="F343" i="92"/>
  <c r="F342" i="92"/>
  <c r="F341" i="92"/>
  <c r="F340" i="92"/>
  <c r="F339" i="92"/>
  <c r="F338" i="92"/>
  <c r="F337" i="92"/>
  <c r="F336" i="92"/>
  <c r="F335" i="92"/>
  <c r="F334" i="92"/>
  <c r="F333" i="92"/>
  <c r="F332" i="92"/>
  <c r="F331" i="92"/>
  <c r="F330" i="92"/>
  <c r="F329" i="92"/>
  <c r="F328" i="92"/>
  <c r="F327" i="92"/>
  <c r="F326" i="92"/>
  <c r="F325" i="92"/>
  <c r="F324" i="92"/>
  <c r="F323" i="92"/>
  <c r="F322" i="92"/>
  <c r="F321" i="92"/>
  <c r="F320" i="92"/>
  <c r="F319" i="92"/>
  <c r="F318" i="92"/>
  <c r="F317" i="92"/>
  <c r="F316" i="92"/>
  <c r="F315" i="92"/>
  <c r="F314" i="92"/>
  <c r="F313" i="92"/>
  <c r="F312" i="92"/>
  <c r="F311" i="92"/>
  <c r="F310" i="92"/>
  <c r="F309" i="92"/>
  <c r="F308" i="92"/>
  <c r="F307" i="92"/>
  <c r="F306" i="92"/>
  <c r="F305" i="92"/>
  <c r="F304" i="92"/>
  <c r="F303" i="92"/>
  <c r="F302" i="92"/>
  <c r="F301" i="92"/>
  <c r="F300" i="92"/>
  <c r="F299" i="92"/>
  <c r="F298" i="92"/>
  <c r="F297" i="92"/>
  <c r="F296" i="92"/>
  <c r="F295" i="92"/>
  <c r="F294" i="92"/>
  <c r="F293" i="92"/>
  <c r="F292" i="92"/>
  <c r="F291" i="92"/>
  <c r="F290" i="92"/>
  <c r="F289" i="92"/>
  <c r="F288" i="92"/>
  <c r="F287" i="92"/>
  <c r="F286" i="92"/>
  <c r="F285" i="92"/>
  <c r="F284" i="92"/>
  <c r="F283" i="92"/>
  <c r="F282" i="92"/>
  <c r="F281" i="92"/>
  <c r="F280" i="92"/>
  <c r="F279" i="92"/>
  <c r="F278" i="92"/>
  <c r="F277" i="92"/>
  <c r="F276" i="92"/>
  <c r="F275" i="92"/>
  <c r="F274" i="92"/>
  <c r="F273" i="92"/>
  <c r="F272" i="92"/>
  <c r="F271" i="92"/>
  <c r="F270" i="92"/>
  <c r="F269" i="92"/>
  <c r="F268" i="92"/>
  <c r="F267" i="92"/>
  <c r="F266" i="92"/>
  <c r="F265" i="92"/>
  <c r="F264" i="92"/>
  <c r="F263" i="92"/>
  <c r="F262" i="92"/>
  <c r="F261" i="92"/>
  <c r="F260" i="92"/>
  <c r="F259" i="92"/>
  <c r="F258" i="92"/>
  <c r="F257" i="92"/>
  <c r="F256" i="92"/>
  <c r="F255" i="92"/>
  <c r="F254" i="92"/>
  <c r="F253" i="92"/>
  <c r="F252" i="92"/>
  <c r="F251" i="92"/>
  <c r="F250" i="92"/>
  <c r="F249" i="92"/>
  <c r="F248" i="92"/>
  <c r="F247" i="92"/>
  <c r="F246" i="92"/>
  <c r="F245" i="92"/>
  <c r="F244" i="92"/>
  <c r="F243" i="92"/>
  <c r="F242" i="92"/>
  <c r="F241" i="92"/>
  <c r="F240" i="92"/>
  <c r="F239" i="92"/>
  <c r="F238" i="92"/>
  <c r="F237" i="92"/>
  <c r="F236" i="92"/>
  <c r="F235" i="92"/>
  <c r="F234" i="92"/>
  <c r="F233" i="92"/>
  <c r="F232" i="92"/>
  <c r="F231" i="92"/>
  <c r="F230" i="92"/>
  <c r="F229" i="92"/>
  <c r="F228" i="92"/>
  <c r="F227" i="92"/>
  <c r="F226" i="92"/>
  <c r="F225" i="92"/>
  <c r="F224" i="92"/>
  <c r="F223" i="92"/>
  <c r="F222" i="92"/>
  <c r="F221" i="92"/>
  <c r="F220" i="92"/>
  <c r="F219" i="92"/>
  <c r="F218" i="92"/>
  <c r="F217" i="92"/>
  <c r="F216" i="92"/>
  <c r="F215" i="92"/>
  <c r="F214" i="92"/>
  <c r="F213" i="92"/>
  <c r="F212" i="92"/>
  <c r="F211" i="92"/>
  <c r="F210" i="92"/>
  <c r="F209" i="92"/>
  <c r="F208" i="92"/>
  <c r="F207" i="92"/>
  <c r="F206" i="92"/>
  <c r="F205" i="92"/>
  <c r="F204" i="92"/>
  <c r="F203" i="92"/>
  <c r="F202" i="92"/>
  <c r="F201" i="92"/>
  <c r="F200" i="92"/>
  <c r="F199" i="92"/>
  <c r="F198" i="92"/>
  <c r="F197" i="92"/>
  <c r="F196" i="92"/>
  <c r="F195" i="92"/>
  <c r="F194" i="92"/>
  <c r="F193" i="92"/>
  <c r="F192" i="92"/>
  <c r="F191" i="92"/>
  <c r="F190" i="92"/>
  <c r="F189" i="92"/>
  <c r="F188" i="92"/>
  <c r="F187" i="92"/>
  <c r="F186" i="92"/>
  <c r="F185" i="92"/>
  <c r="F184" i="92"/>
  <c r="F183" i="92"/>
  <c r="F182" i="92"/>
  <c r="F181" i="92"/>
  <c r="F180" i="92"/>
  <c r="F179" i="92"/>
  <c r="F178" i="92"/>
  <c r="F177" i="92"/>
  <c r="F176" i="92"/>
  <c r="F175" i="92"/>
  <c r="F174" i="92"/>
  <c r="F173" i="92"/>
  <c r="F172" i="92"/>
  <c r="F171" i="92"/>
  <c r="F170" i="92"/>
  <c r="F169" i="92"/>
  <c r="F168" i="92"/>
  <c r="F167" i="92"/>
  <c r="F166" i="92"/>
  <c r="F165" i="92"/>
  <c r="F164" i="92"/>
  <c r="F163" i="92"/>
  <c r="F162" i="92"/>
  <c r="F161" i="92"/>
  <c r="F160" i="92"/>
  <c r="F159" i="92"/>
  <c r="F158" i="92"/>
  <c r="F157" i="92"/>
  <c r="F156" i="92"/>
  <c r="F155" i="92"/>
  <c r="F154" i="92"/>
  <c r="F153" i="92"/>
  <c r="F152" i="92"/>
  <c r="F151" i="92"/>
  <c r="F150" i="92"/>
  <c r="F149" i="92"/>
  <c r="F148" i="92"/>
  <c r="F147" i="92"/>
  <c r="F146" i="92"/>
  <c r="F145" i="92"/>
  <c r="F144" i="92"/>
  <c r="F143" i="92"/>
  <c r="F142" i="92"/>
  <c r="F141" i="92"/>
  <c r="F140" i="92"/>
  <c r="F139" i="92"/>
  <c r="F138" i="92"/>
  <c r="F137" i="92"/>
  <c r="F136" i="92"/>
  <c r="F135" i="92"/>
  <c r="F134" i="92"/>
  <c r="F133" i="92"/>
  <c r="F132" i="92"/>
  <c r="F131" i="92"/>
  <c r="F130" i="92"/>
  <c r="F129" i="92"/>
  <c r="F128" i="92"/>
  <c r="F127" i="92"/>
  <c r="F126" i="92"/>
  <c r="F125" i="92"/>
  <c r="F124" i="92"/>
  <c r="F123" i="92"/>
  <c r="F122" i="92"/>
  <c r="F121" i="92"/>
  <c r="F120" i="92"/>
  <c r="F119" i="92"/>
  <c r="F118" i="92"/>
  <c r="F117" i="92"/>
  <c r="F116" i="92"/>
  <c r="F115" i="92"/>
  <c r="F114" i="92"/>
  <c r="F113" i="92"/>
  <c r="F112" i="92"/>
  <c r="F111" i="92"/>
  <c r="F110" i="92"/>
  <c r="F109" i="92"/>
  <c r="F108" i="92"/>
  <c r="F107" i="92"/>
  <c r="F106" i="92"/>
  <c r="F105" i="92"/>
  <c r="F104" i="92"/>
  <c r="F103" i="92"/>
  <c r="F102" i="92"/>
  <c r="F101" i="92"/>
  <c r="F100" i="92"/>
  <c r="F99" i="92"/>
  <c r="F98" i="92"/>
  <c r="F97" i="92"/>
  <c r="F96" i="92"/>
  <c r="F95" i="92"/>
  <c r="F94" i="92"/>
  <c r="F93" i="92"/>
  <c r="F92" i="92"/>
  <c r="F91" i="92"/>
  <c r="F90" i="92"/>
  <c r="F89" i="92"/>
  <c r="F88" i="92"/>
  <c r="F87" i="92"/>
  <c r="F86" i="92"/>
  <c r="F85" i="92"/>
  <c r="F84" i="92"/>
  <c r="F83" i="92"/>
  <c r="F82" i="92"/>
  <c r="F81" i="92"/>
  <c r="F80" i="92"/>
  <c r="F79" i="92"/>
  <c r="F78" i="92"/>
  <c r="F77" i="92"/>
  <c r="F76" i="92"/>
  <c r="F75" i="92"/>
  <c r="F74" i="92"/>
  <c r="F73" i="92"/>
  <c r="F72" i="92"/>
  <c r="F71" i="92"/>
  <c r="F70" i="92"/>
  <c r="F69" i="92"/>
  <c r="F68" i="92"/>
  <c r="F67" i="92"/>
  <c r="F66" i="92"/>
  <c r="F65" i="92"/>
  <c r="F64" i="92"/>
  <c r="F63" i="92"/>
  <c r="F62" i="92"/>
  <c r="F61" i="92"/>
  <c r="F60" i="92"/>
  <c r="F59" i="92"/>
  <c r="F58" i="92"/>
  <c r="F57" i="92"/>
  <c r="F56" i="92"/>
  <c r="F55" i="92"/>
  <c r="F54" i="92"/>
  <c r="F53" i="92"/>
  <c r="F52" i="92"/>
  <c r="F51" i="92"/>
  <c r="F50" i="92"/>
  <c r="F49" i="92"/>
  <c r="F48" i="92"/>
  <c r="F47" i="92"/>
  <c r="F46" i="92"/>
  <c r="F45" i="92"/>
  <c r="F44" i="92"/>
  <c r="F43" i="92"/>
  <c r="F42" i="92"/>
  <c r="F41" i="92"/>
  <c r="F40" i="92"/>
  <c r="F39" i="92"/>
  <c r="F38" i="92"/>
  <c r="F37" i="92"/>
  <c r="F36" i="92"/>
  <c r="F35" i="92"/>
  <c r="F34" i="92"/>
  <c r="F33" i="92"/>
  <c r="F32" i="92"/>
  <c r="F31" i="92"/>
  <c r="F30" i="92"/>
  <c r="F29" i="92"/>
  <c r="F28" i="92"/>
  <c r="F27" i="92"/>
  <c r="F26" i="92"/>
  <c r="F25" i="92"/>
  <c r="F24" i="92"/>
  <c r="F23" i="92"/>
  <c r="F22" i="92"/>
  <c r="F21" i="92"/>
  <c r="F20" i="92"/>
  <c r="F19" i="92"/>
  <c r="F18" i="92"/>
  <c r="F17" i="92"/>
  <c r="F16" i="92"/>
  <c r="F15" i="92"/>
  <c r="O22" i="91"/>
  <c r="B22" i="91"/>
  <c r="A22" i="91"/>
  <c r="O21" i="91"/>
  <c r="B21" i="91"/>
  <c r="A21" i="91"/>
  <c r="B20" i="91"/>
  <c r="A20" i="91"/>
  <c r="O19" i="91"/>
  <c r="B19" i="91"/>
  <c r="A19" i="91"/>
  <c r="O18" i="91"/>
  <c r="B18" i="91"/>
  <c r="A18" i="91"/>
  <c r="O17" i="91"/>
  <c r="B17" i="91"/>
  <c r="A17" i="91"/>
  <c r="O16" i="91"/>
  <c r="B16" i="91"/>
  <c r="A16" i="91"/>
  <c r="O15" i="91"/>
  <c r="B15" i="91"/>
  <c r="A15" i="91"/>
  <c r="O14" i="91"/>
  <c r="B14" i="91"/>
  <c r="A14" i="91"/>
  <c r="O13" i="91"/>
  <c r="B13" i="91"/>
  <c r="A13" i="91"/>
  <c r="O12" i="91"/>
  <c r="B12" i="91"/>
  <c r="A12" i="91"/>
  <c r="O11" i="91"/>
  <c r="B11" i="91"/>
  <c r="A11" i="91"/>
  <c r="O10" i="91"/>
  <c r="B10" i="91"/>
  <c r="A10" i="91"/>
  <c r="O9" i="91"/>
  <c r="B9" i="91"/>
  <c r="A9" i="91"/>
  <c r="O8" i="91"/>
  <c r="B8" i="91"/>
  <c r="A8" i="91"/>
  <c r="O7" i="91"/>
  <c r="B7" i="91"/>
  <c r="A7" i="91"/>
  <c r="D5" i="91"/>
  <c r="E5" i="91" s="1"/>
  <c r="F5" i="91" s="1"/>
  <c r="G5" i="91" s="1"/>
  <c r="H5" i="91" s="1"/>
  <c r="I5" i="91" s="1"/>
  <c r="J5" i="91" s="1"/>
  <c r="K5" i="91" s="1"/>
  <c r="L5" i="91" s="1"/>
  <c r="M5" i="91" s="1"/>
  <c r="N5" i="91" s="1"/>
  <c r="B200" i="90"/>
  <c r="B166" i="90"/>
  <c r="B165" i="90"/>
  <c r="B199" i="90" s="1"/>
  <c r="B132" i="90"/>
  <c r="D77" i="90"/>
  <c r="D78" i="90" s="1"/>
  <c r="D180" i="90" s="1"/>
  <c r="B64" i="90"/>
  <c r="B98" i="90" s="1"/>
  <c r="B63" i="90"/>
  <c r="B97" i="90" s="1"/>
  <c r="E91" i="90"/>
  <c r="E90" i="90"/>
  <c r="E89" i="90"/>
  <c r="E88" i="90"/>
  <c r="E87" i="90"/>
  <c r="E86" i="90"/>
  <c r="E85" i="90"/>
  <c r="E84" i="90"/>
  <c r="E83" i="90"/>
  <c r="E82" i="90"/>
  <c r="E81" i="90"/>
  <c r="E80" i="90"/>
  <c r="E79" i="90"/>
  <c r="E78" i="90"/>
  <c r="E77" i="90"/>
  <c r="D145" i="90"/>
  <c r="E76" i="90"/>
  <c r="B28" i="90"/>
  <c r="B130" i="90" s="1"/>
  <c r="C23" i="90"/>
  <c r="C57" i="90" s="1"/>
  <c r="B23" i="90"/>
  <c r="B91" i="90" s="1"/>
  <c r="C22" i="90"/>
  <c r="C192" i="90" s="1"/>
  <c r="B22" i="90"/>
  <c r="C21" i="90"/>
  <c r="C157" i="90" s="1"/>
  <c r="B21" i="90"/>
  <c r="B89" i="90" s="1"/>
  <c r="C20" i="90"/>
  <c r="B20" i="90"/>
  <c r="C19" i="90"/>
  <c r="C53" i="90" s="1"/>
  <c r="B19" i="90"/>
  <c r="B121" i="90" s="1"/>
  <c r="C18" i="90"/>
  <c r="C86" i="90" s="1"/>
  <c r="B18" i="90"/>
  <c r="B86" i="90" s="1"/>
  <c r="C17" i="90"/>
  <c r="C119" i="90" s="1"/>
  <c r="B17" i="90"/>
  <c r="B119" i="90" s="1"/>
  <c r="C16" i="90"/>
  <c r="C50" i="90" s="1"/>
  <c r="B16" i="90"/>
  <c r="B84" i="90" s="1"/>
  <c r="C15" i="90"/>
  <c r="C185" i="90" s="1"/>
  <c r="B15" i="90"/>
  <c r="C14" i="90"/>
  <c r="C48" i="90" s="1"/>
  <c r="B14" i="90"/>
  <c r="B150" i="90" s="1"/>
  <c r="C13" i="90"/>
  <c r="C183" i="90" s="1"/>
  <c r="B13" i="90"/>
  <c r="C12" i="90"/>
  <c r="C80" i="90" s="1"/>
  <c r="B12" i="90"/>
  <c r="B80" i="90" s="1"/>
  <c r="C11" i="90"/>
  <c r="B11" i="90"/>
  <c r="C10" i="90"/>
  <c r="C78" i="90" s="1"/>
  <c r="B10" i="90"/>
  <c r="B78" i="90" s="1"/>
  <c r="D9" i="90"/>
  <c r="D111" i="90" s="1"/>
  <c r="C9" i="90"/>
  <c r="C77" i="90" s="1"/>
  <c r="B9" i="90"/>
  <c r="B77" i="90" s="1"/>
  <c r="C8" i="90"/>
  <c r="C144" i="90" s="1"/>
  <c r="B8" i="90"/>
  <c r="B42" i="90" s="1"/>
  <c r="A127" i="89"/>
  <c r="A126" i="89"/>
  <c r="A125" i="89"/>
  <c r="A124" i="89"/>
  <c r="A123" i="89"/>
  <c r="A122" i="89"/>
  <c r="A121" i="89"/>
  <c r="A120" i="89"/>
  <c r="A119" i="89"/>
  <c r="A118" i="89"/>
  <c r="I109" i="89"/>
  <c r="H109" i="89"/>
  <c r="G109" i="89"/>
  <c r="E109" i="89"/>
  <c r="I108" i="89"/>
  <c r="H108" i="89"/>
  <c r="G108" i="89"/>
  <c r="E108" i="89"/>
  <c r="I107" i="89"/>
  <c r="H107" i="89"/>
  <c r="G107" i="89"/>
  <c r="E107" i="89"/>
  <c r="I106" i="89"/>
  <c r="H106" i="89"/>
  <c r="G106" i="89"/>
  <c r="E106" i="89"/>
  <c r="I105" i="89"/>
  <c r="H105" i="89"/>
  <c r="G105" i="89"/>
  <c r="E105" i="89"/>
  <c r="I104" i="89"/>
  <c r="H104" i="89"/>
  <c r="G104" i="89"/>
  <c r="E104" i="89"/>
  <c r="I103" i="89"/>
  <c r="H103" i="89"/>
  <c r="G103" i="89"/>
  <c r="E103" i="89"/>
  <c r="I102" i="89"/>
  <c r="H102" i="89"/>
  <c r="G102" i="89"/>
  <c r="E102" i="89"/>
  <c r="I101" i="89"/>
  <c r="H101" i="89"/>
  <c r="G101" i="89"/>
  <c r="E101" i="89"/>
  <c r="I100" i="89"/>
  <c r="H100" i="89"/>
  <c r="G100" i="89"/>
  <c r="E100" i="89"/>
  <c r="I99" i="89"/>
  <c r="H99" i="89"/>
  <c r="G99" i="89"/>
  <c r="E99" i="89"/>
  <c r="I98" i="89"/>
  <c r="H98" i="89"/>
  <c r="G98" i="89"/>
  <c r="E98" i="89"/>
  <c r="I97" i="89"/>
  <c r="H97" i="89"/>
  <c r="G97" i="89"/>
  <c r="E97" i="89"/>
  <c r="I96" i="89"/>
  <c r="H96" i="89"/>
  <c r="G96" i="89"/>
  <c r="E96" i="89"/>
  <c r="I95" i="89"/>
  <c r="H95" i="89"/>
  <c r="G95" i="89"/>
  <c r="E95" i="89"/>
  <c r="I94" i="89"/>
  <c r="H94" i="89"/>
  <c r="G94" i="89"/>
  <c r="C94" i="89"/>
  <c r="E94" i="89" s="1"/>
  <c r="B94" i="89"/>
  <c r="A94" i="89"/>
  <c r="M92" i="89"/>
  <c r="L92" i="89"/>
  <c r="K92" i="89"/>
  <c r="J92" i="89"/>
  <c r="I92" i="89"/>
  <c r="H92" i="89"/>
  <c r="G92" i="89"/>
  <c r="A84" i="89"/>
  <c r="A83" i="89"/>
  <c r="A82" i="89"/>
  <c r="A81" i="89"/>
  <c r="A80" i="89"/>
  <c r="A79" i="89"/>
  <c r="A78" i="89"/>
  <c r="A77" i="89"/>
  <c r="A76" i="89"/>
  <c r="E66" i="89"/>
  <c r="E65" i="89"/>
  <c r="E64" i="89"/>
  <c r="E63" i="89"/>
  <c r="E62" i="89"/>
  <c r="E61" i="89"/>
  <c r="E60" i="89"/>
  <c r="E59" i="89"/>
  <c r="E58" i="89"/>
  <c r="E57" i="89"/>
  <c r="E56" i="89"/>
  <c r="E55" i="89"/>
  <c r="E54" i="89"/>
  <c r="E53" i="89"/>
  <c r="E52" i="89"/>
  <c r="I51" i="89"/>
  <c r="H51" i="89"/>
  <c r="G51" i="89"/>
  <c r="C51" i="89"/>
  <c r="E51" i="89" s="1"/>
  <c r="B51" i="89"/>
  <c r="A51" i="89"/>
  <c r="M49" i="89"/>
  <c r="L49" i="89"/>
  <c r="K49" i="89"/>
  <c r="J49" i="89"/>
  <c r="I49" i="89"/>
  <c r="H49" i="89"/>
  <c r="G49" i="89"/>
  <c r="A32" i="89"/>
  <c r="A31" i="89"/>
  <c r="A117" i="89" s="1"/>
  <c r="J23" i="89"/>
  <c r="J22" i="89"/>
  <c r="J21" i="89"/>
  <c r="J20" i="89"/>
  <c r="J19" i="89"/>
  <c r="J18" i="89"/>
  <c r="J17" i="89"/>
  <c r="J16" i="89"/>
  <c r="J15" i="89"/>
  <c r="J14" i="89"/>
  <c r="J13" i="89"/>
  <c r="J12" i="89"/>
  <c r="J11" i="89"/>
  <c r="J10" i="89"/>
  <c r="J9" i="89"/>
  <c r="E8" i="89"/>
  <c r="K21" i="87"/>
  <c r="J20" i="87"/>
  <c r="K18" i="87"/>
  <c r="O24" i="91" l="1"/>
  <c r="F14" i="89"/>
  <c r="L14" i="89" s="1"/>
  <c r="F12" i="89"/>
  <c r="L12" i="89" s="1"/>
  <c r="J102" i="89"/>
  <c r="F102" i="89" s="1"/>
  <c r="L102" i="89" s="1"/>
  <c r="F15" i="89"/>
  <c r="L15" i="89" s="1"/>
  <c r="F16" i="89"/>
  <c r="L16" i="89" s="1"/>
  <c r="F13" i="89"/>
  <c r="L13" i="89" s="1"/>
  <c r="F17" i="89"/>
  <c r="L17" i="89" s="1"/>
  <c r="F19" i="89"/>
  <c r="L19" i="89" s="1"/>
  <c r="F18" i="89"/>
  <c r="L18" i="89" s="1"/>
  <c r="F20" i="89"/>
  <c r="L20" i="89" s="1"/>
  <c r="F21" i="89"/>
  <c r="L21" i="89" s="1"/>
  <c r="F23" i="89"/>
  <c r="L23" i="89" s="1"/>
  <c r="F9" i="89"/>
  <c r="L9" i="89" s="1"/>
  <c r="F10" i="89"/>
  <c r="L10" i="89" s="1"/>
  <c r="F22" i="89"/>
  <c r="L22" i="89" s="1"/>
  <c r="F11" i="89"/>
  <c r="L11" i="89" s="1"/>
  <c r="J107" i="89"/>
  <c r="F107" i="89" s="1"/>
  <c r="L107" i="89" s="1"/>
  <c r="J98" i="89"/>
  <c r="F98" i="89" s="1"/>
  <c r="L98" i="89" s="1"/>
  <c r="M57" i="89"/>
  <c r="K57" i="89"/>
  <c r="M66" i="89"/>
  <c r="K66" i="89"/>
  <c r="K99" i="89"/>
  <c r="M99" i="89"/>
  <c r="K104" i="89"/>
  <c r="M104" i="89"/>
  <c r="K106" i="89"/>
  <c r="M106" i="89"/>
  <c r="K109" i="89"/>
  <c r="M109" i="89"/>
  <c r="M52" i="89"/>
  <c r="K52" i="89"/>
  <c r="K59" i="89"/>
  <c r="M59" i="89"/>
  <c r="K96" i="89"/>
  <c r="M96" i="89"/>
  <c r="M101" i="89"/>
  <c r="K101" i="89"/>
  <c r="J96" i="89"/>
  <c r="F96" i="89" s="1"/>
  <c r="M64" i="89"/>
  <c r="K64" i="89"/>
  <c r="E119" i="90"/>
  <c r="E153" i="90" s="1"/>
  <c r="E187" i="90" s="1"/>
  <c r="K55" i="89"/>
  <c r="M55" i="89"/>
  <c r="J55" i="89"/>
  <c r="F55" i="89" s="1"/>
  <c r="L55" i="89" s="1"/>
  <c r="J64" i="89"/>
  <c r="F64" i="89" s="1"/>
  <c r="L64" i="89" s="1"/>
  <c r="I69" i="89"/>
  <c r="I68" i="89"/>
  <c r="E112" i="89"/>
  <c r="E111" i="89"/>
  <c r="K94" i="89"/>
  <c r="M94" i="89"/>
  <c r="K97" i="89"/>
  <c r="M97" i="89"/>
  <c r="K100" i="89"/>
  <c r="M100" i="89"/>
  <c r="K102" i="89"/>
  <c r="M102" i="89"/>
  <c r="M107" i="89"/>
  <c r="K107" i="89"/>
  <c r="K53" i="89"/>
  <c r="M53" i="89"/>
  <c r="H112" i="89"/>
  <c r="H111" i="89"/>
  <c r="I112" i="89"/>
  <c r="I111" i="89"/>
  <c r="K60" i="89"/>
  <c r="M60" i="89"/>
  <c r="E26" i="89"/>
  <c r="E25" i="89"/>
  <c r="M8" i="89"/>
  <c r="K8" i="89"/>
  <c r="F8" i="89"/>
  <c r="L8" i="89" s="1"/>
  <c r="G112" i="89"/>
  <c r="G111" i="89"/>
  <c r="J94" i="89"/>
  <c r="M56" i="89"/>
  <c r="K56" i="89"/>
  <c r="K98" i="89"/>
  <c r="M98" i="89"/>
  <c r="K105" i="89"/>
  <c r="M105" i="89"/>
  <c r="M62" i="89"/>
  <c r="K62" i="89"/>
  <c r="M58" i="89"/>
  <c r="K58" i="89"/>
  <c r="K95" i="89"/>
  <c r="M95" i="89"/>
  <c r="K103" i="89"/>
  <c r="M103" i="89"/>
  <c r="M65" i="89"/>
  <c r="K65" i="89"/>
  <c r="M108" i="89"/>
  <c r="K108" i="89"/>
  <c r="G68" i="89"/>
  <c r="G69" i="89"/>
  <c r="J95" i="89"/>
  <c r="F95" i="89" s="1"/>
  <c r="L95" i="89" s="1"/>
  <c r="E69" i="89"/>
  <c r="E68" i="89"/>
  <c r="M51" i="89"/>
  <c r="K51" i="89"/>
  <c r="H69" i="89"/>
  <c r="H68" i="89"/>
  <c r="M54" i="89"/>
  <c r="K54" i="89"/>
  <c r="K61" i="89"/>
  <c r="M61" i="89"/>
  <c r="M63" i="89"/>
  <c r="K63" i="89"/>
  <c r="J26" i="89"/>
  <c r="J25" i="89"/>
  <c r="D179" i="90"/>
  <c r="J99" i="89"/>
  <c r="F99" i="89" s="1"/>
  <c r="L99" i="89" s="1"/>
  <c r="J106" i="89"/>
  <c r="F106" i="89" s="1"/>
  <c r="J51" i="89"/>
  <c r="C187" i="90"/>
  <c r="J53" i="89"/>
  <c r="J60" i="89"/>
  <c r="F60" i="89" s="1"/>
  <c r="L60" i="89" s="1"/>
  <c r="J58" i="89"/>
  <c r="J52" i="89"/>
  <c r="F52" i="89" s="1"/>
  <c r="J57" i="89"/>
  <c r="C84" i="90"/>
  <c r="J59" i="89"/>
  <c r="F59" i="89" s="1"/>
  <c r="L59" i="89" s="1"/>
  <c r="J108" i="89"/>
  <c r="B85" i="90"/>
  <c r="J66" i="89"/>
  <c r="J56" i="89"/>
  <c r="J63" i="89"/>
  <c r="F63" i="89" s="1"/>
  <c r="J109" i="89"/>
  <c r="F109" i="89" s="1"/>
  <c r="C148" i="90"/>
  <c r="J62" i="89"/>
  <c r="F62" i="89" s="1"/>
  <c r="L62" i="89" s="1"/>
  <c r="C159" i="90"/>
  <c r="J97" i="89"/>
  <c r="J101" i="89"/>
  <c r="F101" i="89" s="1"/>
  <c r="D10" i="90"/>
  <c r="D112" i="90" s="1"/>
  <c r="C89" i="90"/>
  <c r="C149" i="90"/>
  <c r="C55" i="90"/>
  <c r="C111" i="90"/>
  <c r="C182" i="90"/>
  <c r="B114" i="90"/>
  <c r="B116" i="90"/>
  <c r="B82" i="90"/>
  <c r="C83" i="90"/>
  <c r="C85" i="90"/>
  <c r="D79" i="90"/>
  <c r="D181" i="90" s="1"/>
  <c r="C91" i="90"/>
  <c r="C42" i="90"/>
  <c r="C123" i="90"/>
  <c r="C125" i="90"/>
  <c r="C82" i="90"/>
  <c r="C110" i="90"/>
  <c r="C191" i="90"/>
  <c r="C46" i="90"/>
  <c r="C146" i="90"/>
  <c r="C193" i="90"/>
  <c r="L47" i="93"/>
  <c r="C114" i="90"/>
  <c r="C153" i="90"/>
  <c r="C76" i="90"/>
  <c r="B181" i="90"/>
  <c r="B45" i="90"/>
  <c r="B147" i="90"/>
  <c r="B113" i="90"/>
  <c r="B79" i="90"/>
  <c r="J54" i="89"/>
  <c r="F54" i="89" s="1"/>
  <c r="J104" i="89"/>
  <c r="F104" i="89" s="1"/>
  <c r="B144" i="90"/>
  <c r="B178" i="90"/>
  <c r="B76" i="90"/>
  <c r="B110" i="90"/>
  <c r="B158" i="90"/>
  <c r="B192" i="90"/>
  <c r="B56" i="90"/>
  <c r="B124" i="90"/>
  <c r="B90" i="90"/>
  <c r="C181" i="90"/>
  <c r="C45" i="90"/>
  <c r="C113" i="90"/>
  <c r="C79" i="90"/>
  <c r="C147" i="90"/>
  <c r="B156" i="90"/>
  <c r="B190" i="90"/>
  <c r="B54" i="90"/>
  <c r="B88" i="90"/>
  <c r="B122" i="90"/>
  <c r="C156" i="90"/>
  <c r="C88" i="90"/>
  <c r="C122" i="90"/>
  <c r="C54" i="90"/>
  <c r="C190" i="90"/>
  <c r="J61" i="89"/>
  <c r="F61" i="89" s="1"/>
  <c r="C188" i="90"/>
  <c r="C120" i="90"/>
  <c r="C52" i="90"/>
  <c r="C154" i="90"/>
  <c r="A74" i="89"/>
  <c r="B151" i="90"/>
  <c r="B185" i="90"/>
  <c r="B49" i="90"/>
  <c r="B117" i="90"/>
  <c r="C117" i="90"/>
  <c r="B188" i="90"/>
  <c r="B52" i="90"/>
  <c r="B154" i="90"/>
  <c r="B120" i="90"/>
  <c r="C184" i="90"/>
  <c r="C150" i="90"/>
  <c r="C56" i="90"/>
  <c r="C151" i="90"/>
  <c r="B186" i="90"/>
  <c r="B50" i="90"/>
  <c r="B152" i="90"/>
  <c r="B87" i="90"/>
  <c r="B118" i="90"/>
  <c r="C124" i="90"/>
  <c r="C145" i="90"/>
  <c r="C155" i="90"/>
  <c r="C179" i="90"/>
  <c r="C186" i="90"/>
  <c r="C152" i="90"/>
  <c r="C44" i="90"/>
  <c r="C87" i="90"/>
  <c r="C90" i="90"/>
  <c r="C118" i="90"/>
  <c r="J105" i="89"/>
  <c r="F105" i="89" s="1"/>
  <c r="B179" i="90"/>
  <c r="B43" i="90"/>
  <c r="B145" i="90"/>
  <c r="B111" i="90"/>
  <c r="B148" i="90"/>
  <c r="B182" i="90"/>
  <c r="B46" i="90"/>
  <c r="D146" i="90"/>
  <c r="C49" i="90"/>
  <c r="J103" i="89"/>
  <c r="F103" i="89" s="1"/>
  <c r="C43" i="90"/>
  <c r="C116" i="90"/>
  <c r="C121" i="90"/>
  <c r="C112" i="90"/>
  <c r="B189" i="90"/>
  <c r="B53" i="90"/>
  <c r="B155" i="90"/>
  <c r="B83" i="90"/>
  <c r="C189" i="90"/>
  <c r="J65" i="89"/>
  <c r="F65" i="89" s="1"/>
  <c r="J100" i="89"/>
  <c r="F100" i="89" s="1"/>
  <c r="B146" i="90"/>
  <c r="B180" i="90"/>
  <c r="B44" i="90"/>
  <c r="B112" i="90"/>
  <c r="B183" i="90"/>
  <c r="B47" i="90"/>
  <c r="B149" i="90"/>
  <c r="B115" i="90"/>
  <c r="B81" i="90"/>
  <c r="C158" i="90"/>
  <c r="C180" i="90"/>
  <c r="C47" i="90"/>
  <c r="B193" i="90"/>
  <c r="B57" i="90"/>
  <c r="B159" i="90"/>
  <c r="B125" i="90"/>
  <c r="B153" i="90"/>
  <c r="B187" i="90"/>
  <c r="B51" i="90"/>
  <c r="C51" i="90"/>
  <c r="C81" i="90"/>
  <c r="C115" i="90"/>
  <c r="B191" i="90"/>
  <c r="B55" i="90"/>
  <c r="B157" i="90"/>
  <c r="B123" i="90"/>
  <c r="C178" i="90"/>
  <c r="B48" i="90"/>
  <c r="B184" i="90"/>
  <c r="E110" i="90" l="1"/>
  <c r="E144" i="90" s="1"/>
  <c r="E178" i="90" s="1"/>
  <c r="E118" i="90"/>
  <c r="E152" i="90" s="1"/>
  <c r="E186" i="90" s="1"/>
  <c r="E125" i="90"/>
  <c r="E159" i="90" s="1"/>
  <c r="E193" i="90" s="1"/>
  <c r="L101" i="89"/>
  <c r="E123" i="90"/>
  <c r="E157" i="90" s="1"/>
  <c r="E191" i="90" s="1"/>
  <c r="L96" i="89"/>
  <c r="J69" i="89"/>
  <c r="J68" i="89"/>
  <c r="F51" i="89"/>
  <c r="L51" i="89" s="1"/>
  <c r="E112" i="90"/>
  <c r="E146" i="90" s="1"/>
  <c r="E180" i="90" s="1"/>
  <c r="E116" i="90"/>
  <c r="E150" i="90" s="1"/>
  <c r="E184" i="90" s="1"/>
  <c r="E120" i="90"/>
  <c r="E154" i="90" s="1"/>
  <c r="E188" i="90" s="1"/>
  <c r="L106" i="89"/>
  <c r="F56" i="89"/>
  <c r="L56" i="89" s="1"/>
  <c r="E117" i="90"/>
  <c r="E151" i="90" s="1"/>
  <c r="E185" i="90" s="1"/>
  <c r="E114" i="90"/>
  <c r="E148" i="90" s="1"/>
  <c r="E182" i="90" s="1"/>
  <c r="J112" i="89"/>
  <c r="J111" i="89"/>
  <c r="F97" i="89"/>
  <c r="L97" i="89" s="1"/>
  <c r="E124" i="90"/>
  <c r="E158" i="90" s="1"/>
  <c r="E192" i="90" s="1"/>
  <c r="E122" i="90"/>
  <c r="E156" i="90" s="1"/>
  <c r="E190" i="90" s="1"/>
  <c r="F53" i="89"/>
  <c r="L53" i="89" s="1"/>
  <c r="M112" i="89"/>
  <c r="M111" i="89"/>
  <c r="K112" i="89"/>
  <c r="K111" i="89"/>
  <c r="E121" i="90"/>
  <c r="E155" i="90" s="1"/>
  <c r="E189" i="90" s="1"/>
  <c r="E115" i="90"/>
  <c r="E149" i="90" s="1"/>
  <c r="E183" i="90" s="1"/>
  <c r="F58" i="89"/>
  <c r="L58" i="89" s="1"/>
  <c r="F94" i="89"/>
  <c r="L94" i="89" s="1"/>
  <c r="F66" i="89"/>
  <c r="L66" i="89" s="1"/>
  <c r="L109" i="89"/>
  <c r="F108" i="89"/>
  <c r="L108" i="89" s="1"/>
  <c r="E113" i="90"/>
  <c r="E147" i="90" s="1"/>
  <c r="E181" i="90" s="1"/>
  <c r="E111" i="90"/>
  <c r="E145" i="90" s="1"/>
  <c r="E179" i="90" s="1"/>
  <c r="F57" i="89"/>
  <c r="L57" i="89" s="1"/>
  <c r="C33" i="87"/>
  <c r="J17" i="87" s="1"/>
  <c r="L50" i="93"/>
  <c r="K69" i="89"/>
  <c r="C17" i="87" s="1"/>
  <c r="K68" i="89"/>
  <c r="C11" i="87" s="1"/>
  <c r="M69" i="89"/>
  <c r="E17" i="87" s="1"/>
  <c r="M68" i="89"/>
  <c r="E11" i="87" s="1"/>
  <c r="K25" i="89"/>
  <c r="C10" i="87" s="1"/>
  <c r="K26" i="89"/>
  <c r="C16" i="87" s="1"/>
  <c r="M26" i="89"/>
  <c r="E16" i="87" s="1"/>
  <c r="M25" i="89"/>
  <c r="E10" i="87" s="1"/>
  <c r="F26" i="89"/>
  <c r="F25" i="89"/>
  <c r="D80" i="90"/>
  <c r="D182" i="90" s="1"/>
  <c r="L63" i="89"/>
  <c r="D11" i="90"/>
  <c r="D45" i="90"/>
  <c r="D147" i="90" s="1"/>
  <c r="L61" i="89"/>
  <c r="L52" i="89"/>
  <c r="L104" i="89"/>
  <c r="L105" i="89"/>
  <c r="L65" i="89"/>
  <c r="I15" i="92"/>
  <c r="K15" i="92"/>
  <c r="L100" i="89"/>
  <c r="C12" i="87" l="1"/>
  <c r="C18" i="87"/>
  <c r="C19" i="87" s="1"/>
  <c r="J10" i="87" s="1"/>
  <c r="E12" i="87"/>
  <c r="E18" i="87"/>
  <c r="J18" i="87"/>
  <c r="D81" i="90"/>
  <c r="D183" i="90" s="1"/>
  <c r="F68" i="89"/>
  <c r="F112" i="89"/>
  <c r="F111" i="89"/>
  <c r="F69" i="89"/>
  <c r="L26" i="89"/>
  <c r="D16" i="87" s="1"/>
  <c r="L25" i="89"/>
  <c r="D10" i="87" s="1"/>
  <c r="D12" i="90"/>
  <c r="D113" i="90"/>
  <c r="L54" i="89"/>
  <c r="C5" i="92"/>
  <c r="C3" i="92"/>
  <c r="L103" i="89"/>
  <c r="D46" i="90"/>
  <c r="D148" i="90" s="1"/>
  <c r="E13" i="87"/>
  <c r="J9" i="87" s="1"/>
  <c r="E19" i="87"/>
  <c r="J12" i="87" s="1"/>
  <c r="C13" i="87"/>
  <c r="J7" i="87" s="1"/>
  <c r="C7" i="92" l="1"/>
  <c r="F8" i="90" s="1"/>
  <c r="F9" i="90" s="1"/>
  <c r="D82" i="90"/>
  <c r="L111" i="89"/>
  <c r="L112" i="89"/>
  <c r="L68" i="89"/>
  <c r="D11" i="87" s="1"/>
  <c r="L69" i="89"/>
  <c r="D17" i="87" s="1"/>
  <c r="D114" i="90"/>
  <c r="D13" i="90"/>
  <c r="D47" i="90"/>
  <c r="D149" i="90" s="1"/>
  <c r="D18" i="87" l="1"/>
  <c r="D12" i="87"/>
  <c r="D13" i="87" s="1"/>
  <c r="J8" i="87" s="1"/>
  <c r="G8" i="90"/>
  <c r="I8" i="90" s="1"/>
  <c r="F42" i="90"/>
  <c r="F76" i="90" s="1"/>
  <c r="F110" i="90" s="1"/>
  <c r="D184" i="90"/>
  <c r="D83" i="90"/>
  <c r="D185" i="90" s="1"/>
  <c r="D19" i="87"/>
  <c r="J11" i="87" s="1"/>
  <c r="D115" i="90"/>
  <c r="D14" i="90"/>
  <c r="D15" i="90" s="1"/>
  <c r="F10" i="90"/>
  <c r="G9" i="90"/>
  <c r="F43" i="90"/>
  <c r="D48" i="90"/>
  <c r="G42" i="90" l="1"/>
  <c r="H8" i="90"/>
  <c r="D150" i="90"/>
  <c r="D49" i="90"/>
  <c r="D116" i="90"/>
  <c r="F77" i="90"/>
  <c r="F111" i="90" s="1"/>
  <c r="G43" i="90"/>
  <c r="I42" i="90"/>
  <c r="H42" i="90"/>
  <c r="D84" i="90"/>
  <c r="D186" i="90" s="1"/>
  <c r="H9" i="90"/>
  <c r="I9" i="90"/>
  <c r="G76" i="90"/>
  <c r="F44" i="90"/>
  <c r="F11" i="90"/>
  <c r="G10" i="90"/>
  <c r="I43" i="90" l="1"/>
  <c r="H43" i="90"/>
  <c r="I10" i="90"/>
  <c r="H10" i="90"/>
  <c r="G77" i="90"/>
  <c r="F45" i="90"/>
  <c r="F12" i="90"/>
  <c r="G11" i="90"/>
  <c r="F78" i="90"/>
  <c r="F112" i="90" s="1"/>
  <c r="G44" i="90"/>
  <c r="D151" i="90"/>
  <c r="H76" i="90"/>
  <c r="I76" i="90"/>
  <c r="D85" i="90"/>
  <c r="D187" i="90" s="1"/>
  <c r="D117" i="90" l="1"/>
  <c r="D16" i="90"/>
  <c r="G78" i="90"/>
  <c r="H11" i="90"/>
  <c r="I11" i="90"/>
  <c r="G12" i="90"/>
  <c r="F46" i="90"/>
  <c r="F13" i="90"/>
  <c r="G45" i="90"/>
  <c r="F79" i="90"/>
  <c r="F113" i="90" s="1"/>
  <c r="I77" i="90"/>
  <c r="H77" i="90"/>
  <c r="D86" i="90"/>
  <c r="D50" i="90"/>
  <c r="D152" i="90" s="1"/>
  <c r="H44" i="90"/>
  <c r="I44" i="90"/>
  <c r="D188" i="90" l="1"/>
  <c r="D87" i="90"/>
  <c r="D118" i="90"/>
  <c r="D17" i="90"/>
  <c r="I78" i="90"/>
  <c r="H78" i="90"/>
  <c r="D51" i="90"/>
  <c r="D153" i="90" s="1"/>
  <c r="G79" i="90"/>
  <c r="I45" i="90"/>
  <c r="H45" i="90"/>
  <c r="F47" i="90"/>
  <c r="F14" i="90"/>
  <c r="F15" i="90" s="1"/>
  <c r="G13" i="90"/>
  <c r="F80" i="90"/>
  <c r="F114" i="90" s="1"/>
  <c r="G46" i="90"/>
  <c r="I12" i="90"/>
  <c r="H12" i="90"/>
  <c r="D119" i="90" l="1"/>
  <c r="D18" i="90"/>
  <c r="D19" i="90" s="1"/>
  <c r="I13" i="90"/>
  <c r="H13" i="90"/>
  <c r="I79" i="90"/>
  <c r="H79" i="90"/>
  <c r="I46" i="90"/>
  <c r="H46" i="90"/>
  <c r="G14" i="90"/>
  <c r="F48" i="90"/>
  <c r="G47" i="90"/>
  <c r="F81" i="90"/>
  <c r="F115" i="90" s="1"/>
  <c r="G110" i="90"/>
  <c r="F144" i="90"/>
  <c r="D189" i="90"/>
  <c r="G80" i="90"/>
  <c r="D52" i="90"/>
  <c r="D154" i="90" l="1"/>
  <c r="D53" i="90"/>
  <c r="D120" i="90"/>
  <c r="G144" i="90"/>
  <c r="F178" i="90"/>
  <c r="G178" i="90" s="1"/>
  <c r="I110" i="90"/>
  <c r="H110" i="90"/>
  <c r="G81" i="90"/>
  <c r="I47" i="90"/>
  <c r="H47" i="90"/>
  <c r="F145" i="90"/>
  <c r="G111" i="90"/>
  <c r="G48" i="90"/>
  <c r="F82" i="90"/>
  <c r="F116" i="90" s="1"/>
  <c r="H80" i="90"/>
  <c r="I80" i="90"/>
  <c r="I14" i="90"/>
  <c r="H14" i="90"/>
  <c r="D88" i="90"/>
  <c r="D190" i="90" s="1"/>
  <c r="I111" i="90" l="1"/>
  <c r="H111" i="90"/>
  <c r="F146" i="90"/>
  <c r="G112" i="90"/>
  <c r="F179" i="90"/>
  <c r="G179" i="90" s="1"/>
  <c r="G145" i="90"/>
  <c r="F49" i="90"/>
  <c r="F16" i="90"/>
  <c r="G15" i="90"/>
  <c r="D89" i="90"/>
  <c r="D191" i="90" s="1"/>
  <c r="G82" i="90"/>
  <c r="I48" i="90"/>
  <c r="H48" i="90"/>
  <c r="I178" i="90"/>
  <c r="H178" i="90"/>
  <c r="D155" i="90"/>
  <c r="H144" i="90"/>
  <c r="I144" i="90"/>
  <c r="H81" i="90"/>
  <c r="I81" i="90"/>
  <c r="D121" i="90" l="1"/>
  <c r="D20" i="90"/>
  <c r="F83" i="90"/>
  <c r="F117" i="90" s="1"/>
  <c r="G49" i="90"/>
  <c r="I82" i="90"/>
  <c r="H82" i="90"/>
  <c r="F147" i="90"/>
  <c r="G113" i="90"/>
  <c r="G16" i="90"/>
  <c r="F17" i="90"/>
  <c r="F50" i="90"/>
  <c r="I145" i="90"/>
  <c r="H145" i="90"/>
  <c r="I179" i="90"/>
  <c r="H179" i="90"/>
  <c r="D54" i="90"/>
  <c r="D156" i="90" s="1"/>
  <c r="D90" i="90"/>
  <c r="D192" i="90" s="1"/>
  <c r="I112" i="90"/>
  <c r="H112" i="90"/>
  <c r="I15" i="90"/>
  <c r="H15" i="90"/>
  <c r="G146" i="90"/>
  <c r="F180" i="90"/>
  <c r="G180" i="90" s="1"/>
  <c r="D122" i="90" l="1"/>
  <c r="D21" i="90"/>
  <c r="I146" i="90"/>
  <c r="H146" i="90"/>
  <c r="G17" i="90"/>
  <c r="F51" i="90"/>
  <c r="F18" i="90"/>
  <c r="F19" i="90" s="1"/>
  <c r="I49" i="90"/>
  <c r="H49" i="90"/>
  <c r="D55" i="90"/>
  <c r="D157" i="90" s="1"/>
  <c r="I16" i="90"/>
  <c r="H16" i="90"/>
  <c r="G83" i="90"/>
  <c r="I180" i="90"/>
  <c r="H180" i="90"/>
  <c r="G50" i="90"/>
  <c r="F84" i="90"/>
  <c r="F118" i="90" s="1"/>
  <c r="F181" i="90"/>
  <c r="G181" i="90" s="1"/>
  <c r="G147" i="90"/>
  <c r="D91" i="90"/>
  <c r="G114" i="90"/>
  <c r="F148" i="90"/>
  <c r="I113" i="90"/>
  <c r="H113" i="90"/>
  <c r="D193" i="90" l="1"/>
  <c r="D123" i="90"/>
  <c r="D22" i="90"/>
  <c r="F149" i="90"/>
  <c r="G115" i="90"/>
  <c r="I181" i="90"/>
  <c r="H181" i="90"/>
  <c r="I50" i="90"/>
  <c r="H50" i="90"/>
  <c r="F182" i="90"/>
  <c r="G182" i="90" s="1"/>
  <c r="G148" i="90"/>
  <c r="I83" i="90"/>
  <c r="H83" i="90"/>
  <c r="I114" i="90"/>
  <c r="H114" i="90"/>
  <c r="F52" i="90"/>
  <c r="G18" i="90"/>
  <c r="H17" i="90"/>
  <c r="I17" i="90"/>
  <c r="G84" i="90"/>
  <c r="I147" i="90"/>
  <c r="H147" i="90"/>
  <c r="D56" i="90"/>
  <c r="D158" i="90" s="1"/>
  <c r="F85" i="90"/>
  <c r="F119" i="90" s="1"/>
  <c r="G51" i="90"/>
  <c r="D124" i="90" l="1"/>
  <c r="D23" i="90"/>
  <c r="F86" i="90"/>
  <c r="F120" i="90" s="1"/>
  <c r="G52" i="90"/>
  <c r="F150" i="90"/>
  <c r="G116" i="90"/>
  <c r="F183" i="90"/>
  <c r="G183" i="90" s="1"/>
  <c r="G149" i="90"/>
  <c r="I51" i="90"/>
  <c r="H51" i="90"/>
  <c r="G85" i="90"/>
  <c r="I148" i="90"/>
  <c r="H148" i="90"/>
  <c r="D57" i="90"/>
  <c r="I18" i="90"/>
  <c r="H18" i="90"/>
  <c r="I115" i="90"/>
  <c r="H115" i="90"/>
  <c r="I84" i="90"/>
  <c r="H84" i="90"/>
  <c r="I182" i="90"/>
  <c r="H182" i="90"/>
  <c r="D159" i="90" l="1"/>
  <c r="D125" i="90"/>
  <c r="I116" i="90"/>
  <c r="H116" i="90"/>
  <c r="I52" i="90"/>
  <c r="H52" i="90"/>
  <c r="I85" i="90"/>
  <c r="H85" i="90"/>
  <c r="I183" i="90"/>
  <c r="H183" i="90"/>
  <c r="I149" i="90"/>
  <c r="H149" i="90"/>
  <c r="F184" i="90"/>
  <c r="G184" i="90" s="1"/>
  <c r="G150" i="90"/>
  <c r="G86" i="90"/>
  <c r="F20" i="90"/>
  <c r="G19" i="90"/>
  <c r="F53" i="90"/>
  <c r="F87" i="90" l="1"/>
  <c r="F121" i="90" s="1"/>
  <c r="G53" i="90"/>
  <c r="I150" i="90"/>
  <c r="H150" i="90"/>
  <c r="H184" i="90"/>
  <c r="I184" i="90"/>
  <c r="I19" i="90"/>
  <c r="H19" i="90"/>
  <c r="F151" i="90"/>
  <c r="G117" i="90"/>
  <c r="F54" i="90"/>
  <c r="F21" i="90"/>
  <c r="G20" i="90"/>
  <c r="I86" i="90"/>
  <c r="H86" i="90"/>
  <c r="F152" i="90" l="1"/>
  <c r="G118" i="90"/>
  <c r="I20" i="90"/>
  <c r="H20" i="90"/>
  <c r="G21" i="90"/>
  <c r="F55" i="90"/>
  <c r="F22" i="90"/>
  <c r="F88" i="90"/>
  <c r="F122" i="90" s="1"/>
  <c r="G54" i="90"/>
  <c r="I117" i="90"/>
  <c r="H117" i="90"/>
  <c r="I53" i="90"/>
  <c r="H53" i="90"/>
  <c r="F185" i="90"/>
  <c r="G185" i="90" s="1"/>
  <c r="G151" i="90"/>
  <c r="G87" i="90"/>
  <c r="I185" i="90" l="1"/>
  <c r="H185" i="90"/>
  <c r="F89" i="90"/>
  <c r="F123" i="90" s="1"/>
  <c r="G55" i="90"/>
  <c r="I21" i="90"/>
  <c r="H21" i="90"/>
  <c r="G119" i="90"/>
  <c r="F153" i="90"/>
  <c r="I118" i="90"/>
  <c r="H118" i="90"/>
  <c r="G152" i="90"/>
  <c r="F186" i="90"/>
  <c r="G186" i="90" s="1"/>
  <c r="H54" i="90"/>
  <c r="I54" i="90"/>
  <c r="I87" i="90"/>
  <c r="H87" i="90"/>
  <c r="G88" i="90"/>
  <c r="I151" i="90"/>
  <c r="H151" i="90"/>
  <c r="F23" i="90"/>
  <c r="F56" i="90"/>
  <c r="G22" i="90"/>
  <c r="H152" i="90" l="1"/>
  <c r="I152" i="90"/>
  <c r="H186" i="90"/>
  <c r="I186" i="90"/>
  <c r="I88" i="90"/>
  <c r="H88" i="90"/>
  <c r="F154" i="90"/>
  <c r="G120" i="90"/>
  <c r="G153" i="90"/>
  <c r="F187" i="90"/>
  <c r="G187" i="90" s="1"/>
  <c r="I119" i="90"/>
  <c r="H119" i="90"/>
  <c r="H55" i="90"/>
  <c r="I55" i="90"/>
  <c r="H22" i="90"/>
  <c r="I22" i="90"/>
  <c r="G89" i="90"/>
  <c r="F90" i="90"/>
  <c r="F124" i="90" s="1"/>
  <c r="G56" i="90"/>
  <c r="F57" i="90"/>
  <c r="G23" i="90"/>
  <c r="I89" i="90" l="1"/>
  <c r="H89" i="90"/>
  <c r="I56" i="90"/>
  <c r="H56" i="90"/>
  <c r="G90" i="90"/>
  <c r="H187" i="90"/>
  <c r="I187" i="90"/>
  <c r="H153" i="90"/>
  <c r="I153" i="90"/>
  <c r="I120" i="90"/>
  <c r="H120" i="90"/>
  <c r="F188" i="90"/>
  <c r="G188" i="90" s="1"/>
  <c r="G154" i="90"/>
  <c r="I23" i="90"/>
  <c r="I25" i="90" s="1"/>
  <c r="H23" i="90"/>
  <c r="H25" i="90" s="1"/>
  <c r="F91" i="90"/>
  <c r="F125" i="90" s="1"/>
  <c r="G57" i="90"/>
  <c r="H24" i="90" l="1"/>
  <c r="C26" i="87" s="1"/>
  <c r="I24" i="90"/>
  <c r="C30" i="87" s="1"/>
  <c r="G91" i="90"/>
  <c r="G121" i="90"/>
  <c r="F155" i="90"/>
  <c r="I188" i="90"/>
  <c r="H188" i="90"/>
  <c r="I57" i="90"/>
  <c r="I58" i="90" s="1"/>
  <c r="H57" i="90"/>
  <c r="H59" i="90" s="1"/>
  <c r="I90" i="90"/>
  <c r="H90" i="90"/>
  <c r="I154" i="90"/>
  <c r="H154" i="90"/>
  <c r="H58" i="90" l="1"/>
  <c r="D26" i="87" s="1"/>
  <c r="I59" i="90"/>
  <c r="D30" i="87"/>
  <c r="F189" i="90"/>
  <c r="G189" i="90" s="1"/>
  <c r="G155" i="90"/>
  <c r="I121" i="90"/>
  <c r="H121" i="90"/>
  <c r="G122" i="90"/>
  <c r="F156" i="90"/>
  <c r="I91" i="90"/>
  <c r="I93" i="90" s="1"/>
  <c r="H91" i="90"/>
  <c r="H92" i="90" s="1"/>
  <c r="H93" i="90" l="1"/>
  <c r="I92" i="90"/>
  <c r="E30" i="87" s="1"/>
  <c r="F157" i="90"/>
  <c r="G123" i="90"/>
  <c r="E26" i="87"/>
  <c r="G156" i="90"/>
  <c r="F190" i="90"/>
  <c r="G190" i="90" s="1"/>
  <c r="I122" i="90"/>
  <c r="H122" i="90"/>
  <c r="H155" i="90"/>
  <c r="I155" i="90"/>
  <c r="H189" i="90"/>
  <c r="I189" i="90"/>
  <c r="F158" i="90" l="1"/>
  <c r="G124" i="90"/>
  <c r="I123" i="90"/>
  <c r="H123" i="90"/>
  <c r="G157" i="90"/>
  <c r="F191" i="90"/>
  <c r="G191" i="90" s="1"/>
  <c r="I190" i="90"/>
  <c r="H190" i="90"/>
  <c r="I156" i="90"/>
  <c r="H156" i="90"/>
  <c r="G158" i="90" l="1"/>
  <c r="F192" i="90"/>
  <c r="G192" i="90" s="1"/>
  <c r="G125" i="90"/>
  <c r="F159" i="90"/>
  <c r="I191" i="90"/>
  <c r="H191" i="90"/>
  <c r="I157" i="90"/>
  <c r="H157" i="90"/>
  <c r="I124" i="90"/>
  <c r="H124" i="90"/>
  <c r="F193" i="90" l="1"/>
  <c r="G193" i="90" s="1"/>
  <c r="G159" i="90"/>
  <c r="I125" i="90"/>
  <c r="I126" i="90" s="1"/>
  <c r="H125" i="90"/>
  <c r="H127" i="90" s="1"/>
  <c r="I192" i="90"/>
  <c r="H192" i="90"/>
  <c r="I158" i="90"/>
  <c r="H158" i="90"/>
  <c r="H126" i="90" l="1"/>
  <c r="C27" i="87" s="1"/>
  <c r="I127" i="90"/>
  <c r="C31" i="87"/>
  <c r="I159" i="90"/>
  <c r="I160" i="90" s="1"/>
  <c r="H159" i="90"/>
  <c r="H161" i="90" s="1"/>
  <c r="I193" i="90"/>
  <c r="H193" i="90"/>
  <c r="H194" i="90" l="1"/>
  <c r="E27" i="87" s="1"/>
  <c r="H195" i="90"/>
  <c r="I194" i="90"/>
  <c r="E31" i="87" s="1"/>
  <c r="I195" i="90"/>
  <c r="I161" i="90"/>
  <c r="H160" i="90"/>
  <c r="D27" i="87" s="1"/>
  <c r="D31" i="87"/>
  <c r="J13" i="87" l="1"/>
  <c r="J15" i="87"/>
  <c r="J14" i="87"/>
  <c r="J16" i="87"/>
  <c r="G19" i="80" l="1"/>
  <c r="E19" i="80"/>
  <c r="F19" i="80" l="1"/>
  <c r="E73" i="84" l="1"/>
  <c r="E72" i="84"/>
  <c r="E71" i="84"/>
  <c r="E70" i="84"/>
  <c r="E69" i="84"/>
  <c r="E68" i="84"/>
  <c r="E66" i="84"/>
  <c r="E65" i="84"/>
  <c r="E64" i="84"/>
  <c r="E63" i="84"/>
  <c r="E61" i="84"/>
  <c r="E60" i="84"/>
  <c r="E59" i="84"/>
  <c r="E58" i="84"/>
  <c r="E57" i="84"/>
  <c r="E56" i="84"/>
  <c r="E55" i="84"/>
  <c r="E54" i="84"/>
  <c r="E53" i="84"/>
  <c r="E52" i="84"/>
  <c r="E51" i="84"/>
  <c r="E50" i="84"/>
  <c r="E49" i="84"/>
  <c r="E48" i="84"/>
  <c r="E47" i="84"/>
  <c r="E46" i="84"/>
  <c r="E45" i="84"/>
  <c r="E44" i="84"/>
  <c r="E43" i="84"/>
  <c r="E42" i="84"/>
  <c r="E40" i="84"/>
  <c r="E39" i="84"/>
  <c r="E38" i="84"/>
  <c r="E37" i="84"/>
  <c r="E36" i="84"/>
  <c r="E35" i="84"/>
  <c r="E34" i="84"/>
  <c r="E33" i="84"/>
  <c r="E32" i="84"/>
  <c r="E31" i="84"/>
  <c r="E30" i="84"/>
  <c r="E29" i="84"/>
  <c r="E28" i="84"/>
  <c r="E27" i="84"/>
  <c r="E26" i="84"/>
  <c r="E25" i="84"/>
  <c r="E24" i="84"/>
  <c r="E23" i="84"/>
  <c r="E22" i="84"/>
  <c r="E21" i="84"/>
  <c r="E20" i="84"/>
  <c r="E19" i="84"/>
  <c r="E18" i="84"/>
  <c r="E17" i="84"/>
  <c r="E16" i="84"/>
  <c r="E15" i="84"/>
  <c r="E13" i="84"/>
  <c r="E12" i="84"/>
  <c r="E11" i="84"/>
  <c r="E10" i="84"/>
  <c r="E85" i="83"/>
  <c r="E73" i="83"/>
  <c r="D72" i="83"/>
  <c r="E72" i="83" s="1"/>
  <c r="D71" i="83"/>
  <c r="E71" i="83" s="1"/>
  <c r="D70" i="83"/>
  <c r="E70" i="83" s="1"/>
  <c r="D69" i="83"/>
  <c r="E69" i="83" s="1"/>
  <c r="D68" i="83"/>
  <c r="E68" i="83" s="1"/>
  <c r="D66" i="83"/>
  <c r="E66" i="83" s="1"/>
  <c r="D65" i="83"/>
  <c r="E65" i="83" s="1"/>
  <c r="D64" i="83"/>
  <c r="E64" i="83" s="1"/>
  <c r="D63" i="83"/>
  <c r="E63" i="83" s="1"/>
  <c r="D61" i="83"/>
  <c r="E61" i="83" s="1"/>
  <c r="D59" i="83"/>
  <c r="E59" i="83" s="1"/>
  <c r="D57" i="83"/>
  <c r="E57" i="83" s="1"/>
  <c r="D56" i="83"/>
  <c r="E56" i="83" s="1"/>
  <c r="D54" i="83"/>
  <c r="E54" i="83" s="1"/>
  <c r="D53" i="83"/>
  <c r="E53" i="83" s="1"/>
  <c r="D51" i="83"/>
  <c r="E51" i="83" s="1"/>
  <c r="D50" i="83"/>
  <c r="E50" i="83" s="1"/>
  <c r="D48" i="83"/>
  <c r="E48" i="83" s="1"/>
  <c r="D47" i="83"/>
  <c r="E47" i="83" s="1"/>
  <c r="D46" i="83"/>
  <c r="E46" i="83" s="1"/>
  <c r="D45" i="83"/>
  <c r="E45" i="83" s="1"/>
  <c r="D44" i="83"/>
  <c r="E44" i="83" s="1"/>
  <c r="D42" i="83"/>
  <c r="E42" i="83" s="1"/>
  <c r="D40" i="83"/>
  <c r="E40" i="83" s="1"/>
  <c r="D39" i="83"/>
  <c r="E39" i="83" s="1"/>
  <c r="D38" i="83"/>
  <c r="E38" i="83" s="1"/>
  <c r="D37" i="83"/>
  <c r="E37" i="83" s="1"/>
  <c r="D36" i="83"/>
  <c r="E36" i="83" s="1"/>
  <c r="D35" i="83"/>
  <c r="E35" i="83" s="1"/>
  <c r="D34" i="83"/>
  <c r="E34" i="83" s="1"/>
  <c r="D32" i="83"/>
  <c r="E32" i="83" s="1"/>
  <c r="D30" i="83"/>
  <c r="E30" i="83" s="1"/>
  <c r="D29" i="83"/>
  <c r="E29" i="83" s="1"/>
  <c r="D28" i="83"/>
  <c r="E28" i="83" s="1"/>
  <c r="D27" i="83"/>
  <c r="E27" i="83" s="1"/>
  <c r="D25" i="83"/>
  <c r="E25" i="83" s="1"/>
  <c r="D24" i="83"/>
  <c r="E24" i="83" s="1"/>
  <c r="D23" i="83"/>
  <c r="E23" i="83" s="1"/>
  <c r="D22" i="83"/>
  <c r="E22" i="83" s="1"/>
  <c r="D21" i="83"/>
  <c r="E21" i="83" s="1"/>
  <c r="D20" i="83"/>
  <c r="E20" i="83" s="1"/>
  <c r="D19" i="83"/>
  <c r="E19" i="83" s="1"/>
  <c r="D18" i="83"/>
  <c r="E18" i="83" s="1"/>
  <c r="D17" i="83"/>
  <c r="E17" i="83" s="1"/>
  <c r="D16" i="83"/>
  <c r="E16" i="83" s="1"/>
  <c r="D15" i="83"/>
  <c r="E15" i="83" s="1"/>
  <c r="D13" i="83"/>
  <c r="E13" i="83" s="1"/>
  <c r="D12" i="83"/>
  <c r="E12" i="83" s="1"/>
  <c r="D10" i="83"/>
  <c r="E10" i="83" s="1"/>
  <c r="D9" i="83"/>
  <c r="E9" i="83" s="1"/>
  <c r="E83" i="83" s="1"/>
  <c r="E83" i="84" l="1"/>
  <c r="B34" i="81" l="1"/>
  <c r="B35" i="81" s="1"/>
  <c r="L84" i="80"/>
  <c r="L79" i="80"/>
  <c r="L74" i="80"/>
  <c r="L69" i="80"/>
  <c r="L64" i="80"/>
  <c r="L59" i="80"/>
  <c r="L54" i="80"/>
  <c r="L49" i="80"/>
  <c r="L44" i="80"/>
  <c r="L39" i="80"/>
  <c r="L34" i="80"/>
  <c r="L29" i="80"/>
  <c r="L24" i="80"/>
  <c r="L19" i="80"/>
  <c r="L14" i="80"/>
  <c r="E14" i="80" l="1"/>
  <c r="B36" i="81"/>
  <c r="B37" i="81" l="1"/>
  <c r="B38" i="81" l="1"/>
  <c r="B39" i="81" l="1"/>
  <c r="B40" i="81" l="1"/>
  <c r="B41" i="81" l="1"/>
  <c r="B42" i="81" l="1"/>
  <c r="B43" i="81" l="1"/>
  <c r="B44" i="81" l="1"/>
  <c r="B45" i="81" l="1"/>
  <c r="B46" i="81" l="1"/>
  <c r="B47" i="81" l="1"/>
  <c r="B48" i="81" l="1"/>
  <c r="B49" i="81" l="1"/>
  <c r="H12" i="80" l="1"/>
  <c r="H19" i="80" l="1"/>
  <c r="I19" i="80" s="1"/>
  <c r="E89" i="80" l="1"/>
  <c r="F28" i="80" l="1"/>
  <c r="F29" i="80" s="1"/>
  <c r="G29" i="80"/>
  <c r="H29" i="80" l="1"/>
  <c r="I29" i="80" s="1"/>
  <c r="F68" i="80"/>
  <c r="H69" i="80" s="1"/>
  <c r="G69" i="80"/>
  <c r="F72" i="80"/>
  <c r="H74" i="80"/>
  <c r="F73" i="80"/>
  <c r="F74" i="80" s="1"/>
  <c r="G74" i="80"/>
  <c r="F69" i="80" l="1"/>
  <c r="I69" i="80"/>
  <c r="I74" i="80"/>
  <c r="G89" i="80" l="1"/>
  <c r="F88" i="80"/>
  <c r="F89" i="80" s="1"/>
  <c r="H89" i="80"/>
  <c r="I89" i="80" l="1"/>
  <c r="F22" i="80"/>
  <c r="F23" i="80"/>
  <c r="H24" i="80" s="1"/>
  <c r="G24" i="80"/>
  <c r="F24" i="80" l="1"/>
  <c r="I24" i="80"/>
  <c r="F32" i="80"/>
  <c r="F34" i="80" s="1"/>
  <c r="H34" i="80"/>
  <c r="F33" i="80"/>
  <c r="G34" i="80"/>
  <c r="F42" i="80"/>
  <c r="F43" i="80"/>
  <c r="G44" i="80"/>
  <c r="I34" i="80" l="1"/>
  <c r="F44" i="80"/>
  <c r="H44" i="80"/>
  <c r="I44" i="80" s="1"/>
  <c r="F47" i="80"/>
  <c r="F48" i="80"/>
  <c r="H49" i="80" s="1"/>
  <c r="G49" i="80"/>
  <c r="H14" i="80"/>
  <c r="F13" i="80"/>
  <c r="F14" i="80" s="1"/>
  <c r="G14" i="80"/>
  <c r="F62" i="80"/>
  <c r="H64" i="80"/>
  <c r="F63" i="80"/>
  <c r="G64" i="80"/>
  <c r="F64" i="80" l="1"/>
  <c r="I14" i="80"/>
  <c r="F49" i="80"/>
  <c r="I49" i="80"/>
  <c r="I64" i="80"/>
  <c r="F37" i="80"/>
  <c r="H39" i="80" s="1"/>
  <c r="G39" i="80"/>
  <c r="F39" i="80" l="1"/>
  <c r="I39" i="80"/>
  <c r="F57" i="80"/>
  <c r="F58" i="80"/>
  <c r="H59" i="80" s="1"/>
  <c r="G59" i="80"/>
  <c r="F77" i="80"/>
  <c r="F78" i="80"/>
  <c r="F79" i="80" s="1"/>
  <c r="G79" i="80"/>
  <c r="F59" i="80" l="1"/>
  <c r="I59" i="80"/>
  <c r="H79" i="80"/>
  <c r="I79" i="80" s="1"/>
  <c r="F82" i="80"/>
  <c r="F83" i="80"/>
  <c r="H84" i="80" s="1"/>
  <c r="G84" i="80"/>
  <c r="F84" i="80" l="1"/>
  <c r="I84" i="80"/>
  <c r="K12" i="80"/>
  <c r="K11" i="80"/>
  <c r="K13" i="80"/>
  <c r="D61" i="81" l="1"/>
  <c r="D60" i="81"/>
</calcChain>
</file>

<file path=xl/sharedStrings.xml><?xml version="1.0" encoding="utf-8"?>
<sst xmlns="http://schemas.openxmlformats.org/spreadsheetml/2006/main" count="3191" uniqueCount="1584">
  <si>
    <t>COST OF EQUITY ANALYSES</t>
  </si>
  <si>
    <t>X</t>
  </si>
  <si>
    <t>Y</t>
  </si>
  <si>
    <t xml:space="preserve">Constant Growth Mean DCF </t>
  </si>
  <si>
    <t>Constant Growth DCF</t>
  </si>
  <si>
    <t>Minimum</t>
  </si>
  <si>
    <t>Average</t>
  </si>
  <si>
    <t>Maximum</t>
  </si>
  <si>
    <t>Growth Rate</t>
  </si>
  <si>
    <t>Constant Growth Median DCF</t>
  </si>
  <si>
    <t>Mean Results:</t>
  </si>
  <si>
    <t>30-Day Avg. Stock Price</t>
  </si>
  <si>
    <t>90-Day Avg. Stock Price</t>
  </si>
  <si>
    <t>180-Day Avg. Stock Price</t>
  </si>
  <si>
    <t xml:space="preserve">CAPM </t>
  </si>
  <si>
    <t>Median Results:</t>
  </si>
  <si>
    <t xml:space="preserve">ECAPM </t>
  </si>
  <si>
    <t>Risk Premium</t>
  </si>
  <si>
    <t>Low End ROE Recommendation</t>
  </si>
  <si>
    <t>High End ROE Recommendation</t>
  </si>
  <si>
    <t>CAPM / ECAPM / Bond Yield Risk Premium</t>
  </si>
  <si>
    <t>30-Year Treasury Bond Yield</t>
  </si>
  <si>
    <t>Current</t>
  </si>
  <si>
    <t>Near-Term</t>
  </si>
  <si>
    <t>Longer-Term</t>
  </si>
  <si>
    <t>30-Day Avg</t>
  </si>
  <si>
    <t>Projected</t>
  </si>
  <si>
    <t>CAPM:</t>
  </si>
  <si>
    <t>ECAPM:</t>
  </si>
  <si>
    <t>Bond Yield Risk Premium</t>
  </si>
  <si>
    <t>PROXY GROUP SCREENING DATA AND RESULTS</t>
  </si>
  <si>
    <t>[1]</t>
  </si>
  <si>
    <t>[2]</t>
  </si>
  <si>
    <t>[3]</t>
  </si>
  <si>
    <t>[4]</t>
  </si>
  <si>
    <t>[5]</t>
  </si>
  <si>
    <t>[6]</t>
  </si>
  <si>
    <t>[7]</t>
  </si>
  <si>
    <t>[9]</t>
  </si>
  <si>
    <t>Company</t>
  </si>
  <si>
    <t>Ticker</t>
  </si>
  <si>
    <t>Dividends</t>
  </si>
  <si>
    <t>S&amp;P Credit Rating Between BBB- and AAA</t>
  </si>
  <si>
    <t>Generation Assets Included in Rate Base</t>
  </si>
  <si>
    <t>Announced Merger</t>
  </si>
  <si>
    <t>Yes</t>
  </si>
  <si>
    <t>BBB</t>
  </si>
  <si>
    <t>No</t>
  </si>
  <si>
    <t>Alliant Energy Corporation</t>
  </si>
  <si>
    <t>LNT</t>
  </si>
  <si>
    <t>A-</t>
  </si>
  <si>
    <t>Ameren Corporation</t>
  </si>
  <si>
    <t>AEE</t>
  </si>
  <si>
    <t>BBB+</t>
  </si>
  <si>
    <t>American Electric Power Company, Inc.</t>
  </si>
  <si>
    <t>AEP</t>
  </si>
  <si>
    <t>CMS</t>
  </si>
  <si>
    <t>DUK</t>
  </si>
  <si>
    <t>Entergy Corporation</t>
  </si>
  <si>
    <t>ETR</t>
  </si>
  <si>
    <t>EVRG</t>
  </si>
  <si>
    <t>IDACORP, Inc.</t>
  </si>
  <si>
    <t>IDA</t>
  </si>
  <si>
    <t>NEE</t>
  </si>
  <si>
    <t>Pinnacle West Capital Corporation</t>
  </si>
  <si>
    <t>PNW</t>
  </si>
  <si>
    <t>Portland General Electric Company</t>
  </si>
  <si>
    <t>POR</t>
  </si>
  <si>
    <t>Southern Company</t>
  </si>
  <si>
    <t>SO</t>
  </si>
  <si>
    <t>XEL</t>
  </si>
  <si>
    <t>Notes:</t>
  </si>
  <si>
    <t>[1] Bloomberg Professional</t>
  </si>
  <si>
    <t>[2] Bloomberg Professional</t>
  </si>
  <si>
    <t>[5] S&amp;P Capital IQ Pro</t>
  </si>
  <si>
    <t>Annualized Dividend</t>
  </si>
  <si>
    <t>Stock
Price</t>
  </si>
  <si>
    <t>Dividend Yield</t>
  </si>
  <si>
    <t>Expected Dividend Yield</t>
  </si>
  <si>
    <t>Value Line Projected EPS Growth Rate</t>
  </si>
  <si>
    <t>Average Projected EPS Growth Rate</t>
  </si>
  <si>
    <t>Cost of Equity:  Minimum Growth Rate</t>
  </si>
  <si>
    <t>Cost of Equity:  Mean Growth Rate</t>
  </si>
  <si>
    <t>Cost of Equity:  Maximum Growth Rate</t>
  </si>
  <si>
    <t>Mean</t>
  </si>
  <si>
    <t>Median</t>
  </si>
  <si>
    <t>[3] Equals [1]/[2]</t>
  </si>
  <si>
    <t>[5] Value Line</t>
  </si>
  <si>
    <t>[8] Equals average of [5], [6], [7]</t>
  </si>
  <si>
    <t>[10] Equals [4] + [8]</t>
  </si>
  <si>
    <t>CAPITAL ASSET PRICING MODEL</t>
  </si>
  <si>
    <t>CURRENT RISK FREE RATE AND VALUE LINE BETA</t>
  </si>
  <si>
    <t>Current 30-day average of 30-year U.S. Treasury bond yield</t>
  </si>
  <si>
    <t>[2] Value Line</t>
  </si>
  <si>
    <t>[4] Equals [3]-[1]</t>
  </si>
  <si>
    <t>[5] Equals [1] + [2] x [4]</t>
  </si>
  <si>
    <t>[6] Equals [1] + 0.25 x ([4]) + 0.75 x ([2] x [4])</t>
  </si>
  <si>
    <t>NEAR TERM PROJECTED RISK-FREE RATE AND VALUE LINE BETA</t>
  </si>
  <si>
    <t>LONG-TERM PROJECTED RISK-FREE RATE AND VALUE LINE BETA</t>
  </si>
  <si>
    <t xml:space="preserve">CURRENT RISK FREE RATE AND LONG-TERM VALUE LINE BETA </t>
  </si>
  <si>
    <t xml:space="preserve">NEAR-TERM PROJECTED RISK FREE RATE AND LONG-TERM VALUE LINE BETA </t>
  </si>
  <si>
    <t xml:space="preserve">LONG-TERM PROJECTED RISK FREE RATE AND LONG-TERM VALUE LINE BETA </t>
  </si>
  <si>
    <t>HISTORICAL VALUE LINE BETA</t>
  </si>
  <si>
    <t>[8]</t>
  </si>
  <si>
    <t>[10]</t>
  </si>
  <si>
    <t>[11]</t>
  </si>
  <si>
    <t>[12]</t>
  </si>
  <si>
    <t>MARKET RISK PREMIUM DERIVED FROM S&amp;P 500 INDEX</t>
  </si>
  <si>
    <t>[1] Estimate of the S&amp;P 500 Dividend Yield</t>
  </si>
  <si>
    <t>[2] Estimate of the S&amp;P 500 Growth Rate</t>
  </si>
  <si>
    <t>[3] S&amp;P 500 Estimated Required Market Return</t>
  </si>
  <si>
    <t>Bloomberg</t>
  </si>
  <si>
    <t xml:space="preserve">Cap-Weighted </t>
  </si>
  <si>
    <t>Shares</t>
  </si>
  <si>
    <t>Market</t>
  </si>
  <si>
    <t>Weight in</t>
  </si>
  <si>
    <t>Estimated</t>
  </si>
  <si>
    <t>Cap-Weighted</t>
  </si>
  <si>
    <t>Long-Term</t>
  </si>
  <si>
    <t>Name</t>
  </si>
  <si>
    <t>Outst'g</t>
  </si>
  <si>
    <t>Price</t>
  </si>
  <si>
    <t>Capitalization</t>
  </si>
  <si>
    <t>Index</t>
  </si>
  <si>
    <t>Growth Est.</t>
  </si>
  <si>
    <t>LyondellBasell Industries NV</t>
  </si>
  <si>
    <t>LYB</t>
  </si>
  <si>
    <t>American Express Co</t>
  </si>
  <si>
    <t>AXP</t>
  </si>
  <si>
    <t>Verizon Communications Inc</t>
  </si>
  <si>
    <t>VZ</t>
  </si>
  <si>
    <t>Broadcom Inc</t>
  </si>
  <si>
    <t>AVGO</t>
  </si>
  <si>
    <t>Boeing Co/The</t>
  </si>
  <si>
    <t>BA</t>
  </si>
  <si>
    <t/>
  </si>
  <si>
    <t>Caterpillar Inc</t>
  </si>
  <si>
    <t>CAT</t>
  </si>
  <si>
    <t>JPMorgan Chase &amp; Co</t>
  </si>
  <si>
    <t>JPM</t>
  </si>
  <si>
    <t>Chevron Corp</t>
  </si>
  <si>
    <t>CVX</t>
  </si>
  <si>
    <t>Coca-Cola Co/The</t>
  </si>
  <si>
    <t>KO</t>
  </si>
  <si>
    <t>AbbVie Inc</t>
  </si>
  <si>
    <t>ABBV</t>
  </si>
  <si>
    <t>Walt Disney Co/The</t>
  </si>
  <si>
    <t>DIS</t>
  </si>
  <si>
    <t>Extra Space Storage Inc</t>
  </si>
  <si>
    <t>EXR</t>
  </si>
  <si>
    <t>Exxon Mobil Corp</t>
  </si>
  <si>
    <t>XOM</t>
  </si>
  <si>
    <t>Phillips 66</t>
  </si>
  <si>
    <t>PSX</t>
  </si>
  <si>
    <t>General Electric Co</t>
  </si>
  <si>
    <t>GE</t>
  </si>
  <si>
    <t>HP Inc</t>
  </si>
  <si>
    <t>HPQ</t>
  </si>
  <si>
    <t>Home Depot Inc/The</t>
  </si>
  <si>
    <t>HD</t>
  </si>
  <si>
    <t>Monolithic Power Systems Inc</t>
  </si>
  <si>
    <t>MPWR</t>
  </si>
  <si>
    <t>International Business Machines Corp</t>
  </si>
  <si>
    <t>IBM</t>
  </si>
  <si>
    <t>Johnson &amp; Johnson</t>
  </si>
  <si>
    <t>JNJ</t>
  </si>
  <si>
    <t>Lululemon Athletica Inc</t>
  </si>
  <si>
    <t>LULU</t>
  </si>
  <si>
    <t>McDonald's Corp</t>
  </si>
  <si>
    <t>MCD</t>
  </si>
  <si>
    <t>Merck &amp; Co Inc</t>
  </si>
  <si>
    <t>MRK</t>
  </si>
  <si>
    <t>3M Co</t>
  </si>
  <si>
    <t>MMM</t>
  </si>
  <si>
    <t>American Water Works Co Inc</t>
  </si>
  <si>
    <t>AWK</t>
  </si>
  <si>
    <t>Bank of America Corp</t>
  </si>
  <si>
    <t>BAC</t>
  </si>
  <si>
    <t>Pfizer Inc</t>
  </si>
  <si>
    <t>PFE</t>
  </si>
  <si>
    <t>Procter &amp; Gamble Co/The</t>
  </si>
  <si>
    <t>PG</t>
  </si>
  <si>
    <t>AT&amp;T Inc</t>
  </si>
  <si>
    <t>T</t>
  </si>
  <si>
    <t>Travelers Cos Inc/The</t>
  </si>
  <si>
    <t>TRV</t>
  </si>
  <si>
    <t>RTX Corp</t>
  </si>
  <si>
    <t>RTX</t>
  </si>
  <si>
    <t>Analog Devices Inc</t>
  </si>
  <si>
    <t>ADI</t>
  </si>
  <si>
    <t>Walmart Inc</t>
  </si>
  <si>
    <t>WMT</t>
  </si>
  <si>
    <t>Cisco Systems Inc</t>
  </si>
  <si>
    <t>CSCO</t>
  </si>
  <si>
    <t>Intel Corp</t>
  </si>
  <si>
    <t>INTC</t>
  </si>
  <si>
    <t>General Motors Co</t>
  </si>
  <si>
    <t>GM</t>
  </si>
  <si>
    <t>Microsoft Corp</t>
  </si>
  <si>
    <t>MSFT</t>
  </si>
  <si>
    <t>Dollar General Corp</t>
  </si>
  <si>
    <t>DG</t>
  </si>
  <si>
    <t>Cigna Group/The</t>
  </si>
  <si>
    <t>CI</t>
  </si>
  <si>
    <t>Kinder Morgan Inc</t>
  </si>
  <si>
    <t>KMI</t>
  </si>
  <si>
    <t>Citigroup Inc</t>
  </si>
  <si>
    <t>C</t>
  </si>
  <si>
    <t>American International Group Inc</t>
  </si>
  <si>
    <t>AIG</t>
  </si>
  <si>
    <t>Altria Group Inc</t>
  </si>
  <si>
    <t>MO</t>
  </si>
  <si>
    <t>HCA Healthcare Inc</t>
  </si>
  <si>
    <t>HCA</t>
  </si>
  <si>
    <t>International Paper Co</t>
  </si>
  <si>
    <t>IP</t>
  </si>
  <si>
    <t>Hewlett Packard Enterprise Co</t>
  </si>
  <si>
    <t>HPE</t>
  </si>
  <si>
    <t>Abbott Laboratories</t>
  </si>
  <si>
    <t>ABT</t>
  </si>
  <si>
    <t>Aflac Inc</t>
  </si>
  <si>
    <t>AFL</t>
  </si>
  <si>
    <t>Air Products and Chemicals Inc</t>
  </si>
  <si>
    <t>APD</t>
  </si>
  <si>
    <t>Royal Caribbean Cruises Ltd</t>
  </si>
  <si>
    <t>RCL</t>
  </si>
  <si>
    <t>Archer-Daniels-Midland Co</t>
  </si>
  <si>
    <t>ADM</t>
  </si>
  <si>
    <t>Automatic Data Processing Inc</t>
  </si>
  <si>
    <t>ADP</t>
  </si>
  <si>
    <t>Verisk Analytics Inc</t>
  </si>
  <si>
    <t>VRSK</t>
  </si>
  <si>
    <t>AutoZone Inc</t>
  </si>
  <si>
    <t>AZO</t>
  </si>
  <si>
    <t>Linde PLC</t>
  </si>
  <si>
    <t>LIN</t>
  </si>
  <si>
    <t>Avery Dennison Corp</t>
  </si>
  <si>
    <t>AVY</t>
  </si>
  <si>
    <t>MSCI Inc</t>
  </si>
  <si>
    <t>MSCI</t>
  </si>
  <si>
    <t>Ball Corp</t>
  </si>
  <si>
    <t>BALL</t>
  </si>
  <si>
    <t>Axon Enterprise Inc</t>
  </si>
  <si>
    <t>AXON</t>
  </si>
  <si>
    <t>Dayforce Inc</t>
  </si>
  <si>
    <t>DAY</t>
  </si>
  <si>
    <t>Carrier Global Corp</t>
  </si>
  <si>
    <t>CARR</t>
  </si>
  <si>
    <t>Bank of New York Mellon Corp/The</t>
  </si>
  <si>
    <t>BK</t>
  </si>
  <si>
    <t>Otis Worldwide Corp</t>
  </si>
  <si>
    <t>OTIS</t>
  </si>
  <si>
    <t>Baxter International Inc</t>
  </si>
  <si>
    <t>BAX</t>
  </si>
  <si>
    <t>Becton Dickinson &amp; Co</t>
  </si>
  <si>
    <t>BDX</t>
  </si>
  <si>
    <t>Berkshire Hathaway Inc</t>
  </si>
  <si>
    <t>BRK/B</t>
  </si>
  <si>
    <t>Best Buy Co Inc</t>
  </si>
  <si>
    <t>BBY</t>
  </si>
  <si>
    <t>Boston Scientific Corp</t>
  </si>
  <si>
    <t>BSX</t>
  </si>
  <si>
    <t>Bristol-Myers Squibb Co</t>
  </si>
  <si>
    <t>BMY</t>
  </si>
  <si>
    <t>Brown-Forman Corp</t>
  </si>
  <si>
    <t>BF/B</t>
  </si>
  <si>
    <t>Coterra Energy Inc</t>
  </si>
  <si>
    <t>CTRA</t>
  </si>
  <si>
    <t>CPB</t>
  </si>
  <si>
    <t>Hilton Worldwide Holdings Inc</t>
  </si>
  <si>
    <t>HLT</t>
  </si>
  <si>
    <t>Carnival Corp</t>
  </si>
  <si>
    <t>CCL</t>
  </si>
  <si>
    <t>Builders FirstSource Inc</t>
  </si>
  <si>
    <t>BLDR</t>
  </si>
  <si>
    <t>UDR Inc</t>
  </si>
  <si>
    <t>UDR</t>
  </si>
  <si>
    <t>Clorox Co/The</t>
  </si>
  <si>
    <t>CLX</t>
  </si>
  <si>
    <t>Paycom Software Inc</t>
  </si>
  <si>
    <t>PAYC</t>
  </si>
  <si>
    <t>CMS Energy Corp</t>
  </si>
  <si>
    <t>Colgate-Palmolive Co</t>
  </si>
  <si>
    <t>CL</t>
  </si>
  <si>
    <t>EPAM Systems Inc</t>
  </si>
  <si>
    <t>EPAM</t>
  </si>
  <si>
    <t>Conagra Brands Inc</t>
  </si>
  <si>
    <t>CAG</t>
  </si>
  <si>
    <t>Airbnb Inc</t>
  </si>
  <si>
    <t>ABNB</t>
  </si>
  <si>
    <t>Consolidated Edison Inc</t>
  </si>
  <si>
    <t>ED</t>
  </si>
  <si>
    <t>Corning Inc</t>
  </si>
  <si>
    <t>GLW</t>
  </si>
  <si>
    <t>Cummins Inc</t>
  </si>
  <si>
    <t>CMI</t>
  </si>
  <si>
    <t>Danaher Corp</t>
  </si>
  <si>
    <t>DHR</t>
  </si>
  <si>
    <t>Target Corp</t>
  </si>
  <si>
    <t>TGT</t>
  </si>
  <si>
    <t>Deere &amp; Co</t>
  </si>
  <si>
    <t>DE</t>
  </si>
  <si>
    <t>Dominion Energy Inc</t>
  </si>
  <si>
    <t>D</t>
  </si>
  <si>
    <t>Dover Corp</t>
  </si>
  <si>
    <t>DOV</t>
  </si>
  <si>
    <t>Alliant Energy Corp</t>
  </si>
  <si>
    <t>Steel Dynamics Inc</t>
  </si>
  <si>
    <t>STLD</t>
  </si>
  <si>
    <t>Duke Energy Corp</t>
  </si>
  <si>
    <t>Regency Centers Corp</t>
  </si>
  <si>
    <t>REG</t>
  </si>
  <si>
    <t>Eaton Corp PLC</t>
  </si>
  <si>
    <t>ETN</t>
  </si>
  <si>
    <t>Ecolab Inc</t>
  </si>
  <si>
    <t>ECL</t>
  </si>
  <si>
    <t>Revvity Inc</t>
  </si>
  <si>
    <t>RVTY</t>
  </si>
  <si>
    <t>Emerson Electric Co</t>
  </si>
  <si>
    <t>EMR</t>
  </si>
  <si>
    <t>EOG Resources Inc</t>
  </si>
  <si>
    <t>EOG</t>
  </si>
  <si>
    <t>Aon PLC</t>
  </si>
  <si>
    <t>AON</t>
  </si>
  <si>
    <t>Entergy Corp</t>
  </si>
  <si>
    <t>Equifax Inc</t>
  </si>
  <si>
    <t>EFX</t>
  </si>
  <si>
    <t>EQT Corp</t>
  </si>
  <si>
    <t>EQT</t>
  </si>
  <si>
    <t>IQVIA Holdings Inc</t>
  </si>
  <si>
    <t>IQV</t>
  </si>
  <si>
    <t>Gartner Inc</t>
  </si>
  <si>
    <t>IT</t>
  </si>
  <si>
    <t>FedEx Corp</t>
  </si>
  <si>
    <t>FDX</t>
  </si>
  <si>
    <t>Brown &amp; Brown Inc</t>
  </si>
  <si>
    <t>BRO</t>
  </si>
  <si>
    <t>Ford Motor Co</t>
  </si>
  <si>
    <t>F</t>
  </si>
  <si>
    <t>NextEra Energy Inc</t>
  </si>
  <si>
    <t>Franklin Resources Inc</t>
  </si>
  <si>
    <t>BEN</t>
  </si>
  <si>
    <t>Garmin Ltd</t>
  </si>
  <si>
    <t>GRMN</t>
  </si>
  <si>
    <t>Freeport-McMoRan Inc</t>
  </si>
  <si>
    <t>FCX</t>
  </si>
  <si>
    <t>Dexcom Inc</t>
  </si>
  <si>
    <t>DXCM</t>
  </si>
  <si>
    <t>General Dynamics Corp</t>
  </si>
  <si>
    <t>GD</t>
  </si>
  <si>
    <t>General Mills Inc</t>
  </si>
  <si>
    <t>GIS</t>
  </si>
  <si>
    <t>Genuine Parts Co</t>
  </si>
  <si>
    <t>GPC</t>
  </si>
  <si>
    <t>Atmos Energy Corp</t>
  </si>
  <si>
    <t>ATO</t>
  </si>
  <si>
    <t>WW Grainger Inc</t>
  </si>
  <si>
    <t>GWW</t>
  </si>
  <si>
    <t>Halliburton Co</t>
  </si>
  <si>
    <t>HAL</t>
  </si>
  <si>
    <t>L3Harris Technologies Inc</t>
  </si>
  <si>
    <t>LHX</t>
  </si>
  <si>
    <t>Healthpeak Properties Inc</t>
  </si>
  <si>
    <t>Insulet Corp</t>
  </si>
  <si>
    <t>PODD</t>
  </si>
  <si>
    <t>Fortive Corp</t>
  </si>
  <si>
    <t>FTV</t>
  </si>
  <si>
    <t>Hershey Co/The</t>
  </si>
  <si>
    <t>HSY</t>
  </si>
  <si>
    <t>Synchrony Financial</t>
  </si>
  <si>
    <t>SYF</t>
  </si>
  <si>
    <t>Hormel Foods Corp</t>
  </si>
  <si>
    <t>HRL</t>
  </si>
  <si>
    <t>Arthur J Gallagher &amp; Co</t>
  </si>
  <si>
    <t>AJG</t>
  </si>
  <si>
    <t>Mondelez International Inc</t>
  </si>
  <si>
    <t>MDLZ</t>
  </si>
  <si>
    <t>CenterPoint Energy Inc</t>
  </si>
  <si>
    <t>CNP</t>
  </si>
  <si>
    <t>Humana Inc</t>
  </si>
  <si>
    <t>HUM</t>
  </si>
  <si>
    <t>Willis Towers Watson PLC</t>
  </si>
  <si>
    <t>WTW</t>
  </si>
  <si>
    <t>Illinois Tool Works Inc</t>
  </si>
  <si>
    <t>ITW</t>
  </si>
  <si>
    <t>CDW Corp/DE</t>
  </si>
  <si>
    <t>CDW</t>
  </si>
  <si>
    <t>Trane Technologies PLC</t>
  </si>
  <si>
    <t>TT</t>
  </si>
  <si>
    <t>International Flavors &amp; Fragrances Inc</t>
  </si>
  <si>
    <t>IFF</t>
  </si>
  <si>
    <t>Generac Holdings Inc</t>
  </si>
  <si>
    <t>GNRC</t>
  </si>
  <si>
    <t>NXP Semiconductors NV</t>
  </si>
  <si>
    <t>NXPI</t>
  </si>
  <si>
    <t>Kellanova</t>
  </si>
  <si>
    <t>K</t>
  </si>
  <si>
    <t>Broadridge Financial Solutions Inc</t>
  </si>
  <si>
    <t>BR</t>
  </si>
  <si>
    <t>Kimberly-Clark Corp</t>
  </si>
  <si>
    <t>KMB</t>
  </si>
  <si>
    <t>Kimco Realty Corp</t>
  </si>
  <si>
    <t>KIM</t>
  </si>
  <si>
    <t>Oracle Corp</t>
  </si>
  <si>
    <t>ORCL</t>
  </si>
  <si>
    <t>Kroger Co/The</t>
  </si>
  <si>
    <t>KR</t>
  </si>
  <si>
    <t>Lennar Corp</t>
  </si>
  <si>
    <t>LEN</t>
  </si>
  <si>
    <t>Eli Lilly &amp; Co</t>
  </si>
  <si>
    <t>LLY</t>
  </si>
  <si>
    <t>Charter Communications Inc</t>
  </si>
  <si>
    <t>CHTR</t>
  </si>
  <si>
    <t>Loews Corp</t>
  </si>
  <si>
    <t>L</t>
  </si>
  <si>
    <t>Lowe's Cos Inc</t>
  </si>
  <si>
    <t>LOW</t>
  </si>
  <si>
    <t>Hubbell Inc</t>
  </si>
  <si>
    <t>HUBB</t>
  </si>
  <si>
    <t>IDEX Corp</t>
  </si>
  <si>
    <t>IEX</t>
  </si>
  <si>
    <t>Marsh &amp; McLennan Cos Inc</t>
  </si>
  <si>
    <t>MMC</t>
  </si>
  <si>
    <t>Masco Corp</t>
  </si>
  <si>
    <t>MAS</t>
  </si>
  <si>
    <t>S&amp;P Global Inc</t>
  </si>
  <si>
    <t>SPGI</t>
  </si>
  <si>
    <t>Medtronic PLC</t>
  </si>
  <si>
    <t>MDT</t>
  </si>
  <si>
    <t>Viatris Inc</t>
  </si>
  <si>
    <t>VTRS</t>
  </si>
  <si>
    <t>CVS Health Corp</t>
  </si>
  <si>
    <t>CVS</t>
  </si>
  <si>
    <t>DuPont de Nemours Inc</t>
  </si>
  <si>
    <t>DD</t>
  </si>
  <si>
    <t>Micron Technology Inc</t>
  </si>
  <si>
    <t>MU</t>
  </si>
  <si>
    <t>Motorola Solutions Inc</t>
  </si>
  <si>
    <t>MSI</t>
  </si>
  <si>
    <t>Cboe Global Markets Inc</t>
  </si>
  <si>
    <t>CBOE</t>
  </si>
  <si>
    <t>LH</t>
  </si>
  <si>
    <t>Newmont Corp</t>
  </si>
  <si>
    <t>NEM</t>
  </si>
  <si>
    <t>NIKE Inc</t>
  </si>
  <si>
    <t>NKE</t>
  </si>
  <si>
    <t>NiSource Inc</t>
  </si>
  <si>
    <t>NI</t>
  </si>
  <si>
    <t>Norfolk Southern Corp</t>
  </si>
  <si>
    <t>NSC</t>
  </si>
  <si>
    <t>Principal Financial Group Inc</t>
  </si>
  <si>
    <t>PFG</t>
  </si>
  <si>
    <t>Eversource Energy</t>
  </si>
  <si>
    <t>ES</t>
  </si>
  <si>
    <t>Northrop Grumman Corp</t>
  </si>
  <si>
    <t>NOC</t>
  </si>
  <si>
    <t>Wells Fargo &amp; Co</t>
  </si>
  <si>
    <t>WFC</t>
  </si>
  <si>
    <t>Nucor Corp</t>
  </si>
  <si>
    <t>NUE</t>
  </si>
  <si>
    <t>Occidental Petroleum Corp</t>
  </si>
  <si>
    <t>OXY</t>
  </si>
  <si>
    <t>Omnicom Group Inc</t>
  </si>
  <si>
    <t>OMC</t>
  </si>
  <si>
    <t>ONEOK Inc</t>
  </si>
  <si>
    <t>OKE</t>
  </si>
  <si>
    <t>Raymond James Financial Inc</t>
  </si>
  <si>
    <t>RJF</t>
  </si>
  <si>
    <t>PG&amp;E Corp</t>
  </si>
  <si>
    <t>PCG</t>
  </si>
  <si>
    <t>Parker-Hannifin Corp</t>
  </si>
  <si>
    <t>PH</t>
  </si>
  <si>
    <t>Rollins Inc</t>
  </si>
  <si>
    <t>ROL</t>
  </si>
  <si>
    <t>PPL Corp</t>
  </si>
  <si>
    <t>PPL</t>
  </si>
  <si>
    <t>ConocoPhillips</t>
  </si>
  <si>
    <t>COP</t>
  </si>
  <si>
    <t>PulteGroup Inc</t>
  </si>
  <si>
    <t>PHM</t>
  </si>
  <si>
    <t>Pinnacle West Capital Corp</t>
  </si>
  <si>
    <t>PNC Financial Services Group Inc/The</t>
  </si>
  <si>
    <t>PNC</t>
  </si>
  <si>
    <t>PPG Industries Inc</t>
  </si>
  <si>
    <t>PPG</t>
  </si>
  <si>
    <t>Progressive Corp/The</t>
  </si>
  <si>
    <t>PGR</t>
  </si>
  <si>
    <t>Veralto Corp</t>
  </si>
  <si>
    <t>VLTO</t>
  </si>
  <si>
    <t>Public Service Enterprise Group Inc</t>
  </si>
  <si>
    <t>PEG</t>
  </si>
  <si>
    <t>Cooper Cos Inc/The</t>
  </si>
  <si>
    <t>COO</t>
  </si>
  <si>
    <t>Edison International</t>
  </si>
  <si>
    <t>EIX</t>
  </si>
  <si>
    <t>SLB</t>
  </si>
  <si>
    <t>Charles Schwab Corp/The</t>
  </si>
  <si>
    <t>SCHW</t>
  </si>
  <si>
    <t>Sherwin-Williams Co/The</t>
  </si>
  <si>
    <t>SHW</t>
  </si>
  <si>
    <t>West Pharmaceutical Services Inc</t>
  </si>
  <si>
    <t>WST</t>
  </si>
  <si>
    <t>J M Smucker Co/The</t>
  </si>
  <si>
    <t>SJM</t>
  </si>
  <si>
    <t>Snap-on Inc</t>
  </si>
  <si>
    <t>SNA</t>
  </si>
  <si>
    <t>AMETEK Inc</t>
  </si>
  <si>
    <t>AME</t>
  </si>
  <si>
    <t>Uber Technologies Inc</t>
  </si>
  <si>
    <t>UBER</t>
  </si>
  <si>
    <t>Southern Co/The</t>
  </si>
  <si>
    <t>Truist Financial Corp</t>
  </si>
  <si>
    <t>TFC</t>
  </si>
  <si>
    <t>Southwest Airlines Co</t>
  </si>
  <si>
    <t>LUV</t>
  </si>
  <si>
    <t>W R Berkley Corp</t>
  </si>
  <si>
    <t>WRB</t>
  </si>
  <si>
    <t>Stanley Black &amp; Decker Inc</t>
  </si>
  <si>
    <t>SWK</t>
  </si>
  <si>
    <t>Public Storage</t>
  </si>
  <si>
    <t>PSA</t>
  </si>
  <si>
    <t>Arista Networks Inc</t>
  </si>
  <si>
    <t>ANET</t>
  </si>
  <si>
    <t>Sysco Corp</t>
  </si>
  <si>
    <t>SYY</t>
  </si>
  <si>
    <t>Corteva Inc</t>
  </si>
  <si>
    <t>CTVA</t>
  </si>
  <si>
    <t>Texas Instruments Inc</t>
  </si>
  <si>
    <t>TXN</t>
  </si>
  <si>
    <t>Textron Inc</t>
  </si>
  <si>
    <t>TXT</t>
  </si>
  <si>
    <t>Thermo Fisher Scientific Inc</t>
  </si>
  <si>
    <t>TMO</t>
  </si>
  <si>
    <t>TJX Cos Inc/The</t>
  </si>
  <si>
    <t>TJX</t>
  </si>
  <si>
    <t>Globe Life Inc</t>
  </si>
  <si>
    <t>GL</t>
  </si>
  <si>
    <t>Johnson Controls International plc</t>
  </si>
  <si>
    <t>JCI</t>
  </si>
  <si>
    <t>Ulta Beauty Inc</t>
  </si>
  <si>
    <t>ULTA</t>
  </si>
  <si>
    <t>Union Pacific Corp</t>
  </si>
  <si>
    <t>UNP</t>
  </si>
  <si>
    <t>Keysight Technologies Inc</t>
  </si>
  <si>
    <t>KEYS</t>
  </si>
  <si>
    <t>UnitedHealth Group Inc</t>
  </si>
  <si>
    <t>UNH</t>
  </si>
  <si>
    <t>Blackstone Inc</t>
  </si>
  <si>
    <t>BX</t>
  </si>
  <si>
    <t>Ventas Inc</t>
  </si>
  <si>
    <t>VTR</t>
  </si>
  <si>
    <t>Vulcan Materials Co</t>
  </si>
  <si>
    <t>VMC</t>
  </si>
  <si>
    <t>Weyerhaeuser Co</t>
  </si>
  <si>
    <t>WY</t>
  </si>
  <si>
    <t>Williams Cos Inc/The</t>
  </si>
  <si>
    <t>WMB</t>
  </si>
  <si>
    <t>Constellation Energy Corp</t>
  </si>
  <si>
    <t>CEG</t>
  </si>
  <si>
    <t>WEC Energy Group Inc</t>
  </si>
  <si>
    <t>WEC</t>
  </si>
  <si>
    <t>Adobe Inc</t>
  </si>
  <si>
    <t>ADBE</t>
  </si>
  <si>
    <t>AES Corp/The</t>
  </si>
  <si>
    <t>AES</t>
  </si>
  <si>
    <t>Expeditors International of Washington Inc</t>
  </si>
  <si>
    <t>EXPD</t>
  </si>
  <si>
    <t>Amgen Inc</t>
  </si>
  <si>
    <t>AMGN</t>
  </si>
  <si>
    <t>Apple Inc</t>
  </si>
  <si>
    <t>AAPL</t>
  </si>
  <si>
    <t>Autodesk Inc</t>
  </si>
  <si>
    <t>ADSK</t>
  </si>
  <si>
    <t>Cintas Corp</t>
  </si>
  <si>
    <t>CTAS</t>
  </si>
  <si>
    <t>Comcast Corp</t>
  </si>
  <si>
    <t>CMCSA</t>
  </si>
  <si>
    <t>Molson Coors Beverage Co</t>
  </si>
  <si>
    <t>TAP</t>
  </si>
  <si>
    <t>KLA Corp</t>
  </si>
  <si>
    <t>KLAC</t>
  </si>
  <si>
    <t>Marriott International Inc/MD</t>
  </si>
  <si>
    <t>MAR</t>
  </si>
  <si>
    <t>Fiserv Inc</t>
  </si>
  <si>
    <t>McCormick &amp; Co Inc/MD</t>
  </si>
  <si>
    <t>MKC</t>
  </si>
  <si>
    <t>PACCAR Inc</t>
  </si>
  <si>
    <t>PCAR</t>
  </si>
  <si>
    <t>Costco Wholesale Corp</t>
  </si>
  <si>
    <t>COST</t>
  </si>
  <si>
    <t>Stryker Corp</t>
  </si>
  <si>
    <t>SYK</t>
  </si>
  <si>
    <t>Tyson Foods Inc</t>
  </si>
  <si>
    <t>TSN</t>
  </si>
  <si>
    <t>Lamb Weston Holdings Inc</t>
  </si>
  <si>
    <t>LW</t>
  </si>
  <si>
    <t>Applied Materials Inc</t>
  </si>
  <si>
    <t>AMAT</t>
  </si>
  <si>
    <t>Cardinal Health Inc</t>
  </si>
  <si>
    <t>CAH</t>
  </si>
  <si>
    <t>Cincinnati Financial Corp</t>
  </si>
  <si>
    <t>CINF</t>
  </si>
  <si>
    <t>DR Horton Inc</t>
  </si>
  <si>
    <t>DHI</t>
  </si>
  <si>
    <t>Electronic Arts Inc</t>
  </si>
  <si>
    <t>EA</t>
  </si>
  <si>
    <t>Fair Isaac Corp</t>
  </si>
  <si>
    <t>FICO</t>
  </si>
  <si>
    <t>Fastenal Co</t>
  </si>
  <si>
    <t>FAST</t>
  </si>
  <si>
    <t>M&amp;T Bank Corp</t>
  </si>
  <si>
    <t>MTB</t>
  </si>
  <si>
    <t>Xcel Energy Inc</t>
  </si>
  <si>
    <t>Fifth Third Bancorp</t>
  </si>
  <si>
    <t>FITB</t>
  </si>
  <si>
    <t>Gilead Sciences Inc</t>
  </si>
  <si>
    <t>GILD</t>
  </si>
  <si>
    <t>Hasbro Inc</t>
  </si>
  <si>
    <t>HAS</t>
  </si>
  <si>
    <t>Huntington Bancshares Inc/OH</t>
  </si>
  <si>
    <t>HBAN</t>
  </si>
  <si>
    <t>Welltower Inc</t>
  </si>
  <si>
    <t>WELL</t>
  </si>
  <si>
    <t>Biogen Inc</t>
  </si>
  <si>
    <t>BIIB</t>
  </si>
  <si>
    <t>Northern Trust Corp</t>
  </si>
  <si>
    <t>NTRS</t>
  </si>
  <si>
    <t>Packaging Corp of America</t>
  </si>
  <si>
    <t>PKG</t>
  </si>
  <si>
    <t>Paychex Inc</t>
  </si>
  <si>
    <t>PAYX</t>
  </si>
  <si>
    <t>QUALCOMM Inc</t>
  </si>
  <si>
    <t>QCOM</t>
  </si>
  <si>
    <t>Ross Stores Inc</t>
  </si>
  <si>
    <t>ROST</t>
  </si>
  <si>
    <t>IDEXX Laboratories Inc</t>
  </si>
  <si>
    <t>IDXX</t>
  </si>
  <si>
    <t>Starbucks Corp</t>
  </si>
  <si>
    <t>SBUX</t>
  </si>
  <si>
    <t>KeyCorp</t>
  </si>
  <si>
    <t>KEY</t>
  </si>
  <si>
    <t>Fox Corp</t>
  </si>
  <si>
    <t>FOXA</t>
  </si>
  <si>
    <t>FOX</t>
  </si>
  <si>
    <t>State Street Corp</t>
  </si>
  <si>
    <t>STT</t>
  </si>
  <si>
    <t>Norwegian Cruise Line Holdings Ltd</t>
  </si>
  <si>
    <t>NCLH</t>
  </si>
  <si>
    <t>US Bancorp</t>
  </si>
  <si>
    <t>USB</t>
  </si>
  <si>
    <t>A O Smith Corp</t>
  </si>
  <si>
    <t>AOS</t>
  </si>
  <si>
    <t>Gen Digital Inc</t>
  </si>
  <si>
    <t>GEN</t>
  </si>
  <si>
    <t>T Rowe Price Group Inc</t>
  </si>
  <si>
    <t>TROW</t>
  </si>
  <si>
    <t>Waste Management Inc</t>
  </si>
  <si>
    <t>WM</t>
  </si>
  <si>
    <t>Constellation Brands Inc</t>
  </si>
  <si>
    <t>STZ</t>
  </si>
  <si>
    <t>Invesco Ltd</t>
  </si>
  <si>
    <t>IVZ</t>
  </si>
  <si>
    <t>Intuit Inc</t>
  </si>
  <si>
    <t>INTU</t>
  </si>
  <si>
    <t>Morgan Stanley</t>
  </si>
  <si>
    <t>MS</t>
  </si>
  <si>
    <t>Microchip Technology Inc</t>
  </si>
  <si>
    <t>MCHP</t>
  </si>
  <si>
    <t>Chubb Ltd</t>
  </si>
  <si>
    <t>CB</t>
  </si>
  <si>
    <t>Hologic Inc</t>
  </si>
  <si>
    <t>HOLX</t>
  </si>
  <si>
    <t>Citizens Financial Group Inc</t>
  </si>
  <si>
    <t>CFG</t>
  </si>
  <si>
    <t>Jabil Inc</t>
  </si>
  <si>
    <t>JBL</t>
  </si>
  <si>
    <t>O'Reilly Automotive Inc</t>
  </si>
  <si>
    <t>ORLY</t>
  </si>
  <si>
    <t>Allstate Corp/The</t>
  </si>
  <si>
    <t>ALL</t>
  </si>
  <si>
    <t>Equity Residential</t>
  </si>
  <si>
    <t>EQR</t>
  </si>
  <si>
    <t>Keurig Dr Pepper Inc</t>
  </si>
  <si>
    <t>KDP</t>
  </si>
  <si>
    <t>Host Hotels &amp; Resorts Inc</t>
  </si>
  <si>
    <t>HST</t>
  </si>
  <si>
    <t>Incyte Corp</t>
  </si>
  <si>
    <t>INCY</t>
  </si>
  <si>
    <t>Simon Property Group Inc</t>
  </si>
  <si>
    <t>SPG</t>
  </si>
  <si>
    <t>AvalonBay Communities Inc</t>
  </si>
  <si>
    <t>AVB</t>
  </si>
  <si>
    <t>Prudential Financial Inc</t>
  </si>
  <si>
    <t>PRU</t>
  </si>
  <si>
    <t>United Parcel Service Inc</t>
  </si>
  <si>
    <t>UPS</t>
  </si>
  <si>
    <t>STERIS PLC</t>
  </si>
  <si>
    <t>STE</t>
  </si>
  <si>
    <t>McKesson Corp</t>
  </si>
  <si>
    <t>MCK</t>
  </si>
  <si>
    <t>Lockheed Martin Corp</t>
  </si>
  <si>
    <t>LMT</t>
  </si>
  <si>
    <t>Cencora Inc</t>
  </si>
  <si>
    <t>COR</t>
  </si>
  <si>
    <t>Capital One Financial Corp</t>
  </si>
  <si>
    <t>COF</t>
  </si>
  <si>
    <t>Waters Corp</t>
  </si>
  <si>
    <t>WAT</t>
  </si>
  <si>
    <t>Nordson Corp</t>
  </si>
  <si>
    <t>NDSN</t>
  </si>
  <si>
    <t>Dollar Tree Inc</t>
  </si>
  <si>
    <t>DLTR</t>
  </si>
  <si>
    <t>Darden Restaurants Inc</t>
  </si>
  <si>
    <t>DRI</t>
  </si>
  <si>
    <t>Evergy Inc</t>
  </si>
  <si>
    <t>Match Group Inc</t>
  </si>
  <si>
    <t>MTCH</t>
  </si>
  <si>
    <t>Domino's Pizza Inc</t>
  </si>
  <si>
    <t>DPZ</t>
  </si>
  <si>
    <t>NVR Inc</t>
  </si>
  <si>
    <t>NVR</t>
  </si>
  <si>
    <t>NetApp Inc</t>
  </si>
  <si>
    <t>NTAP</t>
  </si>
  <si>
    <t>Old Dominion Freight Line Inc</t>
  </si>
  <si>
    <t>ODFL</t>
  </si>
  <si>
    <t>DaVita Inc</t>
  </si>
  <si>
    <t>DVA</t>
  </si>
  <si>
    <t>HIG</t>
  </si>
  <si>
    <t>Iron Mountain Inc</t>
  </si>
  <si>
    <t>IRM</t>
  </si>
  <si>
    <t>Estee Lauder Cos Inc/The</t>
  </si>
  <si>
    <t>EL</t>
  </si>
  <si>
    <t>Cadence Design Systems Inc</t>
  </si>
  <si>
    <t>CDNS</t>
  </si>
  <si>
    <t>Tyler Technologies Inc</t>
  </si>
  <si>
    <t>TYL</t>
  </si>
  <si>
    <t>Universal Health Services Inc</t>
  </si>
  <si>
    <t>UHS</t>
  </si>
  <si>
    <t>Skyworks Solutions Inc</t>
  </si>
  <si>
    <t>SWKS</t>
  </si>
  <si>
    <t>Quest Diagnostics Inc</t>
  </si>
  <si>
    <t>DGX</t>
  </si>
  <si>
    <t>Rockwell Automation Inc</t>
  </si>
  <si>
    <t>ROK</t>
  </si>
  <si>
    <t>Kraft Heinz Co/The</t>
  </si>
  <si>
    <t>KHC</t>
  </si>
  <si>
    <t>American Tower Corp</t>
  </si>
  <si>
    <t>AMT</t>
  </si>
  <si>
    <t>Regeneron Pharmaceuticals Inc</t>
  </si>
  <si>
    <t>REGN</t>
  </si>
  <si>
    <t>Amazon.com Inc</t>
  </si>
  <si>
    <t>AMZN</t>
  </si>
  <si>
    <t>Jack Henry &amp; Associates Inc</t>
  </si>
  <si>
    <t>JKHY</t>
  </si>
  <si>
    <t>Ralph Lauren Corp</t>
  </si>
  <si>
    <t>RL</t>
  </si>
  <si>
    <t>BXP</t>
  </si>
  <si>
    <t>Amphenol Corp</t>
  </si>
  <si>
    <t>APH</t>
  </si>
  <si>
    <t>Howmet Aerospace Inc</t>
  </si>
  <si>
    <t>HWM</t>
  </si>
  <si>
    <t>Valero Energy Corp</t>
  </si>
  <si>
    <t>VLO</t>
  </si>
  <si>
    <t>Synopsys Inc</t>
  </si>
  <si>
    <t>SNPS</t>
  </si>
  <si>
    <t>CH Robinson Worldwide Inc</t>
  </si>
  <si>
    <t>CHRW</t>
  </si>
  <si>
    <t>Accenture PLC</t>
  </si>
  <si>
    <t>ACN</t>
  </si>
  <si>
    <t>TransDigm Group Inc</t>
  </si>
  <si>
    <t>TDG</t>
  </si>
  <si>
    <t>Yum! Brands Inc</t>
  </si>
  <si>
    <t>YUM</t>
  </si>
  <si>
    <t>Prologis Inc</t>
  </si>
  <si>
    <t>PLD</t>
  </si>
  <si>
    <t>FirstEnergy Corp</t>
  </si>
  <si>
    <t>FE</t>
  </si>
  <si>
    <t>VeriSign Inc</t>
  </si>
  <si>
    <t>VRSN</t>
  </si>
  <si>
    <t>Quanta Services Inc</t>
  </si>
  <si>
    <t>PWR</t>
  </si>
  <si>
    <t>Henry Schein Inc</t>
  </si>
  <si>
    <t>HSIC</t>
  </si>
  <si>
    <t>Ameren Corp</t>
  </si>
  <si>
    <t>FactSet Research Systems Inc</t>
  </si>
  <si>
    <t>FDS</t>
  </si>
  <si>
    <t>NVIDIA Corp</t>
  </si>
  <si>
    <t>NVDA</t>
  </si>
  <si>
    <t>Cognizant Technology Solutions Corp</t>
  </si>
  <si>
    <t>CTSH</t>
  </si>
  <si>
    <t>Intuitive Surgical Inc</t>
  </si>
  <si>
    <t>ISRG</t>
  </si>
  <si>
    <t>Take-Two Interactive Software Inc</t>
  </si>
  <si>
    <t>TTWO</t>
  </si>
  <si>
    <t>Republic Services Inc</t>
  </si>
  <si>
    <t>RSG</t>
  </si>
  <si>
    <t>eBay Inc</t>
  </si>
  <si>
    <t>EBAY</t>
  </si>
  <si>
    <t>Goldman Sachs Group Inc/The</t>
  </si>
  <si>
    <t>GS</t>
  </si>
  <si>
    <t>SBA Communications Corp</t>
  </si>
  <si>
    <t>SBAC</t>
  </si>
  <si>
    <t>Sempra</t>
  </si>
  <si>
    <t>SRE</t>
  </si>
  <si>
    <t>Moody's Corp</t>
  </si>
  <si>
    <t>MCO</t>
  </si>
  <si>
    <t>ON Semiconductor Corp</t>
  </si>
  <si>
    <t>ON</t>
  </si>
  <si>
    <t>Booking Holdings Inc</t>
  </si>
  <si>
    <t>BKNG</t>
  </si>
  <si>
    <t>F5 Inc</t>
  </si>
  <si>
    <t>FFIV</t>
  </si>
  <si>
    <t>Akamai Technologies Inc</t>
  </si>
  <si>
    <t>AKAM</t>
  </si>
  <si>
    <t>Charles River Laboratories International Inc</t>
  </si>
  <si>
    <t>CRL</t>
  </si>
  <si>
    <t>Devon Energy Corp</t>
  </si>
  <si>
    <t>DVN</t>
  </si>
  <si>
    <t>Alphabet Inc</t>
  </si>
  <si>
    <t>GOOGL</t>
  </si>
  <si>
    <t>Bio-Techne Corp</t>
  </si>
  <si>
    <t>TECH</t>
  </si>
  <si>
    <t>Allegion plc</t>
  </si>
  <si>
    <t>ALLE</t>
  </si>
  <si>
    <t>Netflix Inc</t>
  </si>
  <si>
    <t>NFLX</t>
  </si>
  <si>
    <t>Warner Bros Discovery Inc</t>
  </si>
  <si>
    <t>WBD</t>
  </si>
  <si>
    <t>Agilent Technologies Inc</t>
  </si>
  <si>
    <t>A</t>
  </si>
  <si>
    <t>Trimble Inc</t>
  </si>
  <si>
    <t>TRMB</t>
  </si>
  <si>
    <t>Elevance Health Inc</t>
  </si>
  <si>
    <t>ELV</t>
  </si>
  <si>
    <t>CME Group Inc</t>
  </si>
  <si>
    <t>CME</t>
  </si>
  <si>
    <t>BLK</t>
  </si>
  <si>
    <t>DTE Energy Co</t>
  </si>
  <si>
    <t>DTE</t>
  </si>
  <si>
    <t>Nasdaq Inc</t>
  </si>
  <si>
    <t>NDAQ</t>
  </si>
  <si>
    <t>Philip Morris International Inc</t>
  </si>
  <si>
    <t>PM</t>
  </si>
  <si>
    <t>Ingersoll Rand Inc</t>
  </si>
  <si>
    <t>IR</t>
  </si>
  <si>
    <t>Salesforce Inc</t>
  </si>
  <si>
    <t>CRM</t>
  </si>
  <si>
    <t>Roper Technologies Inc</t>
  </si>
  <si>
    <t>ROP</t>
  </si>
  <si>
    <t>Huntington Ingalls Industries Inc</t>
  </si>
  <si>
    <t>HII</t>
  </si>
  <si>
    <t>MetLife Inc</t>
  </si>
  <si>
    <t>MET</t>
  </si>
  <si>
    <t>Tapestry Inc</t>
  </si>
  <si>
    <t>TPR</t>
  </si>
  <si>
    <t>CSX Corp</t>
  </si>
  <si>
    <t>CSX</t>
  </si>
  <si>
    <t>Edwards Lifesciences Corp</t>
  </si>
  <si>
    <t>EW</t>
  </si>
  <si>
    <t>Ameriprise Financial Inc</t>
  </si>
  <si>
    <t>AMP</t>
  </si>
  <si>
    <t>Zebra Technologies Corp</t>
  </si>
  <si>
    <t>ZBRA</t>
  </si>
  <si>
    <t>Zimmer Biomet Holdings Inc</t>
  </si>
  <si>
    <t>ZBH</t>
  </si>
  <si>
    <t>Camden Property Trust</t>
  </si>
  <si>
    <t>CPT</t>
  </si>
  <si>
    <t>CBRE Group Inc</t>
  </si>
  <si>
    <t>CBRE</t>
  </si>
  <si>
    <t>Mastercard Inc</t>
  </si>
  <si>
    <t>MA</t>
  </si>
  <si>
    <t>Intercontinental Exchange Inc</t>
  </si>
  <si>
    <t>ICE</t>
  </si>
  <si>
    <t>Fidelity National Information Services Inc</t>
  </si>
  <si>
    <t>FIS</t>
  </si>
  <si>
    <t>Chipotle Mexican Grill Inc</t>
  </si>
  <si>
    <t>CMG</t>
  </si>
  <si>
    <t>Wynn Resorts Ltd</t>
  </si>
  <si>
    <t>WYNN</t>
  </si>
  <si>
    <t>Live Nation Entertainment Inc</t>
  </si>
  <si>
    <t>LYV</t>
  </si>
  <si>
    <t>Assurant Inc</t>
  </si>
  <si>
    <t>AIZ</t>
  </si>
  <si>
    <t>NRG Energy Inc</t>
  </si>
  <si>
    <t>NRG</t>
  </si>
  <si>
    <t>Monster Beverage Corp</t>
  </si>
  <si>
    <t>MNST</t>
  </si>
  <si>
    <t>Regions Financial Corp</t>
  </si>
  <si>
    <t>RF</t>
  </si>
  <si>
    <t>Baker Hughes Co</t>
  </si>
  <si>
    <t>BKR</t>
  </si>
  <si>
    <t>Mosaic Co/The</t>
  </si>
  <si>
    <t>MOS</t>
  </si>
  <si>
    <t>Expedia Group Inc</t>
  </si>
  <si>
    <t>EXPE</t>
  </si>
  <si>
    <t>CF Industries Holdings Inc</t>
  </si>
  <si>
    <t>CF</t>
  </si>
  <si>
    <t>APA Corp</t>
  </si>
  <si>
    <t>APA</t>
  </si>
  <si>
    <t>Leidos Holdings Inc</t>
  </si>
  <si>
    <t>LDOS</t>
  </si>
  <si>
    <t>GOOG</t>
  </si>
  <si>
    <t>First Solar Inc</t>
  </si>
  <si>
    <t>FSLR</t>
  </si>
  <si>
    <t>TEL</t>
  </si>
  <si>
    <t>Visa Inc</t>
  </si>
  <si>
    <t>V</t>
  </si>
  <si>
    <t>Mid-America Apartment Communities Inc</t>
  </si>
  <si>
    <t>MAA</t>
  </si>
  <si>
    <t>Xylem Inc/NY</t>
  </si>
  <si>
    <t>XYL</t>
  </si>
  <si>
    <t>Marathon Petroleum Corp</t>
  </si>
  <si>
    <t>MPC</t>
  </si>
  <si>
    <t>Tractor Supply Co</t>
  </si>
  <si>
    <t>TSCO</t>
  </si>
  <si>
    <t>Advanced Micro Devices Inc</t>
  </si>
  <si>
    <t>AMD</t>
  </si>
  <si>
    <t>ResMed Inc</t>
  </si>
  <si>
    <t>RMD</t>
  </si>
  <si>
    <t>Mettler-Toledo International Inc</t>
  </si>
  <si>
    <t>MTD</t>
  </si>
  <si>
    <t>VICI Properties Inc</t>
  </si>
  <si>
    <t>VICI</t>
  </si>
  <si>
    <t>Copart Inc</t>
  </si>
  <si>
    <t>CPRT</t>
  </si>
  <si>
    <t>Jacobs Solutions Inc</t>
  </si>
  <si>
    <t>J</t>
  </si>
  <si>
    <t>Albemarle Corp</t>
  </si>
  <si>
    <t>ALB</t>
  </si>
  <si>
    <t>Fortinet Inc</t>
  </si>
  <si>
    <t>FTNT</t>
  </si>
  <si>
    <t>Moderna Inc</t>
  </si>
  <si>
    <t>MRNA</t>
  </si>
  <si>
    <t>Essex Property Trust Inc</t>
  </si>
  <si>
    <t>ESS</t>
  </si>
  <si>
    <t>CoStar Group Inc</t>
  </si>
  <si>
    <t>CSGP</t>
  </si>
  <si>
    <t>Realty Income Corp</t>
  </si>
  <si>
    <t>O</t>
  </si>
  <si>
    <t>Westinghouse Air Brake Technologies Corp</t>
  </si>
  <si>
    <t>WAB</t>
  </si>
  <si>
    <t>Pool Corp</t>
  </si>
  <si>
    <t>POOL</t>
  </si>
  <si>
    <t>Western Digital Corp</t>
  </si>
  <si>
    <t>WDC</t>
  </si>
  <si>
    <t>PepsiCo Inc</t>
  </si>
  <si>
    <t>PEP</t>
  </si>
  <si>
    <t>Diamondback Energy Inc</t>
  </si>
  <si>
    <t>FANG</t>
  </si>
  <si>
    <t>Palo Alto Networks Inc</t>
  </si>
  <si>
    <t>PANW</t>
  </si>
  <si>
    <t>ServiceNow Inc</t>
  </si>
  <si>
    <t>NOW</t>
  </si>
  <si>
    <t>Church &amp; Dwight Co Inc</t>
  </si>
  <si>
    <t>CHD</t>
  </si>
  <si>
    <t>Federal Realty Investment Trust</t>
  </si>
  <si>
    <t>FRT</t>
  </si>
  <si>
    <t>MGM Resorts International</t>
  </si>
  <si>
    <t>MGM</t>
  </si>
  <si>
    <t>American Electric Power Co Inc</t>
  </si>
  <si>
    <t>Invitation Homes Inc</t>
  </si>
  <si>
    <t>INVH</t>
  </si>
  <si>
    <t>PTC Inc</t>
  </si>
  <si>
    <t>PTC</t>
  </si>
  <si>
    <t>JB Hunt Transport Services Inc</t>
  </si>
  <si>
    <t>JBHT</t>
  </si>
  <si>
    <t>Lam Research Corp</t>
  </si>
  <si>
    <t>LRCX</t>
  </si>
  <si>
    <t>Mohawk Industries Inc</t>
  </si>
  <si>
    <t>MHK</t>
  </si>
  <si>
    <t>GE HealthCare Technologies Inc</t>
  </si>
  <si>
    <t>GEHC</t>
  </si>
  <si>
    <t>Pentair PLC</t>
  </si>
  <si>
    <t>PNR</t>
  </si>
  <si>
    <t>Vertex Pharmaceuticals Inc</t>
  </si>
  <si>
    <t>VRTX</t>
  </si>
  <si>
    <t>Amcor PLC</t>
  </si>
  <si>
    <t>AMCR</t>
  </si>
  <si>
    <t>Meta Platforms Inc</t>
  </si>
  <si>
    <t>META</t>
  </si>
  <si>
    <t>T-Mobile US Inc</t>
  </si>
  <si>
    <t>TMUS</t>
  </si>
  <si>
    <t>United Rentals Inc</t>
  </si>
  <si>
    <t>URI</t>
  </si>
  <si>
    <t>Alexandria Real Estate Equities Inc</t>
  </si>
  <si>
    <t>ARE</t>
  </si>
  <si>
    <t>Honeywell International Inc</t>
  </si>
  <si>
    <t>HON</t>
  </si>
  <si>
    <t>Delta Air Lines Inc</t>
  </si>
  <si>
    <t>DAL</t>
  </si>
  <si>
    <t>United Airlines Holdings Inc</t>
  </si>
  <si>
    <t>UAL</t>
  </si>
  <si>
    <t>Seagate Technology Holdings PLC</t>
  </si>
  <si>
    <t>STX</t>
  </si>
  <si>
    <t>News Corp</t>
  </si>
  <si>
    <t>NWS</t>
  </si>
  <si>
    <t>Centene Corp</t>
  </si>
  <si>
    <t>CNC</t>
  </si>
  <si>
    <t>Martin Marietta Materials Inc</t>
  </si>
  <si>
    <t>MLM</t>
  </si>
  <si>
    <t>Teradyne Inc</t>
  </si>
  <si>
    <t>TER</t>
  </si>
  <si>
    <t>PayPal Holdings Inc</t>
  </si>
  <si>
    <t>PYPL</t>
  </si>
  <si>
    <t>Tesla Inc</t>
  </si>
  <si>
    <t>TSLA</t>
  </si>
  <si>
    <t>Arch Capital Group Ltd</t>
  </si>
  <si>
    <t>ACGL</t>
  </si>
  <si>
    <t>Dow Inc</t>
  </si>
  <si>
    <t>DOW</t>
  </si>
  <si>
    <t>Everest Group Ltd</t>
  </si>
  <si>
    <t>EG</t>
  </si>
  <si>
    <t>Teledyne Technologies Inc</t>
  </si>
  <si>
    <t>TDY</t>
  </si>
  <si>
    <t>NWSA</t>
  </si>
  <si>
    <t>Exelon Corp</t>
  </si>
  <si>
    <t>EXC</t>
  </si>
  <si>
    <t>Global Payments Inc</t>
  </si>
  <si>
    <t>GPN</t>
  </si>
  <si>
    <t>Crown Castle Inc</t>
  </si>
  <si>
    <t>CCI</t>
  </si>
  <si>
    <t>Aptiv PLC</t>
  </si>
  <si>
    <t>APTV</t>
  </si>
  <si>
    <t>Align Technology Inc</t>
  </si>
  <si>
    <t>ALGN</t>
  </si>
  <si>
    <t>Kenvue Inc</t>
  </si>
  <si>
    <t>KVUE</t>
  </si>
  <si>
    <t>Targa Resources Corp</t>
  </si>
  <si>
    <t>TRGP</t>
  </si>
  <si>
    <t>Bunge Global SA</t>
  </si>
  <si>
    <t>BG</t>
  </si>
  <si>
    <t>LKQ Corp</t>
  </si>
  <si>
    <t>LKQ</t>
  </si>
  <si>
    <t>Zoetis Inc</t>
  </si>
  <si>
    <t>ZTS</t>
  </si>
  <si>
    <t>Equinix Inc</t>
  </si>
  <si>
    <t>EQIX</t>
  </si>
  <si>
    <t>Digital Realty Trust Inc</t>
  </si>
  <si>
    <t>DLR</t>
  </si>
  <si>
    <t>Molina Healthcare Inc</t>
  </si>
  <si>
    <t>MOH</t>
  </si>
  <si>
    <t>Las Vegas Sands Corp</t>
  </si>
  <si>
    <t>LVS</t>
  </si>
  <si>
    <t>[1] Equals sum of Col. [9]</t>
  </si>
  <si>
    <t>[2] Equals sum of Col. [11]</t>
  </si>
  <si>
    <t>[3] Equals ([1] x (1 + (0.5 x [2]))) + [2]</t>
  </si>
  <si>
    <t>[6] Equals [4] x [5]</t>
  </si>
  <si>
    <t>[7] Equals weight in S&amp;P 500 based on market capitalization [6] if Growth Rate &gt;0% and ≤20%</t>
  </si>
  <si>
    <t>[9] Equals [7] x [8]</t>
  </si>
  <si>
    <t>[11] Equals [7] x [10]</t>
  </si>
  <si>
    <t>BOND YIELD PLUS RISK PREMIUM</t>
  </si>
  <si>
    <t>Quarter</t>
  </si>
  <si>
    <t>U.S. Govt. 30-year Treasury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</si>
  <si>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</si>
  <si>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</si>
  <si>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</si>
  <si>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</si>
  <si>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</si>
  <si>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</si>
  <si>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</si>
  <si>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</si>
  <si>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</si>
  <si>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</si>
  <si>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</si>
  <si>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</si>
  <si>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</si>
  <si>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</si>
  <si>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</si>
  <si>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</si>
  <si>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</si>
  <si>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</si>
  <si>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</si>
  <si>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</si>
  <si>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</si>
  <si>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</si>
  <si>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U.S. Govt.</t>
  </si>
  <si>
    <t>30-year</t>
  </si>
  <si>
    <t>Risk</t>
  </si>
  <si>
    <t>Treasury</t>
  </si>
  <si>
    <t>Premium</t>
  </si>
  <si>
    <t>ROE</t>
  </si>
  <si>
    <t>Current 30-day average of 30-year U.S. Treasury bond yield [4]</t>
  </si>
  <si>
    <t>AVERAGE</t>
  </si>
  <si>
    <t>1992.2</t>
  </si>
  <si>
    <t>1992.3</t>
  </si>
  <si>
    <t>1992.4</t>
  </si>
  <si>
    <t>1993.1</t>
  </si>
  <si>
    <t>1993.2</t>
  </si>
  <si>
    <t>1993.3</t>
  </si>
  <si>
    <t>1993.4</t>
  </si>
  <si>
    <t xml:space="preserve">[7] See notes [4], [5] &amp; [6] </t>
  </si>
  <si>
    <t>1994.1</t>
  </si>
  <si>
    <t>1994.2</t>
  </si>
  <si>
    <t>[9] Equals Column [7] + Column [8]</t>
  </si>
  <si>
    <t>1994.3</t>
  </si>
  <si>
    <t>1994.4</t>
  </si>
  <si>
    <t>1995.2</t>
  </si>
  <si>
    <t>1995.3</t>
  </si>
  <si>
    <t>1995.4</t>
  </si>
  <si>
    <t>1996.1</t>
  </si>
  <si>
    <t>1996.2</t>
  </si>
  <si>
    <t>1996.3</t>
  </si>
  <si>
    <t>1996.4</t>
  </si>
  <si>
    <t>1997.1</t>
  </si>
  <si>
    <t>1997.2</t>
  </si>
  <si>
    <t>1997.3</t>
  </si>
  <si>
    <t>1997.4</t>
  </si>
  <si>
    <t>1998.2</t>
  </si>
  <si>
    <t>1998.3</t>
  </si>
  <si>
    <t>1998.4</t>
  </si>
  <si>
    <t>1999.1</t>
  </si>
  <si>
    <t>1999.2</t>
  </si>
  <si>
    <t>1999.4</t>
  </si>
  <si>
    <t>2000.1</t>
  </si>
  <si>
    <t>2000.2</t>
  </si>
  <si>
    <t>2000.3</t>
  </si>
  <si>
    <t>2000.4</t>
  </si>
  <si>
    <t>2001.1</t>
  </si>
  <si>
    <t>2001.2</t>
  </si>
  <si>
    <t>2001.4</t>
  </si>
  <si>
    <t>2002.1</t>
  </si>
  <si>
    <t>2002.2</t>
  </si>
  <si>
    <t>2002.3</t>
  </si>
  <si>
    <t>2002.4</t>
  </si>
  <si>
    <t>2003.1</t>
  </si>
  <si>
    <t>2003.2</t>
  </si>
  <si>
    <t>2003.3</t>
  </si>
  <si>
    <t>2003.4</t>
  </si>
  <si>
    <t>2004.1</t>
  </si>
  <si>
    <t>2004.2</t>
  </si>
  <si>
    <t>2004.3</t>
  </si>
  <si>
    <t>2004.4</t>
  </si>
  <si>
    <t>2005.1</t>
  </si>
  <si>
    <t>2005.2</t>
  </si>
  <si>
    <t>2005.3</t>
  </si>
  <si>
    <t>2005.4</t>
  </si>
  <si>
    <t>2006.1</t>
  </si>
  <si>
    <t>2006.2</t>
  </si>
  <si>
    <t>2006.3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</si>
  <si>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</si>
  <si>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</si>
  <si>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</si>
  <si>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</si>
  <si>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</si>
  <si>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</si>
  <si>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</si>
  <si>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</si>
  <si>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</si>
  <si>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</si>
  <si>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</si>
  <si>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</si>
  <si>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</si>
  <si>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</si>
  <si>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</si>
  <si>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</si>
  <si>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</si>
  <si>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</si>
  <si>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</si>
  <si>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</si>
  <si>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</si>
  <si>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</si>
  <si>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</si>
  <si>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</si>
  <si>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</si>
  <si>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</si>
  <si>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</si>
  <si>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</si>
  <si>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</si>
  <si>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</si>
  <si>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</si>
  <si>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</si>
  <si>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</si>
  <si>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</si>
  <si>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</si>
  <si>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</si>
  <si>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</si>
  <si>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</si>
  <si>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</si>
  <si>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</si>
  <si>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</si>
  <si>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</si>
  <si>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</si>
  <si>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</si>
  <si>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</si>
  <si>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2018.1</t>
  </si>
  <si>
    <t>2018.2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</si>
  <si>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</si>
  <si>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</si>
  <si>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</si>
  <si>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</si>
  <si>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</si>
  <si>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</si>
  <si>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</si>
  <si>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</si>
  <si>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MEDIAN</t>
  </si>
  <si>
    <t>Rank</t>
  </si>
  <si>
    <t>Numeric Rank</t>
  </si>
  <si>
    <t>Minnesota</t>
  </si>
  <si>
    <t>Iowa</t>
  </si>
  <si>
    <t>Description</t>
  </si>
  <si>
    <t>Value</t>
  </si>
  <si>
    <t>Alabama</t>
  </si>
  <si>
    <t>Wisconsin</t>
  </si>
  <si>
    <t>Alaska</t>
  </si>
  <si>
    <t>Illinois</t>
  </si>
  <si>
    <t>Arizona</t>
  </si>
  <si>
    <t>Missouri</t>
  </si>
  <si>
    <t>Arkansas</t>
  </si>
  <si>
    <t>California</t>
  </si>
  <si>
    <t>Indiana</t>
  </si>
  <si>
    <t>Colorado</t>
  </si>
  <si>
    <t>Kentucky</t>
  </si>
  <si>
    <t>Connecticut</t>
  </si>
  <si>
    <t>Louisiana</t>
  </si>
  <si>
    <t>Delaware</t>
  </si>
  <si>
    <t>Michigan</t>
  </si>
  <si>
    <t>District of Columbia</t>
  </si>
  <si>
    <t>Ohio</t>
  </si>
  <si>
    <t>Florida</t>
  </si>
  <si>
    <t>Oklahoma</t>
  </si>
  <si>
    <t>Georgia</t>
  </si>
  <si>
    <t>Tennessee</t>
  </si>
  <si>
    <t>Hawaii</t>
  </si>
  <si>
    <t>Texas</t>
  </si>
  <si>
    <t>Idaho</t>
  </si>
  <si>
    <t>Virginia</t>
  </si>
  <si>
    <t>West Virginia</t>
  </si>
  <si>
    <t>Kansas</t>
  </si>
  <si>
    <t>Oregon</t>
  </si>
  <si>
    <t>Washington</t>
  </si>
  <si>
    <t>Maine</t>
  </si>
  <si>
    <t>Maryland</t>
  </si>
  <si>
    <t>Massachusetts</t>
  </si>
  <si>
    <t>North Carolina</t>
  </si>
  <si>
    <t>Mississippi</t>
  </si>
  <si>
    <t>South Carolina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</si>
  <si>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</si>
  <si>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</si>
  <si>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</si>
  <si>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</si>
  <si>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</si>
  <si>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</si>
  <si>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</si>
  <si>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Dakota</t>
  </si>
  <si>
    <t>Pennsylvania</t>
  </si>
  <si>
    <t>South Dakota</t>
  </si>
  <si>
    <t>Rhode Island</t>
  </si>
  <si>
    <t>Utah</t>
  </si>
  <si>
    <t>Vermont</t>
  </si>
  <si>
    <t>Wyoming</t>
  </si>
  <si>
    <t>Proxy Group Average</t>
  </si>
  <si>
    <t>Notes</t>
  </si>
  <si>
    <t>($ Millions)</t>
  </si>
  <si>
    <t>Cap. Ex. /</t>
  </si>
  <si>
    <t>Net Plant</t>
  </si>
  <si>
    <t>Capital Spending per Share</t>
  </si>
  <si>
    <t>Common Shares Outstanding</t>
  </si>
  <si>
    <t>Capital Expenditures</t>
  </si>
  <si>
    <t>For Chart</t>
  </si>
  <si>
    <t>X- Axis</t>
  </si>
  <si>
    <t>Proxy Group Median</t>
  </si>
  <si>
    <t>REGULATORY RISK ASSESSMENT</t>
  </si>
  <si>
    <t>Proxy Group Company</t>
  </si>
  <si>
    <t>Operating Subsidiary</t>
  </si>
  <si>
    <t>Test Year</t>
  </si>
  <si>
    <t>Electric</t>
  </si>
  <si>
    <t>Fully Forecast</t>
  </si>
  <si>
    <t>Interstate Power &amp; Light Co.</t>
  </si>
  <si>
    <t>Historical</t>
  </si>
  <si>
    <t>Gas</t>
  </si>
  <si>
    <t>Wisconsin Power &amp; Light Co.</t>
  </si>
  <si>
    <t>Ameren Illinois Co.</t>
  </si>
  <si>
    <t>Union Electric Co.</t>
  </si>
  <si>
    <t>Southwestern Electric Power Co.</t>
  </si>
  <si>
    <t>Indiana Michigan Power Co.</t>
  </si>
  <si>
    <t>Kentucky Power Co.</t>
  </si>
  <si>
    <t>Ohio Power Co.</t>
  </si>
  <si>
    <t>Partially Forecast</t>
  </si>
  <si>
    <t>Public Service Co. of Oklahoma</t>
  </si>
  <si>
    <t>Kingsport Power Co.</t>
  </si>
  <si>
    <t>Appalachian Power Co.</t>
  </si>
  <si>
    <t>Appalachian Power Co./Wheeling Power Co.</t>
  </si>
  <si>
    <t>Entergy Arkansas LLC</t>
  </si>
  <si>
    <t>Entergy New Orleans LLC</t>
  </si>
  <si>
    <t>Louisiana-NOCC</t>
  </si>
  <si>
    <t>Entergy Louisiana LLC</t>
  </si>
  <si>
    <t>Entergy Mississippi LLC</t>
  </si>
  <si>
    <t>Entergy Texas Inc.</t>
  </si>
  <si>
    <t>Idaho Power Co.</t>
  </si>
  <si>
    <t>Arizona Public Service Co.</t>
  </si>
  <si>
    <t>Portland General Electric Co.</t>
  </si>
  <si>
    <t>Alabama Power Co.</t>
  </si>
  <si>
    <t>Northern Illinois Gas Co.</t>
  </si>
  <si>
    <t>Mississippi Power Co.</t>
  </si>
  <si>
    <t>Chattanooga Gas Co.</t>
  </si>
  <si>
    <t>Virginia Natural Gas Inc.</t>
  </si>
  <si>
    <t>Revenue Stabilization</t>
  </si>
  <si>
    <t>RRA JURISDICTIONAL RANKINGS</t>
  </si>
  <si>
    <t>RRA</t>
  </si>
  <si>
    <t>Average/2</t>
  </si>
  <si>
    <t>Above Average/3</t>
  </si>
  <si>
    <t>Below Average/3</t>
  </si>
  <si>
    <t>Below Average/2</t>
  </si>
  <si>
    <t>Average/3</t>
  </si>
  <si>
    <t>Below Average/1</t>
  </si>
  <si>
    <t>Average/1</t>
  </si>
  <si>
    <t>Above Average/2</t>
  </si>
  <si>
    <t>Above Average/1</t>
  </si>
  <si>
    <t xml:space="preserve">[2] AA/1= 1, AA/2= 2, AA/3= 3, A/1= 4, A/2= 5, A/3=6, BA/1= 7, BA/2= 8, BA/3= 9 </t>
  </si>
  <si>
    <t>S&amp;P JURISDICTIONAL RANKINGS</t>
  </si>
  <si>
    <t>S&amp;P</t>
  </si>
  <si>
    <t>Highly credit supportive</t>
  </si>
  <si>
    <t>Most credit supportive</t>
  </si>
  <si>
    <t>Very credit supportive</t>
  </si>
  <si>
    <t>More credit supportive</t>
  </si>
  <si>
    <t>CAPITAL STRUCTURE ANALYSIS</t>
  </si>
  <si>
    <t>Common</t>
  </si>
  <si>
    <t>Preferred</t>
  </si>
  <si>
    <t>Equity</t>
  </si>
  <si>
    <t>Debt</t>
  </si>
  <si>
    <t>Ratio</t>
  </si>
  <si>
    <t>[1] Ratios are weighted by actual common capital, preferred capital, and long-term debt of the operating subsidiaries.</t>
  </si>
  <si>
    <t>Solventum Corp</t>
  </si>
  <si>
    <t>SOLV</t>
  </si>
  <si>
    <t>Corpay Inc</t>
  </si>
  <si>
    <t>CPAY</t>
  </si>
  <si>
    <t>Super Micro Computer Inc</t>
  </si>
  <si>
    <t>SMCI</t>
  </si>
  <si>
    <t>DOC</t>
  </si>
  <si>
    <t>Labcorp Holdings Inc</t>
  </si>
  <si>
    <t>Vistra Corp</t>
  </si>
  <si>
    <t>VST</t>
  </si>
  <si>
    <t>GE Vernova Inc</t>
  </si>
  <si>
    <t>GEV</t>
  </si>
  <si>
    <t>Deckers Outdoor Corp</t>
  </si>
  <si>
    <t>DECK</t>
  </si>
  <si>
    <t xml:space="preserve">[2] Electric and natural gas operating subsidiaries with data listed as N/A from S&amp;P Capital IQ Pro have been excluded from the analysis.  </t>
  </si>
  <si>
    <t>GoDaddy Inc</t>
  </si>
  <si>
    <t>GDDY</t>
  </si>
  <si>
    <t>Crowdstrike Holdings Inc</t>
  </si>
  <si>
    <t>CRWD</t>
  </si>
  <si>
    <t>BXP Inc</t>
  </si>
  <si>
    <t>KKR &amp; Co Inc</t>
  </si>
  <si>
    <t>KKR</t>
  </si>
  <si>
    <t>Dominion Resources, Inc.</t>
  </si>
  <si>
    <t>DTE Energy Company</t>
  </si>
  <si>
    <t>[13]</t>
  </si>
  <si>
    <t>[1] Value Line, dated December 26, 2013.</t>
  </si>
  <si>
    <t>[2] Value Line, dated December 31, 2014.</t>
  </si>
  <si>
    <t>[3] Value Line, dated December 30, 2015.</t>
  </si>
  <si>
    <t>[4] Value Line, dated December 29, 2016.</t>
  </si>
  <si>
    <t>[5] Value Line, dated December 28, 2017.</t>
  </si>
  <si>
    <t>[6] Value Line, dated December 27, 2018.</t>
  </si>
  <si>
    <t>[7] Value Line, dated December 26, 2019.</t>
  </si>
  <si>
    <t>[8] Value Line, dated December 30, 2020.</t>
  </si>
  <si>
    <t>[9] Value Line, dated December 29, 2021.</t>
  </si>
  <si>
    <t>[10] Value Line, dated December 30, 2022.</t>
  </si>
  <si>
    <t>[11] Value Line, Dated December 29, 2023.</t>
  </si>
  <si>
    <t>[12] Value Line, Dated December 27, 2024.</t>
  </si>
  <si>
    <t>[13] Average ([1] - [12])</t>
  </si>
  <si>
    <t>Texas Pacific Land Corp</t>
  </si>
  <si>
    <t>TPL</t>
  </si>
  <si>
    <t>Lennox International Inc</t>
  </si>
  <si>
    <t>LII</t>
  </si>
  <si>
    <t>Dell Technologies Inc</t>
  </si>
  <si>
    <t>DELL</t>
  </si>
  <si>
    <t>Erie Indemnity Co</t>
  </si>
  <si>
    <t>ERIE</t>
  </si>
  <si>
    <t>Hartford Insurance Group Inc/The</t>
  </si>
  <si>
    <t>Smurfit WestRock PLC</t>
  </si>
  <si>
    <t>SW</t>
  </si>
  <si>
    <t>Palantir Technologies Inc</t>
  </si>
  <si>
    <t>PLTR</t>
  </si>
  <si>
    <t>TE Connectivity PLC</t>
  </si>
  <si>
    <t>Apollo Global Management Inc</t>
  </si>
  <si>
    <t>APO</t>
  </si>
  <si>
    <t>Blackrock Inc</t>
  </si>
  <si>
    <t>Workday Inc</t>
  </si>
  <si>
    <t>WDAY</t>
  </si>
  <si>
    <t>Net Electric Plant in Service [9]</t>
  </si>
  <si>
    <t>Formula-</t>
  </si>
  <si>
    <t>Straight Fixed</t>
  </si>
  <si>
    <t>Utility</t>
  </si>
  <si>
    <t>Revenue</t>
  </si>
  <si>
    <t>Based</t>
  </si>
  <si>
    <t>Variable</t>
  </si>
  <si>
    <t>Overall Revenue</t>
  </si>
  <si>
    <t>Capital Cost</t>
  </si>
  <si>
    <t>State</t>
  </si>
  <si>
    <t>Type</t>
  </si>
  <si>
    <t>Convention</t>
  </si>
  <si>
    <t>Decoupling</t>
  </si>
  <si>
    <t>Rates</t>
  </si>
  <si>
    <t>Rate Design</t>
  </si>
  <si>
    <t>Stabilization</t>
  </si>
  <si>
    <t>Recovery</t>
  </si>
  <si>
    <t>AEP Texas</t>
  </si>
  <si>
    <t>Dominion Energy Virginia</t>
  </si>
  <si>
    <t>Dominion Energy South Carolina</t>
  </si>
  <si>
    <t>DTE Electric Co.</t>
  </si>
  <si>
    <t>DTE Gas Co.</t>
  </si>
  <si>
    <t xml:space="preserve">Georgia Power Co. </t>
  </si>
  <si>
    <t xml:space="preserve">Atlanta Gas &amp; Light Co. </t>
  </si>
  <si>
    <t>Proxy Group Totals</t>
  </si>
  <si>
    <t>% Forecast</t>
  </si>
  <si>
    <t>% Yes</t>
  </si>
  <si>
    <t>[3] S&amp;P Capital IQ Pro, Alternative Regulation</t>
  </si>
  <si>
    <t>[5] Equals IF( AND( [3]=No, [4]=No, [5]=No), No, Yes)</t>
  </si>
  <si>
    <t>Ranking Legend</t>
  </si>
  <si>
    <t>Louisiana — PSC</t>
  </si>
  <si>
    <t>Texas — RRC</t>
  </si>
  <si>
    <t>Louisiana — NOCC</t>
  </si>
  <si>
    <t>Texas — PUC</t>
  </si>
  <si>
    <t>Entergy</t>
  </si>
  <si>
    <t>Credit Support Ranking Legend</t>
  </si>
  <si>
    <t>Credit Supportive</t>
  </si>
  <si>
    <t>More Credit Supportive</t>
  </si>
  <si>
    <t>Very Credit Supportive</t>
  </si>
  <si>
    <t>Highly Credit Supportive</t>
  </si>
  <si>
    <t>Most Credit Supportive</t>
  </si>
  <si>
    <t>Very Credit Supportive / 
Highly Credit Supportive</t>
  </si>
  <si>
    <t>[2] Most= 1, Highly= 2, Very= 3, More= 4, Credit Supportive= 5</t>
  </si>
  <si>
    <t>[3] Equals Column [1] − Column [2]</t>
  </si>
  <si>
    <t>Avista Corporation</t>
  </si>
  <si>
    <t>AVA</t>
  </si>
  <si>
    <t>CMS Energy Corporation</t>
  </si>
  <si>
    <t>NextEra Energy, Inc.</t>
  </si>
  <si>
    <t>PPL Corporation</t>
  </si>
  <si>
    <t>OGE Energy Corporation</t>
  </si>
  <si>
    <t>OGE</t>
  </si>
  <si>
    <t>Average Authorized VI Electric ROE</t>
  </si>
  <si>
    <t>Positive Growth Rates from at least two sources (S&amp;P Capital IQ, Value Line, and Zacks)</t>
  </si>
  <si>
    <t>[4] S&amp;P Capital IQ Pro</t>
  </si>
  <si>
    <t>[7] S&amp;P Capital IQ Pro Financial News Releases</t>
  </si>
  <si>
    <t>Net Generation as a % of Total Sales &gt; 40%</t>
  </si>
  <si>
    <t>Regulated Elec. Operating Income / Total Operating Income &gt; 60%</t>
  </si>
  <si>
    <t>Consumers Energy Co.</t>
  </si>
  <si>
    <t>Kentucky Utilities Co.</t>
  </si>
  <si>
    <t>Avista Corp.</t>
  </si>
  <si>
    <t>Florida Power &amp; Light Co.</t>
  </si>
  <si>
    <t>Louisville Gas &amp; Electric Co.</t>
  </si>
  <si>
    <t>Alaska Electric Light and Power Co.</t>
  </si>
  <si>
    <t>Oklahoma Gas and Electric Company</t>
  </si>
  <si>
    <t>PPL Electric Utilities Corp.</t>
  </si>
  <si>
    <t>Narragansett Electric Co.</t>
  </si>
  <si>
    <t>Williams-Sonoma Inc</t>
  </si>
  <si>
    <t>WSM</t>
  </si>
  <si>
    <t>Expand Energy Corp</t>
  </si>
  <si>
    <t>EXE</t>
  </si>
  <si>
    <t>DoorDash Inc</t>
  </si>
  <si>
    <t>DASH</t>
  </si>
  <si>
    <t>TKO Group Holdings Inc</t>
  </si>
  <si>
    <t>TKO</t>
  </si>
  <si>
    <t>[6] Form 10-K's for 2024, 2023, and 2022</t>
  </si>
  <si>
    <t>Trade Desk Inc/The</t>
  </si>
  <si>
    <t>TTD</t>
  </si>
  <si>
    <t>Datadog Inc</t>
  </si>
  <si>
    <t>DDOG</t>
  </si>
  <si>
    <t>Block Inc</t>
  </si>
  <si>
    <t>XYZ</t>
  </si>
  <si>
    <t>Coinbase Global Inc</t>
  </si>
  <si>
    <t>COIN</t>
  </si>
  <si>
    <t>Projected 30-year U.S. Treasury bond yield 
(2027 - 2031)</t>
  </si>
  <si>
    <t>Blue Chip Long-Term Projected Forecast (2027-2031) [6]</t>
  </si>
  <si>
    <t>[3] S&amp;P Capital IQ, Value Line Investment Survey, and Zacks</t>
  </si>
  <si>
    <t>Zacks  Projected EPS Growth Rate</t>
  </si>
  <si>
    <t>S&amp;P Capital IQ Projected EPS Growth Rate</t>
  </si>
  <si>
    <t>[6] Zacks</t>
  </si>
  <si>
    <t>[7] S&amp;P Capital IQ</t>
  </si>
  <si>
    <t>Interactive Brokers Group Inc</t>
  </si>
  <si>
    <t>IBKR</t>
  </si>
  <si>
    <t>Paramount Skydance Corp</t>
  </si>
  <si>
    <t>PSKY</t>
  </si>
  <si>
    <t>[9] Equals [3] x (1 + 0.5 x (min([5], [6], [7])) + (min([5], [6], [7])</t>
  </si>
  <si>
    <t>[11] Equals [3] x (1 + 0.5 x (max([5], [6], [7])) + (max([5], [6], [7])</t>
  </si>
  <si>
    <t>[4] Equals [3] x (1 + 0.5 x [8])</t>
  </si>
  <si>
    <t>Public Service Co. of Colorado</t>
  </si>
  <si>
    <t>Average/1 - Average/2</t>
  </si>
  <si>
    <t xml:space="preserve">     "Renewables/Non-traditional generation", "Delivery infrastructure", or "Environmental compliance". </t>
  </si>
  <si>
    <t>30-DAY AVERAGE STOCK PRICES</t>
  </si>
  <si>
    <t>CONSTANT GROWTH DCF</t>
  </si>
  <si>
    <t>90-DAY AVERAGE STOCK PRICES</t>
  </si>
  <si>
    <t>180-DAY AVERAGE STOCK PRICES</t>
  </si>
  <si>
    <r>
      <t xml:space="preserve">Current </t>
    </r>
    <r>
      <rPr>
        <i/>
        <sz val="10"/>
        <rFont val="Arial"/>
        <family val="2"/>
      </rPr>
      <t>Value Line</t>
    </r>
    <r>
      <rPr>
        <sz val="10"/>
        <rFont val="Arial"/>
        <family val="2"/>
      </rPr>
      <t xml:space="preserve"> Beta</t>
    </r>
  </si>
  <si>
    <r>
      <t xml:space="preserve">Long-term Avg. </t>
    </r>
    <r>
      <rPr>
        <i/>
        <sz val="10"/>
        <rFont val="Arial"/>
        <family val="2"/>
      </rPr>
      <t>Value Line</t>
    </r>
    <r>
      <rPr>
        <sz val="10"/>
        <rFont val="Arial"/>
        <family val="2"/>
      </rPr>
      <t xml:space="preserve"> Beta</t>
    </r>
  </si>
  <si>
    <t>Beta</t>
  </si>
  <si>
    <t>Market Return</t>
  </si>
  <si>
    <t>Market Risk Premium</t>
  </si>
  <si>
    <t>Cost of Equity:  CAPM</t>
  </si>
  <si>
    <t>Cost of Equity:  ECAPM</t>
  </si>
  <si>
    <t>Xcel Energy Inc.</t>
  </si>
  <si>
    <t>EMCOR Group Inc</t>
  </si>
  <si>
    <t>EME</t>
  </si>
  <si>
    <t>AppLovin Corp</t>
  </si>
  <si>
    <t>APP</t>
  </si>
  <si>
    <t>Campbell's Company/The</t>
  </si>
  <si>
    <t>Robinhood Markets Inc</t>
  </si>
  <si>
    <t>HOOD</t>
  </si>
  <si>
    <t>Near-term projected 30-year U.S. Treasury bond yield 
(Q1 2026 - Q1 2027)</t>
  </si>
  <si>
    <t>[2] Source: S&amp;P Capital IQ Pro, quarterly bond yields are the average of each trading day in the quarter</t>
  </si>
  <si>
    <t>Northern States Power Co.-Minnesota</t>
  </si>
  <si>
    <t xml:space="preserve">Southwestern Public Service Co. </t>
  </si>
  <si>
    <t>Southwestern Public Service Co.</t>
  </si>
  <si>
    <t>Northern States Power Co.-Wisconsin</t>
  </si>
  <si>
    <t>Solstice Advanced Materials Inc</t>
  </si>
  <si>
    <t>SOLS</t>
  </si>
  <si>
    <t>SLB Ltd</t>
  </si>
  <si>
    <t>Blue Chip Near-Term Projected Forecast (Q1 2026 - Q1 2027) [5]</t>
  </si>
  <si>
    <t>2020 GMB 2.25% Due 2030</t>
  </si>
  <si>
    <t>2005 La Cygne EIRR Bonds 4.650% Due 2035</t>
  </si>
  <si>
    <t>2005 Burlington EIRR Bonds 4.650% Due 2035</t>
  </si>
  <si>
    <t>2007A Burlington EIRR Variable Due 2035</t>
  </si>
  <si>
    <t>2007B Burlington EIRR Variable Due 2035</t>
  </si>
  <si>
    <t>2005 Sr. Notes Series B 6.05% Due 2035</t>
  </si>
  <si>
    <t>2011 Sr. Notes 5.30% Due 2041</t>
  </si>
  <si>
    <t>2017 Sr. Notes 4.20% Due 2047</t>
  </si>
  <si>
    <t>2018 Sr. Notes 4.20% Due 2048</t>
  </si>
  <si>
    <t>2019 GMB 4.125% Due 2049</t>
  </si>
  <si>
    <t>2023 FMB 4.95% Due 2033</t>
  </si>
  <si>
    <t>2023 Burlington A&amp;B EIRR Bond 4.30% Due 2045</t>
  </si>
  <si>
    <t>2024 FMB 5.40% Due 2034</t>
  </si>
  <si>
    <t>MOODUA Index</t>
  </si>
  <si>
    <t>MOODUBAA Index</t>
  </si>
  <si>
    <t>Date</t>
  </si>
  <si>
    <t>PX_LAST</t>
  </si>
  <si>
    <t>2008 Missouri EIRR 4.05% Due 2038</t>
  </si>
  <si>
    <t>2025 FMB 5.125% Due 2035</t>
  </si>
  <si>
    <t>Fuel/Purchased</t>
  </si>
  <si>
    <t>Yes w/ sharing</t>
  </si>
  <si>
    <t>Yes w/ Sharing</t>
  </si>
  <si>
    <t>Power Cost Recovery</t>
  </si>
  <si>
    <t>Qnity Electronics Inc</t>
  </si>
  <si>
    <t>Q</t>
  </si>
  <si>
    <t>FISV</t>
  </si>
  <si>
    <t>Sandisk Corp/DE</t>
  </si>
  <si>
    <t>SNDK</t>
  </si>
  <si>
    <t>[1] Blue Chip Financial Forecasts, Vol. 44, No. 12, December 1, 2025, at 2</t>
  </si>
  <si>
    <t>[1] Blue Chip Financial Forecasts, Vol. 44, No. 12, December 1, 2025, at 14</t>
  </si>
  <si>
    <t>[1] Source: Regulatory Research Associates, rate cases through November 30, 2025</t>
  </si>
  <si>
    <t>[4] Source: S&amp;P Capital IQ Pro, 30-day average as of November 30, 2025</t>
  </si>
  <si>
    <t>[5] Source: Blue Chip Financial Forecasts, Vol. 44, No. 12, December 1, 2025, at 2</t>
  </si>
  <si>
    <t>[6] Source: Blue Chip Financial Forecasts, Vol. 44, No. 12, December 1, 2025, at 14</t>
  </si>
  <si>
    <t xml:space="preserve">Company's Reqeusted ROE </t>
  </si>
  <si>
    <t>[3] Schedule AEB-6</t>
  </si>
  <si>
    <t>[2] Schedule AEB-5</t>
  </si>
  <si>
    <t>[1] - [5] Value Line dated September 5, 2025, October 17, 2025, and November 7, 2025.</t>
  </si>
  <si>
    <t xml:space="preserve">[6] Equals (Column [2] + [3] + [4] + [5]) /  Column [1] </t>
  </si>
  <si>
    <t>2026-2029 CAPITAL EXPENDITURES AS A PERCENT OF 2024 NET PLANT</t>
  </si>
  <si>
    <t>2026-29</t>
  </si>
  <si>
    <t>Capital Expenditures (KS &amp; MO) [7]</t>
  </si>
  <si>
    <t>Capital Expenditures (MO Only)</t>
  </si>
  <si>
    <t>Jurisdictional Allocation Percentage [8]</t>
  </si>
  <si>
    <t>[7] - [9] Data provided by Company</t>
  </si>
  <si>
    <t>Evergy Missouri Metro</t>
  </si>
  <si>
    <t>EMM</t>
  </si>
  <si>
    <t>2026-2029</t>
  </si>
  <si>
    <t>Evergy Missouri Metro / Proxy Group</t>
  </si>
  <si>
    <t>Source: AEB-8, pages 1-2 col. [6]</t>
  </si>
  <si>
    <t>N/A</t>
  </si>
  <si>
    <t>Yes / N/A</t>
  </si>
  <si>
    <t>Evergy Missouri Metro [8]</t>
  </si>
  <si>
    <t xml:space="preserve">COMPARISON OF EVERGY MISSOURI METRO AND PROXY GROUP COMPANIES  </t>
  </si>
  <si>
    <t>[1] Regulatory Research Associates, effective as of November 28, 2025.</t>
  </si>
  <si>
    <t>[2] S&amp;P Global Market Intelligence, Regulatory Focus: Adjustment Clauses, dated September, 2025. Operating subsidiaries not covered in this report were excluded from this exhibit.  Designated "Yes" if full or partial decoupling.</t>
  </si>
  <si>
    <t>[4] S&amp;P Global Market Intelligence, Regulatory Focus: Adjustment Clauses, dated September 2025.</t>
  </si>
  <si>
    <t>[6] S&amp;P Global Market Intelligence, Regulatory Focus: Adjustment Clauses, dated September 2025. Designated "Yes" if noted by S&amp;P as a having a capital tracker to recover either "Traditional generation",</t>
  </si>
  <si>
    <t>[7] S&amp;P Global Market Intelligence, Regulatory Focus: Adjustment Clauses, dated September, 2025.</t>
  </si>
  <si>
    <t xml:space="preserve">[8] Data provided by Company. </t>
  </si>
  <si>
    <t>COMPARISON OF EVERGY MISSOURI METRO AND PROXY GROUP COMPANIES</t>
  </si>
  <si>
    <t>[1] State Regulatory Evaluations, Regulatory Research Associates, as of November 30, 2025.</t>
  </si>
  <si>
    <t>[1] Source: North American Utilities Regulatory Jurisdictions Update: South Carolina Assessment Revised; Other Notable Developments, Standard and Poor's Ratings Services, November 4, 2025.</t>
  </si>
  <si>
    <t>Most Recent 8 Quarters (2023Q4 - 2025Q3)</t>
  </si>
  <si>
    <t xml:space="preserve">Offering Date </t>
  </si>
  <si>
    <t>Maturity Date</t>
  </si>
  <si>
    <t>Coupon Rate %</t>
  </si>
  <si>
    <t>30-Day Avg. Moody's A-Rated Utility Bond Yield for the Issuance Month</t>
  </si>
  <si>
    <t>30-Day Avg. Moody's Baa-Rated Utility Bond Yield for the Issuance Month</t>
  </si>
  <si>
    <t>Sources:</t>
  </si>
  <si>
    <t xml:space="preserve">EVERGY MISSOURI METRO </t>
  </si>
  <si>
    <t>Principal Amount of Issue</t>
  </si>
  <si>
    <t xml:space="preserve">[1]-[4] Source: Company provided data. </t>
  </si>
  <si>
    <t>[5]-[6] Source: Bloomberg Professional.</t>
  </si>
  <si>
    <t>COST OF LONG-TERM DEBT ANALYSIS</t>
  </si>
  <si>
    <t>SUMMARY OF RESULTS AS OF 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</si>
</sst>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&quot;[&quot;#&quot;]&quot;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General_)"/>
    <numFmt numFmtId="174" formatCode="[$-409]mmmm\-yy;@"/>
    <numFmt numFmtId="175" formatCode="0.0%"/>
    <numFmt numFmtId="176" formatCode="0.000000%"/>
    <numFmt numFmtId="177" formatCode="#,##0.00000"/>
    <numFmt numFmtId="178" formatCode="0.0000000000%"/>
    <numFmt numFmtId="179" formatCode="_(* #,##0.0000000_);_(* \(#,##0.0000000\);_(* &quot;-&quot;??_);_(@_)"/>
    <numFmt numFmtId="180" formatCode="_(* #,##0.00000_);_(* \(#,##0.00000\);_(* &quot;-&quot;??_);_(@_)"/>
    <numFmt numFmtId="181" formatCode="_(* #,##0.0000_);_(* \(#,##0.0000\);_(* &quot;-&quot;??_);_(@_)"/>
    <numFmt numFmtId="182" formatCode="&quot;$&quot;#,##0.0"/>
    <numFmt numFmtId="183" formatCode="&quot;$&quot;#,##0"/>
    <numFmt numFmtId="184" formatCode="_(&quot;$&quot;* #,##0_);_(&quot;$&quot;* \(#,##0\);_(&quot;$&quot;* &quot;-&quot;??_);_(@_)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30"/>
      <name val="Calibri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0"/>
      <color theme="1"/>
      <name val="Arial"/>
      <family val="2"/>
    </font>
    <font>
      <sz val="12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040">
    <xf numFmtId="0" fontId="0" fillId="0" borderId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3" fillId="0" borderId="0"/>
    <xf numFmtId="0" fontId="3" fillId="0" borderId="0"/>
    <xf numFmtId="0" fontId="1" fillId="0" borderId="0" applyNumberFormat="0" applyBorder="0" applyProtection="0">
      <alignment vertical="center"/>
    </xf>
    <xf numFmtId="0" fontId="5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Border="0" applyProtection="0">
      <alignment vertical="center"/>
    </xf>
    <xf numFmtId="0" fontId="3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42" fontId="3" fillId="0" borderId="0" applyFill="0" applyBorder="0" applyProtection="0">
      <alignment horizontal="left"/>
    </xf>
    <xf numFmtId="42" fontId="26" fillId="0" borderId="0" applyFill="0" applyBorder="0" applyAlignment="0" applyProtection="0"/>
    <xf numFmtId="44" fontId="2" fillId="0" borderId="0">
      <alignment horizontal="left"/>
    </xf>
    <xf numFmtId="167" fontId="3" fillId="0" borderId="18" applyBorder="0">
      <alignment horizont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9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9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9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9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9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9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9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9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9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9" fillId="4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30" fillId="4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30" fillId="4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30" fillId="41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0" fillId="44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0" fillId="45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0" fillId="46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30" fillId="47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30" fillId="48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30" fillId="49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30" fillId="4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0" fillId="45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0" fillId="50" borderId="0" applyNumberFormat="0" applyBorder="0" applyAlignment="0" applyProtection="0"/>
    <xf numFmtId="43" fontId="2" fillId="0" borderId="0">
      <alignment horizontal="left"/>
    </xf>
    <xf numFmtId="168" fontId="2" fillId="0" borderId="0">
      <alignment horizontal="left"/>
    </xf>
    <xf numFmtId="37" fontId="3" fillId="0" borderId="0" applyNumberFormat="0" applyBorder="0" applyAlignment="0"/>
    <xf numFmtId="38" fontId="31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32" fillId="34" borderId="0" applyNumberFormat="0" applyBorder="0" applyAlignment="0" applyProtection="0"/>
    <xf numFmtId="0" fontId="20" fillId="6" borderId="12" applyNumberFormat="0" applyAlignment="0" applyProtection="0"/>
    <xf numFmtId="0" fontId="20" fillId="6" borderId="12" applyNumberFormat="0" applyAlignment="0" applyProtection="0"/>
    <xf numFmtId="0" fontId="20" fillId="6" borderId="12" applyNumberFormat="0" applyAlignment="0" applyProtection="0"/>
    <xf numFmtId="0" fontId="20" fillId="6" borderId="12" applyNumberFormat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0" fontId="22" fillId="7" borderId="15" applyNumberFormat="0" applyAlignment="0" applyProtection="0"/>
    <xf numFmtId="0" fontId="22" fillId="7" borderId="15" applyNumberFormat="0" applyAlignment="0" applyProtection="0"/>
    <xf numFmtId="0" fontId="22" fillId="7" borderId="15" applyNumberFormat="0" applyAlignment="0" applyProtection="0"/>
    <xf numFmtId="0" fontId="22" fillId="7" borderId="15" applyNumberFormat="0" applyAlignment="0" applyProtection="0"/>
    <xf numFmtId="0" fontId="34" fillId="52" borderId="20" applyNumberFormat="0" applyAlignment="0" applyProtection="0"/>
    <xf numFmtId="37" fontId="2" fillId="0" borderId="0">
      <alignment horizontal="center"/>
    </xf>
    <xf numFmtId="37" fontId="3" fillId="0" borderId="0" applyNumberFormat="0" applyFill="0" applyBorder="0" applyProtection="0">
      <alignment horizontal="centerContinuous"/>
    </xf>
    <xf numFmtId="37" fontId="2" fillId="0" borderId="5">
      <alignment horizontal="center"/>
    </xf>
    <xf numFmtId="37" fontId="2" fillId="0" borderId="5">
      <alignment horizontal="center"/>
    </xf>
    <xf numFmtId="0" fontId="35" fillId="53" borderId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3" fontId="3" fillId="0" borderId="0" applyFont="0" applyFill="0" applyBorder="0" applyAlignment="0" applyProtection="0"/>
    <xf numFmtId="37" fontId="3" fillId="0" borderId="0" applyFill="0" applyBorder="0" applyAlignment="0" applyProtection="0"/>
    <xf numFmtId="0" fontId="3" fillId="0" borderId="0" applyNumberFormat="0" applyFill="0" applyBorder="0" applyAlignment="0" applyProtection="0"/>
    <xf numFmtId="4" fontId="41" fillId="0" borderId="8" applyFill="0" applyProtection="0">
      <alignment horizontal="center" vertical="center" wrapText="1"/>
    </xf>
    <xf numFmtId="0" fontId="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ill="0" applyBorder="0" applyAlignment="0" applyProtection="0"/>
    <xf numFmtId="42" fontId="3" fillId="0" borderId="4"/>
    <xf numFmtId="42" fontId="3" fillId="0" borderId="4"/>
    <xf numFmtId="43" fontId="3" fillId="0" borderId="0" applyBorder="0">
      <alignment horizontal="left"/>
    </xf>
    <xf numFmtId="5" fontId="3" fillId="0" borderId="0" applyFill="0" applyBorder="0" applyAlignment="0" applyProtection="0"/>
    <xf numFmtId="0" fontId="43" fillId="0" borderId="0"/>
    <xf numFmtId="0" fontId="43" fillId="0" borderId="0"/>
    <xf numFmtId="0" fontId="43" fillId="0" borderId="21"/>
    <xf numFmtId="0" fontId="3" fillId="0" borderId="0" applyFont="0" applyFill="0" applyBorder="0" applyAlignment="0" applyProtection="0"/>
    <xf numFmtId="169" fontId="3" fillId="0" borderId="0"/>
    <xf numFmtId="7" fontId="44" fillId="0" borderId="22"/>
    <xf numFmtId="7" fontId="44" fillId="0" borderId="22"/>
    <xf numFmtId="7" fontId="44" fillId="0" borderId="22"/>
    <xf numFmtId="7" fontId="44" fillId="0" borderId="22"/>
    <xf numFmtId="4" fontId="45" fillId="0" borderId="0" applyFont="0" applyBorder="0">
      <alignment horizontal="justify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2" fontId="3" fillId="0" borderId="0" applyFont="0" applyFill="0" applyBorder="0" applyAlignment="0" applyProtection="0"/>
    <xf numFmtId="38" fontId="26" fillId="0" borderId="0"/>
    <xf numFmtId="170" fontId="3" fillId="0" borderId="0">
      <alignment horizontal="center"/>
    </xf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47" fillId="35" borderId="0" applyNumberFormat="0" applyBorder="0" applyAlignment="0" applyProtection="0"/>
    <xf numFmtId="38" fontId="48" fillId="0" borderId="0"/>
    <xf numFmtId="49" fontId="49" fillId="0" borderId="0" applyNumberFormat="0" applyFill="0" applyBorder="0" applyProtection="0">
      <alignment horizontal="centerContinuous"/>
    </xf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50" fillId="0" borderId="23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51" fillId="0" borderId="24" applyNumberFormat="0" applyFill="0" applyAlignment="0" applyProtection="0"/>
    <xf numFmtId="0" fontId="14" fillId="0" borderId="11" applyNumberFormat="0" applyFill="0" applyAlignment="0" applyProtection="0"/>
    <xf numFmtId="0" fontId="14" fillId="0" borderId="11" applyNumberFormat="0" applyFill="0" applyAlignment="0" applyProtection="0"/>
    <xf numFmtId="0" fontId="14" fillId="0" borderId="11" applyNumberFormat="0" applyFill="0" applyAlignment="0" applyProtection="0"/>
    <xf numFmtId="0" fontId="14" fillId="0" borderId="11" applyNumberFormat="0" applyFill="0" applyAlignment="0" applyProtection="0"/>
    <xf numFmtId="0" fontId="52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3" fillId="0" borderId="0" applyNumberFormat="0" applyFill="0" applyBorder="0" applyProtection="0">
      <alignment horizontal="justify" vertical="top" wrapText="1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7" fillId="54" borderId="0"/>
    <xf numFmtId="0" fontId="37" fillId="54" borderId="0"/>
    <xf numFmtId="0" fontId="18" fillId="5" borderId="12" applyNumberFormat="0" applyAlignment="0" applyProtection="0"/>
    <xf numFmtId="0" fontId="18" fillId="5" borderId="12" applyNumberFormat="0" applyAlignment="0" applyProtection="0"/>
    <xf numFmtId="0" fontId="18" fillId="5" borderId="12" applyNumberFormat="0" applyAlignment="0" applyProtection="0"/>
    <xf numFmtId="0" fontId="18" fillId="5" borderId="12" applyNumberFormat="0" applyAlignment="0" applyProtection="0"/>
    <xf numFmtId="0" fontId="56" fillId="38" borderId="19" applyNumberFormat="0" applyAlignment="0" applyProtection="0"/>
    <xf numFmtId="0" fontId="56" fillId="38" borderId="19" applyNumberFormat="0" applyAlignment="0" applyProtection="0"/>
    <xf numFmtId="0" fontId="57" fillId="55" borderId="21"/>
    <xf numFmtId="37" fontId="58" fillId="0" borderId="0" applyBorder="0" applyAlignment="0" applyProtection="0"/>
    <xf numFmtId="0" fontId="58" fillId="56" borderId="0"/>
    <xf numFmtId="41" fontId="26" fillId="0" borderId="0" applyFill="0" applyBorder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21" fillId="0" borderId="14" applyNumberFormat="0" applyFill="0" applyAlignment="0" applyProtection="0"/>
    <xf numFmtId="0" fontId="59" fillId="0" borderId="26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60" fillId="57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8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3" fillId="0" borderId="0"/>
    <xf numFmtId="0" fontId="3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71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 applyNumberFormat="0" applyFill="0" applyBorder="0" applyAlignment="0" applyProtection="0"/>
    <xf numFmtId="0" fontId="37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3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" fillId="0" borderId="0" applyFill="0" applyBorder="0" applyAlignment="0" applyProtection="0"/>
    <xf numFmtId="37" fontId="3" fillId="0" borderId="0" applyFill="0" applyBorder="0" applyProtection="0"/>
    <xf numFmtId="37" fontId="3" fillId="0" borderId="0" applyBorder="0" applyAlignment="0" applyProtection="0"/>
    <xf numFmtId="0" fontId="36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3" fillId="58" borderId="27" applyNumberFormat="0" applyFont="0" applyAlignment="0" applyProtection="0"/>
    <xf numFmtId="0" fontId="19" fillId="6" borderId="13" applyNumberFormat="0" applyAlignment="0" applyProtection="0"/>
    <xf numFmtId="0" fontId="19" fillId="6" borderId="13" applyNumberFormat="0" applyAlignment="0" applyProtection="0"/>
    <xf numFmtId="0" fontId="19" fillId="6" borderId="13" applyNumberFormat="0" applyAlignment="0" applyProtection="0"/>
    <xf numFmtId="0" fontId="19" fillId="6" borderId="13" applyNumberFormat="0" applyAlignment="0" applyProtection="0"/>
    <xf numFmtId="0" fontId="62" fillId="51" borderId="28" applyNumberFormat="0" applyAlignment="0" applyProtection="0"/>
    <xf numFmtId="0" fontId="62" fillId="51" borderId="28" applyNumberFormat="0" applyAlignment="0" applyProtection="0"/>
    <xf numFmtId="40" fontId="63" fillId="54" borderId="0">
      <alignment horizontal="right"/>
    </xf>
    <xf numFmtId="0" fontId="64" fillId="54" borderId="0">
      <alignment horizontal="right"/>
    </xf>
    <xf numFmtId="0" fontId="65" fillId="54" borderId="7"/>
    <xf numFmtId="0" fontId="65" fillId="0" borderId="0" applyBorder="0">
      <alignment horizontal="centerContinuous"/>
    </xf>
    <xf numFmtId="0" fontId="66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41" fillId="0" borderId="8" applyFill="0" applyProtection="0">
      <alignment horizontal="center" vertical="center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37" fontId="58" fillId="0" borderId="0" applyNumberFormat="0" applyBorder="0" applyAlignment="0"/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69" fillId="0" borderId="8">
      <alignment horizontal="center"/>
    </xf>
    <xf numFmtId="3" fontId="68" fillId="0" borderId="0" applyFont="0" applyFill="0" applyBorder="0" applyAlignment="0" applyProtection="0"/>
    <xf numFmtId="0" fontId="68" fillId="59" borderId="0" applyNumberFormat="0" applyFont="0" applyBorder="0" applyAlignment="0" applyProtection="0"/>
    <xf numFmtId="0" fontId="70" fillId="0" borderId="29"/>
    <xf numFmtId="0" fontId="43" fillId="0" borderId="0"/>
    <xf numFmtId="0" fontId="43" fillId="0" borderId="0"/>
    <xf numFmtId="49" fontId="3" fillId="0" borderId="0">
      <alignment horizontal="left" wrapText="1"/>
    </xf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71" fillId="6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2" fillId="60" borderId="0" applyNumberFormat="0" applyBorder="0" applyAlignment="0" applyProtection="0"/>
    <xf numFmtId="0" fontId="72" fillId="60" borderId="0" applyNumberFormat="0" applyBorder="0" applyAlignment="0" applyProtection="0"/>
    <xf numFmtId="0" fontId="72" fillId="60" borderId="0" applyNumberFormat="0" applyBorder="0" applyAlignment="0" applyProtection="0"/>
    <xf numFmtId="0" fontId="72" fillId="60" borderId="0" applyNumberFormat="0" applyBorder="0" applyAlignment="0" applyProtection="0"/>
    <xf numFmtId="0" fontId="72" fillId="60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/>
    <xf numFmtId="0" fontId="34" fillId="61" borderId="0" applyNumberFormat="0" applyBorder="0" applyAlignment="0" applyProtection="0">
      <alignment wrapText="1"/>
    </xf>
    <xf numFmtId="0" fontId="34" fillId="61" borderId="0" applyNumberFormat="0" applyBorder="0" applyAlignment="0" applyProtection="0"/>
    <xf numFmtId="0" fontId="34" fillId="61" borderId="0" applyNumberFormat="0" applyBorder="0" applyProtection="0">
      <alignment horizontal="center"/>
    </xf>
    <xf numFmtId="0" fontId="34" fillId="61" borderId="0" applyNumberFormat="0" applyBorder="0" applyProtection="0">
      <alignment horizontal="center"/>
    </xf>
    <xf numFmtId="0" fontId="34" fillId="61" borderId="0" applyNumberFormat="0" applyBorder="0" applyProtection="0">
      <alignment horizontal="center"/>
    </xf>
    <xf numFmtId="0" fontId="34" fillId="61" borderId="0" applyNumberFormat="0" applyBorder="0" applyProtection="0">
      <alignment horizontal="center"/>
    </xf>
    <xf numFmtId="0" fontId="34" fillId="61" borderId="0" applyNumberFormat="0" applyBorder="0" applyProtection="0">
      <alignment horizontal="center"/>
    </xf>
    <xf numFmtId="0" fontId="73" fillId="61" borderId="0" applyNumberFormat="0" applyBorder="0" applyAlignment="0" applyProtection="0"/>
    <xf numFmtId="0" fontId="73" fillId="61" borderId="0" applyNumberFormat="0" applyBorder="0" applyAlignment="0" applyProtection="0"/>
    <xf numFmtId="0" fontId="73" fillId="61" borderId="0" applyNumberFormat="0" applyBorder="0" applyAlignment="0" applyProtection="0"/>
    <xf numFmtId="0" fontId="73" fillId="61" borderId="0" applyNumberFormat="0" applyBorder="0" applyAlignment="0" applyProtection="0"/>
    <xf numFmtId="0" fontId="73" fillId="61" borderId="0" applyNumberFormat="0" applyBorder="0" applyAlignment="0" applyProtection="0"/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righ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3" fillId="0" borderId="0" applyNumberFormat="0" applyFont="0" applyFill="0" applyBorder="0" applyProtection="0">
      <alignment horizontal="left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3" fillId="62" borderId="0" applyNumberFormat="0" applyFont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3" fillId="0" borderId="8" applyNumberFormat="0" applyFont="0" applyFill="0" applyAlignment="0" applyProtection="0"/>
    <xf numFmtId="0" fontId="75" fillId="0" borderId="30"/>
    <xf numFmtId="0" fontId="43" fillId="0" borderId="21"/>
    <xf numFmtId="0" fontId="43" fillId="0" borderId="21"/>
    <xf numFmtId="37" fontId="76" fillId="0" borderId="0">
      <alignment horizontal="left"/>
    </xf>
    <xf numFmtId="37" fontId="3" fillId="0" borderId="0">
      <alignment horizontal="left" indent="1"/>
    </xf>
    <xf numFmtId="37" fontId="3" fillId="0" borderId="0">
      <alignment horizontal="left" indent="2"/>
    </xf>
    <xf numFmtId="37" fontId="3" fillId="0" borderId="0">
      <alignment horizontal="left" indent="3"/>
    </xf>
    <xf numFmtId="37" fontId="76" fillId="0" borderId="0">
      <alignment horizontal="left"/>
    </xf>
    <xf numFmtId="37" fontId="76" fillId="0" borderId="0">
      <alignment horizontal="left" indent="1"/>
    </xf>
    <xf numFmtId="49" fontId="2" fillId="0" borderId="0">
      <alignment horizontal="left" vertical="center" wrapText="1" indent="1"/>
    </xf>
    <xf numFmtId="0" fontId="77" fillId="0" borderId="0" applyAlignment="0"/>
    <xf numFmtId="0" fontId="3" fillId="0" borderId="0"/>
    <xf numFmtId="0" fontId="78" fillId="63" borderId="0"/>
    <xf numFmtId="0" fontId="78" fillId="63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>
      <alignment horizontal="left" vertical="center"/>
    </xf>
    <xf numFmtId="0" fontId="7" fillId="0" borderId="17" applyNumberFormat="0" applyFill="0" applyAlignment="0" applyProtection="0"/>
    <xf numFmtId="0" fontId="7" fillId="0" borderId="17" applyNumberFormat="0" applyFill="0" applyAlignment="0" applyProtection="0"/>
    <xf numFmtId="0" fontId="7" fillId="0" borderId="17" applyNumberFormat="0" applyFill="0" applyAlignment="0" applyProtection="0"/>
    <xf numFmtId="0" fontId="7" fillId="0" borderId="17" applyNumberFormat="0" applyFill="0" applyAlignment="0" applyProtection="0"/>
    <xf numFmtId="0" fontId="81" fillId="0" borderId="31" applyNumberFormat="0" applyFill="0" applyAlignment="0" applyProtection="0"/>
    <xf numFmtId="0" fontId="81" fillId="0" borderId="31" applyNumberFormat="0" applyFill="0" applyAlignment="0" applyProtection="0"/>
    <xf numFmtId="0" fontId="57" fillId="0" borderId="32"/>
    <xf numFmtId="0" fontId="57" fillId="0" borderId="32"/>
    <xf numFmtId="0" fontId="57" fillId="0" borderId="21"/>
    <xf numFmtId="0" fontId="57" fillId="0" borderId="21"/>
    <xf numFmtId="173" fontId="82" fillId="0" borderId="0"/>
    <xf numFmtId="39" fontId="44" fillId="0" borderId="33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41" fillId="0" borderId="34" applyFill="0" applyProtection="0">
      <alignment horizontal="center" vertical="center" wrapText="1"/>
    </xf>
    <xf numFmtId="3" fontId="41" fillId="0" borderId="34" applyFill="0" applyProtection="0">
      <alignment horizontal="center" vertical="center" wrapText="1"/>
    </xf>
    <xf numFmtId="0" fontId="69" fillId="0" borderId="34">
      <alignment horizontal="center"/>
    </xf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4" applyNumberFormat="0" applyFont="0" applyFill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174" fontId="5" fillId="0" borderId="0"/>
    <xf numFmtId="174" fontId="5" fillId="0" borderId="0"/>
    <xf numFmtId="174" fontId="2" fillId="0" borderId="0"/>
    <xf numFmtId="0" fontId="1" fillId="0" borderId="0" applyNumberFormat="0" applyBorder="0" applyProtection="0">
      <alignment vertical="center"/>
    </xf>
    <xf numFmtId="42" fontId="3" fillId="0" borderId="35"/>
    <xf numFmtId="42" fontId="3" fillId="0" borderId="35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44" fontId="2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/>
    <xf numFmtId="0" fontId="1" fillId="0" borderId="0" applyNumberFormat="0" applyBorder="0" applyProtection="0">
      <alignment vertical="center"/>
    </xf>
    <xf numFmtId="0" fontId="1" fillId="0" borderId="0"/>
    <xf numFmtId="0" fontId="1" fillId="0" borderId="0" applyNumberFormat="0" applyBorder="0" applyProtection="0">
      <alignment vertical="center"/>
    </xf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43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5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3" fillId="0" borderId="18" applyBorder="0">
      <alignment horizont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3" fillId="51" borderId="19" applyNumberFormat="0" applyAlignment="0" applyProtection="0"/>
    <xf numFmtId="0" fontId="33" fillId="51" borderId="19" applyNumberFormat="0" applyAlignment="0" applyProtection="0"/>
    <xf numFmtId="37" fontId="2" fillId="0" borderId="5">
      <alignment horizontal="center"/>
    </xf>
    <xf numFmtId="37" fontId="2" fillId="0" borderId="5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3" fillId="0" borderId="35"/>
    <xf numFmtId="42" fontId="3" fillId="0" borderId="35"/>
    <xf numFmtId="0" fontId="43" fillId="0" borderId="21"/>
    <xf numFmtId="0" fontId="56" fillId="38" borderId="19" applyNumberFormat="0" applyAlignment="0" applyProtection="0"/>
    <xf numFmtId="0" fontId="56" fillId="38" borderId="19" applyNumberFormat="0" applyAlignment="0" applyProtection="0"/>
    <xf numFmtId="0" fontId="57" fillId="55" borderId="2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1" fillId="8" borderId="16" applyNumberFormat="0" applyFont="0" applyAlignment="0" applyProtection="0"/>
    <xf numFmtId="0" fontId="3" fillId="58" borderId="27" applyNumberFormat="0" applyFont="0" applyAlignment="0" applyProtection="0"/>
    <xf numFmtId="0" fontId="62" fillId="51" borderId="28" applyNumberFormat="0" applyAlignment="0" applyProtection="0"/>
    <xf numFmtId="0" fontId="62" fillId="51" borderId="2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1"/>
    <xf numFmtId="0" fontId="43" fillId="0" borderId="21"/>
    <xf numFmtId="0" fontId="81" fillId="0" borderId="31" applyNumberFormat="0" applyFill="0" applyAlignment="0" applyProtection="0"/>
    <xf numFmtId="0" fontId="81" fillId="0" borderId="31" applyNumberFormat="0" applyFill="0" applyAlignment="0" applyProtection="0"/>
    <xf numFmtId="0" fontId="57" fillId="0" borderId="21"/>
    <xf numFmtId="0" fontId="57" fillId="0" borderId="21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9" fontId="1" fillId="0" borderId="0" applyFont="0" applyFill="0" applyBorder="0" applyAlignment="0" applyProtection="0"/>
    <xf numFmtId="174" fontId="5" fillId="0" borderId="0"/>
    <xf numFmtId="0" fontId="1" fillId="0" borderId="0" applyNumberFormat="0" applyBorder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7" fontId="2" fillId="0" borderId="36">
      <alignment horizontal="center"/>
    </xf>
    <xf numFmtId="37" fontId="2" fillId="0" borderId="36">
      <alignment horizont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44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43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9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9" fontId="1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88" fillId="0" borderId="0"/>
    <xf numFmtId="0" fontId="88" fillId="0" borderId="41">
      <alignment wrapText="1"/>
    </xf>
    <xf numFmtId="0" fontId="88" fillId="0" borderId="0"/>
    <xf numFmtId="0" fontId="88" fillId="0" borderId="42">
      <alignment wrapText="1"/>
    </xf>
    <xf numFmtId="0" fontId="89" fillId="0" borderId="43">
      <alignment wrapText="1"/>
    </xf>
    <xf numFmtId="0" fontId="89" fillId="0" borderId="44">
      <alignment wrapText="1"/>
    </xf>
    <xf numFmtId="0" fontId="90" fillId="0" borderId="0">
      <alignment horizontal="left"/>
    </xf>
    <xf numFmtId="0" fontId="88" fillId="0" borderId="0"/>
    <xf numFmtId="0" fontId="88" fillId="0" borderId="41">
      <alignment wrapText="1"/>
    </xf>
    <xf numFmtId="0" fontId="88" fillId="0" borderId="0"/>
    <xf numFmtId="0" fontId="88" fillId="0" borderId="42">
      <alignment wrapText="1"/>
    </xf>
    <xf numFmtId="0" fontId="89" fillId="0" borderId="43">
      <alignment wrapText="1"/>
    </xf>
    <xf numFmtId="0" fontId="89" fillId="0" borderId="44">
      <alignment wrapText="1"/>
    </xf>
    <xf numFmtId="0" fontId="90" fillId="0" borderId="0">
      <alignment horizontal="left"/>
    </xf>
    <xf numFmtId="0" fontId="88" fillId="0" borderId="0"/>
    <xf numFmtId="0" fontId="88" fillId="0" borderId="41">
      <alignment wrapText="1"/>
    </xf>
    <xf numFmtId="0" fontId="88" fillId="0" borderId="0"/>
    <xf numFmtId="0" fontId="88" fillId="0" borderId="42">
      <alignment wrapText="1"/>
    </xf>
    <xf numFmtId="0" fontId="89" fillId="0" borderId="43">
      <alignment wrapText="1"/>
    </xf>
    <xf numFmtId="0" fontId="89" fillId="0" borderId="44">
      <alignment wrapText="1"/>
    </xf>
    <xf numFmtId="0" fontId="90" fillId="0" borderId="0">
      <alignment horizontal="left"/>
    </xf>
    <xf numFmtId="43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2" fillId="0" borderId="0"/>
    <xf numFmtId="167" fontId="3" fillId="0" borderId="46" applyBorder="0">
      <alignment horizontal="center"/>
    </xf>
    <xf numFmtId="0" fontId="57" fillId="0" borderId="49"/>
    <xf numFmtId="0" fontId="57" fillId="0" borderId="49"/>
    <xf numFmtId="0" fontId="81" fillId="0" borderId="52" applyNumberFormat="0" applyFill="0" applyAlignment="0" applyProtection="0"/>
    <xf numFmtId="0" fontId="81" fillId="0" borderId="52" applyNumberFormat="0" applyFill="0" applyAlignment="0" applyProtection="0"/>
    <xf numFmtId="0" fontId="43" fillId="0" borderId="49"/>
    <xf numFmtId="0" fontId="43" fillId="0" borderId="49"/>
    <xf numFmtId="37" fontId="2" fillId="0" borderId="47">
      <alignment horizontal="center"/>
    </xf>
    <xf numFmtId="37" fontId="2" fillId="0" borderId="47">
      <alignment horizontal="center"/>
    </xf>
    <xf numFmtId="0" fontId="62" fillId="51" borderId="51" applyNumberFormat="0" applyAlignment="0" applyProtection="0"/>
    <xf numFmtId="0" fontId="62" fillId="51" borderId="51" applyNumberFormat="0" applyAlignment="0" applyProtection="0"/>
    <xf numFmtId="0" fontId="3" fillId="58" borderId="50" applyNumberFormat="0" applyFont="0" applyAlignment="0" applyProtection="0"/>
    <xf numFmtId="0" fontId="57" fillId="55" borderId="49"/>
    <xf numFmtId="0" fontId="56" fillId="38" borderId="48" applyNumberFormat="0" applyAlignment="0" applyProtection="0"/>
    <xf numFmtId="0" fontId="56" fillId="38" borderId="48" applyNumberFormat="0" applyAlignment="0" applyProtection="0"/>
    <xf numFmtId="0" fontId="43" fillId="0" borderId="49"/>
    <xf numFmtId="0" fontId="33" fillId="51" borderId="48" applyNumberFormat="0" applyAlignment="0" applyProtection="0"/>
    <xf numFmtId="0" fontId="33" fillId="51" borderId="48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0" fontId="1" fillId="0" borderId="0"/>
    <xf numFmtId="0" fontId="1" fillId="0" borderId="0" applyNumberFormat="0" applyBorder="0" applyProtection="0">
      <alignment vertical="center"/>
    </xf>
  </cellStyleXfs>
  <cellXfs count="47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85" fillId="0" borderId="0" xfId="47" applyFont="1" applyAlignment="1">
      <alignment horizontal="centerContinuous"/>
    </xf>
    <xf numFmtId="0" fontId="85" fillId="0" borderId="0" xfId="47" applyFont="1"/>
    <xf numFmtId="0" fontId="2" fillId="0" borderId="0" xfId="47" applyFont="1"/>
    <xf numFmtId="0" fontId="85" fillId="0" borderId="0" xfId="18" applyFont="1"/>
    <xf numFmtId="0" fontId="2" fillId="0" borderId="0" xfId="47" applyFont="1" applyAlignment="1">
      <alignment horizontal="centerContinuous"/>
    </xf>
    <xf numFmtId="0" fontId="85" fillId="0" borderId="38" xfId="47" applyFont="1" applyBorder="1" applyAlignment="1">
      <alignment horizontal="centerContinuous" vertical="center"/>
    </xf>
    <xf numFmtId="0" fontId="85" fillId="0" borderId="0" xfId="47" applyFont="1" applyAlignment="1">
      <alignment vertical="center"/>
    </xf>
    <xf numFmtId="0" fontId="85" fillId="0" borderId="0" xfId="47" applyFont="1" applyAlignment="1">
      <alignment horizontal="center" vertical="center"/>
    </xf>
    <xf numFmtId="0" fontId="85" fillId="0" borderId="0" xfId="47" applyFont="1" applyAlignment="1">
      <alignment horizontal="center"/>
    </xf>
    <xf numFmtId="0" fontId="4" fillId="0" borderId="0" xfId="48" applyFont="1"/>
    <xf numFmtId="0" fontId="4" fillId="0" borderId="0" xfId="48" applyFont="1" applyAlignment="1">
      <alignment horizontal="center"/>
    </xf>
    <xf numFmtId="0" fontId="85" fillId="0" borderId="0" xfId="47" applyFont="1" applyAlignment="1">
      <alignment horizontal="centerContinuous" vertical="center"/>
    </xf>
    <xf numFmtId="0" fontId="4" fillId="0" borderId="34" xfId="48" applyFont="1" applyBorder="1" applyAlignment="1">
      <alignment horizontal="center"/>
    </xf>
    <xf numFmtId="0" fontId="85" fillId="0" borderId="34" xfId="47" applyFont="1" applyBorder="1" applyAlignment="1">
      <alignment horizontal="centerContinuous"/>
    </xf>
    <xf numFmtId="0" fontId="4" fillId="0" borderId="34" xfId="48" applyFont="1" applyBorder="1" applyAlignment="1">
      <alignment horizontal="centerContinuous" vertical="center"/>
    </xf>
    <xf numFmtId="0" fontId="4" fillId="0" borderId="34" xfId="48" applyFont="1" applyBorder="1" applyAlignment="1">
      <alignment vertical="center"/>
    </xf>
    <xf numFmtId="0" fontId="2" fillId="0" borderId="0" xfId="47" applyFont="1" applyAlignment="1">
      <alignment horizontal="center"/>
    </xf>
    <xf numFmtId="0" fontId="2" fillId="0" borderId="0" xfId="47" applyFont="1" applyAlignment="1">
      <alignment horizontal="left"/>
    </xf>
    <xf numFmtId="0" fontId="3" fillId="0" borderId="0" xfId="21" applyFont="1" applyAlignment="1">
      <alignment horizontal="center"/>
    </xf>
    <xf numFmtId="0" fontId="3" fillId="0" borderId="0" xfId="47" applyFont="1"/>
    <xf numFmtId="0" fontId="3" fillId="0" borderId="0" xfId="12981" applyFont="1"/>
    <xf numFmtId="0" fontId="2" fillId="0" borderId="0" xfId="47" applyFont="1" applyAlignment="1">
      <alignment horizontal="center" vertical="center"/>
    </xf>
    <xf numFmtId="0" fontId="3" fillId="0" borderId="34" xfId="21" applyFont="1" applyBorder="1" applyAlignment="1">
      <alignment horizontal="center"/>
    </xf>
    <xf numFmtId="175" fontId="2" fillId="0" borderId="6" xfId="12974" applyNumberFormat="1" applyFont="1" applyFill="1" applyBorder="1" applyAlignment="1">
      <alignment horizontal="center"/>
    </xf>
    <xf numFmtId="10" fontId="2" fillId="0" borderId="34" xfId="12974" applyNumberFormat="1" applyFont="1" applyFill="1" applyBorder="1" applyAlignment="1">
      <alignment horizontal="center"/>
    </xf>
    <xf numFmtId="175" fontId="2" fillId="0" borderId="34" xfId="12974" applyNumberFormat="1" applyFont="1" applyFill="1" applyBorder="1" applyAlignment="1">
      <alignment horizontal="center"/>
    </xf>
    <xf numFmtId="0" fontId="2" fillId="0" borderId="0" xfId="18" applyFont="1"/>
    <xf numFmtId="0" fontId="87" fillId="0" borderId="0" xfId="9437" applyFont="1"/>
    <xf numFmtId="0" fontId="2" fillId="0" borderId="38" xfId="18" applyFont="1" applyBorder="1" applyAlignment="1">
      <alignment horizontal="center"/>
    </xf>
    <xf numFmtId="0" fontId="85" fillId="0" borderId="0" xfId="9437" applyFont="1" applyAlignment="1">
      <alignment horizontal="center"/>
    </xf>
    <xf numFmtId="0" fontId="2" fillId="0" borderId="0" xfId="18" applyFont="1" applyAlignment="1">
      <alignment horizontal="center"/>
    </xf>
    <xf numFmtId="0" fontId="2" fillId="0" borderId="0" xfId="18" applyFont="1" applyAlignment="1">
      <alignment horizontal="left"/>
    </xf>
    <xf numFmtId="0" fontId="3" fillId="0" borderId="0" xfId="3" applyFont="1"/>
    <xf numFmtId="2" fontId="3" fillId="0" borderId="37" xfId="9430" applyNumberFormat="1" applyFont="1" applyBorder="1" applyAlignment="1">
      <alignment horizontal="center" vertical="center"/>
    </xf>
    <xf numFmtId="0" fontId="2" fillId="0" borderId="40" xfId="24" applyFont="1" applyBorder="1"/>
    <xf numFmtId="0" fontId="3" fillId="0" borderId="38" xfId="26" applyFont="1" applyBorder="1"/>
    <xf numFmtId="0" fontId="3" fillId="0" borderId="40" xfId="9430" applyFont="1" applyBorder="1" applyAlignment="1">
      <alignment horizontal="center"/>
    </xf>
    <xf numFmtId="0" fontId="85" fillId="0" borderId="34" xfId="47" applyFont="1" applyBorder="1" applyAlignment="1">
      <alignment horizontal="center"/>
    </xf>
    <xf numFmtId="0" fontId="4" fillId="0" borderId="0" xfId="48" applyFont="1" applyAlignment="1">
      <alignment horizontal="center" vertical="center"/>
    </xf>
    <xf numFmtId="0" fontId="2" fillId="0" borderId="0" xfId="47" applyFont="1" applyAlignment="1">
      <alignment horizontal="center" wrapText="1"/>
    </xf>
    <xf numFmtId="0" fontId="2" fillId="0" borderId="0" xfId="47" applyFont="1" applyAlignment="1">
      <alignment horizontal="left" wrapText="1"/>
    </xf>
    <xf numFmtId="0" fontId="3" fillId="0" borderId="0" xfId="21" applyFont="1" applyAlignment="1">
      <alignment horizontal="center" wrapText="1"/>
    </xf>
    <xf numFmtId="2" fontId="3" fillId="0" borderId="40" xfId="9430" applyNumberFormat="1" applyFont="1" applyBorder="1" applyAlignment="1">
      <alignment horizontal="center"/>
    </xf>
    <xf numFmtId="0" fontId="2" fillId="0" borderId="39" xfId="47" applyFont="1" applyFill="1" applyBorder="1"/>
    <xf numFmtId="0" fontId="2" fillId="0" borderId="0" xfId="47" applyFont="1" applyFill="1" applyAlignment="1">
      <alignment horizontal="center"/>
    </xf>
    <xf numFmtId="0" fontId="86" fillId="0" borderId="0" xfId="47" applyFont="1" applyFill="1"/>
    <xf numFmtId="0" fontId="2" fillId="0" borderId="0" xfId="47" applyFont="1" applyFill="1"/>
    <xf numFmtId="0" fontId="3" fillId="0" borderId="0" xfId="48" applyFont="1" applyFill="1"/>
    <xf numFmtId="0" fontId="2" fillId="0" borderId="34" xfId="47" applyFont="1" applyFill="1" applyBorder="1"/>
    <xf numFmtId="0" fontId="2" fillId="0" borderId="0" xfId="18" applyFont="1" applyFill="1"/>
    <xf numFmtId="0" fontId="2" fillId="0" borderId="34" xfId="47" applyFont="1" applyFill="1" applyBorder="1" applyAlignment="1">
      <alignment horizontal="center"/>
    </xf>
    <xf numFmtId="0" fontId="2" fillId="0" borderId="39" xfId="47" applyFont="1" applyFill="1" applyBorder="1" applyAlignment="1">
      <alignment horizontal="center"/>
    </xf>
    <xf numFmtId="0" fontId="3" fillId="0" borderId="0" xfId="4" applyFont="1"/>
    <xf numFmtId="10" fontId="3" fillId="0" borderId="0" xfId="4" applyNumberFormat="1" applyFont="1" applyAlignment="1">
      <alignment horizontal="center"/>
    </xf>
    <xf numFmtId="0" fontId="3" fillId="0" borderId="0" xfId="4" applyFont="1" applyFill="1"/>
    <xf numFmtId="0" fontId="2" fillId="0" borderId="0" xfId="6" applyFont="1">
      <alignment vertical="center"/>
    </xf>
    <xf numFmtId="0" fontId="2" fillId="0" borderId="0" xfId="0" applyFont="1"/>
    <xf numFmtId="0" fontId="3" fillId="0" borderId="0" xfId="8" applyFont="1" applyAlignment="1">
      <alignment horizontal="center" vertical="center" wrapText="1"/>
    </xf>
    <xf numFmtId="10" fontId="3" fillId="0" borderId="0" xfId="8" applyNumberFormat="1" applyFont="1" applyAlignment="1">
      <alignment horizontal="center" vertical="center" wrapText="1"/>
    </xf>
    <xf numFmtId="0" fontId="3" fillId="0" borderId="0" xfId="8" applyFont="1" applyAlignment="1">
      <alignment horizontal="right" vertical="center"/>
    </xf>
    <xf numFmtId="165" fontId="3" fillId="0" borderId="0" xfId="8" applyNumberFormat="1" applyFont="1" applyAlignment="1">
      <alignment horizontal="center" vertical="center" wrapText="1"/>
    </xf>
    <xf numFmtId="10" fontId="3" fillId="0" borderId="0" xfId="7" applyNumberFormat="1" applyFont="1" applyAlignment="1">
      <alignment horizontal="center" vertical="center" wrapText="1"/>
    </xf>
    <xf numFmtId="10" fontId="2" fillId="0" borderId="0" xfId="6" applyNumberFormat="1" applyFont="1">
      <alignment vertical="center"/>
    </xf>
    <xf numFmtId="10" fontId="3" fillId="0" borderId="0" xfId="8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10" fontId="2" fillId="0" borderId="0" xfId="0" applyNumberFormat="1" applyFont="1"/>
    <xf numFmtId="0" fontId="3" fillId="0" borderId="0" xfId="8" applyFont="1" applyAlignment="1">
      <alignment horizontal="left" vertical="center"/>
    </xf>
    <xf numFmtId="0" fontId="2" fillId="0" borderId="0" xfId="6" applyFont="1" applyBorder="1">
      <alignment vertical="center"/>
    </xf>
    <xf numFmtId="10" fontId="3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8" xfId="1" applyNumberFormat="1" applyFont="1" applyFill="1" applyBorder="1" applyAlignment="1">
      <alignment horizontal="center"/>
    </xf>
    <xf numFmtId="0" fontId="2" fillId="0" borderId="0" xfId="0" applyFont="1" applyFill="1"/>
    <xf numFmtId="0" fontId="85" fillId="0" borderId="0" xfId="0" applyFont="1" applyFill="1"/>
    <xf numFmtId="166" fontId="3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35" xfId="0" applyFont="1" applyFill="1" applyBorder="1"/>
    <xf numFmtId="0" fontId="3" fillId="0" borderId="3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0" fontId="2" fillId="0" borderId="0" xfId="0" applyNumberFormat="1" applyFont="1" applyFill="1" applyAlignment="1">
      <alignment horizontal="center"/>
    </xf>
    <xf numFmtId="10" fontId="3" fillId="0" borderId="0" xfId="9542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3" fillId="0" borderId="38" xfId="0" applyFont="1" applyFill="1" applyBorder="1"/>
    <xf numFmtId="10" fontId="3" fillId="0" borderId="38" xfId="0" applyNumberFormat="1" applyFont="1" applyFill="1" applyBorder="1" applyAlignment="1">
      <alignment horizontal="center"/>
    </xf>
    <xf numFmtId="10" fontId="2" fillId="0" borderId="38" xfId="1" applyNumberFormat="1" applyFont="1" applyFill="1" applyBorder="1" applyAlignment="1">
      <alignment horizontal="center"/>
    </xf>
    <xf numFmtId="10" fontId="2" fillId="0" borderId="3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indent="1"/>
    </xf>
    <xf numFmtId="0" fontId="3" fillId="0" borderId="34" xfId="0" applyFont="1" applyFill="1" applyBorder="1" applyAlignment="1">
      <alignment horizontal="left" indent="1"/>
    </xf>
    <xf numFmtId="0" fontId="2" fillId="0" borderId="34" xfId="0" applyFont="1" applyFill="1" applyBorder="1" applyAlignment="1">
      <alignment horizontal="center"/>
    </xf>
    <xf numFmtId="10" fontId="2" fillId="0" borderId="34" xfId="0" applyNumberFormat="1" applyFont="1" applyFill="1" applyBorder="1" applyAlignment="1">
      <alignment horizontal="center"/>
    </xf>
    <xf numFmtId="0" fontId="2" fillId="0" borderId="38" xfId="0" applyFont="1" applyFill="1" applyBorder="1"/>
    <xf numFmtId="10" fontId="2" fillId="0" borderId="0" xfId="1" applyNumberFormat="1" applyFont="1" applyFill="1" applyAlignment="1">
      <alignment horizontal="center"/>
    </xf>
    <xf numFmtId="0" fontId="2" fillId="0" borderId="0" xfId="21" applyFont="1"/>
    <xf numFmtId="0" fontId="2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85" fillId="0" borderId="0" xfId="0" applyFont="1"/>
    <xf numFmtId="0" fontId="86" fillId="0" borderId="0" xfId="2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5" xfId="0" applyFont="1" applyBorder="1"/>
    <xf numFmtId="10" fontId="2" fillId="0" borderId="0" xfId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3" fontId="2" fillId="0" borderId="0" xfId="13007" applyFont="1" applyAlignment="1">
      <alignment horizontal="center"/>
    </xf>
    <xf numFmtId="0" fontId="3" fillId="0" borderId="0" xfId="2" applyFont="1">
      <alignment vertical="center"/>
    </xf>
    <xf numFmtId="176" fontId="2" fillId="0" borderId="0" xfId="2" applyNumberFormat="1" applyFont="1">
      <alignment vertical="center"/>
    </xf>
    <xf numFmtId="166" fontId="2" fillId="0" borderId="3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1" fontId="3" fillId="0" borderId="3" xfId="0" applyNumberFormat="1" applyFont="1" applyBorder="1" applyAlignment="1">
      <alignment horizontal="center"/>
    </xf>
    <xf numFmtId="14" fontId="3" fillId="0" borderId="38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2" fontId="2" fillId="0" borderId="0" xfId="2" applyNumberFormat="1" applyFont="1" applyAlignment="1">
      <alignment horizontal="center" vertical="center"/>
    </xf>
    <xf numFmtId="2" fontId="2" fillId="0" borderId="0" xfId="2" applyNumberFormat="1" applyFont="1">
      <alignment vertical="center"/>
    </xf>
    <xf numFmtId="43" fontId="2" fillId="0" borderId="0" xfId="9562" applyFont="1" applyAlignment="1">
      <alignment horizontal="center"/>
    </xf>
    <xf numFmtId="2" fontId="3" fillId="0" borderId="0" xfId="5" applyNumberFormat="1" applyFont="1" applyFill="1" applyAlignment="1">
      <alignment horizontal="center"/>
    </xf>
    <xf numFmtId="43" fontId="3" fillId="0" borderId="0" xfId="5" applyFont="1" applyFill="1" applyAlignment="1">
      <alignment horizontal="center"/>
    </xf>
    <xf numFmtId="0" fontId="2" fillId="0" borderId="40" xfId="2" applyFont="1" applyBorder="1">
      <alignment vertical="center"/>
    </xf>
    <xf numFmtId="0" fontId="2" fillId="0" borderId="40" xfId="2" applyFont="1" applyBorder="1" applyAlignment="1">
      <alignment horizontal="center" vertical="center"/>
    </xf>
    <xf numFmtId="2" fontId="2" fillId="0" borderId="40" xfId="2" applyNumberFormat="1" applyFont="1" applyBorder="1" applyAlignment="1">
      <alignment horizontal="center" vertical="center"/>
    </xf>
    <xf numFmtId="0" fontId="2" fillId="0" borderId="38" xfId="0" applyFont="1" applyBorder="1"/>
    <xf numFmtId="0" fontId="2" fillId="0" borderId="0" xfId="0" applyFont="1" applyAlignment="1">
      <alignment horizontal="left"/>
    </xf>
    <xf numFmtId="10" fontId="3" fillId="0" borderId="1" xfId="1" applyNumberFormat="1" applyFont="1" applyFill="1" applyBorder="1" applyAlignment="1">
      <alignment horizontal="centerContinuous"/>
    </xf>
    <xf numFmtId="10" fontId="3" fillId="0" borderId="2" xfId="1" applyNumberFormat="1" applyFont="1" applyFill="1" applyBorder="1" applyAlignment="1">
      <alignment horizontal="centerContinuous"/>
    </xf>
    <xf numFmtId="0" fontId="9" fillId="0" borderId="0" xfId="0" applyFont="1"/>
    <xf numFmtId="10" fontId="2" fillId="0" borderId="0" xfId="9466" applyNumberFormat="1" applyFont="1" applyFill="1" applyBorder="1" applyAlignment="1">
      <alignment horizontal="center"/>
    </xf>
    <xf numFmtId="10" fontId="9" fillId="0" borderId="0" xfId="1" applyNumberFormat="1" applyFont="1" applyFill="1" applyAlignment="1">
      <alignment horizontal="center"/>
    </xf>
    <xf numFmtId="10" fontId="9" fillId="0" borderId="0" xfId="9477" applyNumberFormat="1" applyFont="1" applyFill="1" applyAlignment="1">
      <alignment horizontal="center"/>
    </xf>
    <xf numFmtId="177" fontId="3" fillId="0" borderId="0" xfId="2" applyNumberFormat="1" applyFont="1">
      <alignment vertical="center"/>
    </xf>
    <xf numFmtId="0" fontId="8" fillId="0" borderId="0" xfId="6" applyFont="1">
      <alignment vertical="center"/>
    </xf>
    <xf numFmtId="0" fontId="95" fillId="0" borderId="0" xfId="6" applyFont="1" applyAlignment="1">
      <alignment vertical="center" wrapText="1"/>
    </xf>
    <xf numFmtId="0" fontId="8" fillId="0" borderId="0" xfId="0" applyFont="1"/>
    <xf numFmtId="0" fontId="3" fillId="0" borderId="0" xfId="11" applyFont="1"/>
    <xf numFmtId="10" fontId="3" fillId="0" borderId="0" xfId="13" applyNumberFormat="1" applyFont="1" applyFill="1" applyBorder="1" applyAlignment="1">
      <alignment horizontal="center"/>
    </xf>
    <xf numFmtId="10" fontId="3" fillId="0" borderId="38" xfId="13" applyNumberFormat="1" applyFont="1" applyFill="1" applyBorder="1" applyAlignment="1">
      <alignment horizontal="center"/>
    </xf>
    <xf numFmtId="0" fontId="2" fillId="0" borderId="0" xfId="4" applyFont="1" applyAlignment="1">
      <alignment horizontal="centerContinuous"/>
    </xf>
    <xf numFmtId="0" fontId="3" fillId="0" borderId="0" xfId="4" applyFont="1" applyFill="1" applyAlignment="1">
      <alignment horizontal="center"/>
    </xf>
    <xf numFmtId="0" fontId="4" fillId="0" borderId="6" xfId="4" applyFont="1" applyFill="1" applyBorder="1"/>
    <xf numFmtId="0" fontId="4" fillId="0" borderId="0" xfId="4" applyFont="1" applyFill="1"/>
    <xf numFmtId="0" fontId="4" fillId="0" borderId="0" xfId="4" applyFont="1" applyFill="1" applyAlignment="1">
      <alignment horizontal="center" wrapText="1"/>
    </xf>
    <xf numFmtId="0" fontId="4" fillId="0" borderId="38" xfId="4" applyFont="1" applyFill="1" applyBorder="1" applyAlignment="1">
      <alignment horizontal="center"/>
    </xf>
    <xf numFmtId="0" fontId="4" fillId="0" borderId="38" xfId="4" applyFont="1" applyFill="1" applyBorder="1" applyAlignment="1">
      <alignment horizontal="center" wrapText="1"/>
    </xf>
    <xf numFmtId="0" fontId="3" fillId="0" borderId="0" xfId="4" applyFont="1" applyFill="1" applyAlignment="1">
      <alignment horizontal="center" wrapText="1"/>
    </xf>
    <xf numFmtId="0" fontId="3" fillId="0" borderId="0" xfId="21" applyFont="1" applyFill="1"/>
    <xf numFmtId="0" fontId="3" fillId="0" borderId="38" xfId="21" applyFont="1" applyFill="1" applyBorder="1"/>
    <xf numFmtId="0" fontId="3" fillId="0" borderId="38" xfId="4" applyFont="1" applyFill="1" applyBorder="1"/>
    <xf numFmtId="182" fontId="3" fillId="0" borderId="0" xfId="21" applyNumberFormat="1" applyFont="1" applyFill="1" applyAlignment="1">
      <alignment horizontal="center"/>
    </xf>
    <xf numFmtId="10" fontId="3" fillId="0" borderId="0" xfId="9471" applyNumberFormat="1" applyFont="1" applyFill="1" applyAlignment="1">
      <alignment horizontal="center"/>
    </xf>
    <xf numFmtId="164" fontId="3" fillId="0" borderId="0" xfId="4" applyNumberFormat="1" applyFont="1" applyFill="1" applyAlignment="1">
      <alignment horizontal="center"/>
    </xf>
    <xf numFmtId="182" fontId="3" fillId="0" borderId="0" xfId="4" applyNumberFormat="1" applyFont="1" applyFill="1" applyAlignment="1">
      <alignment horizontal="center"/>
    </xf>
    <xf numFmtId="0" fontId="2" fillId="0" borderId="0" xfId="4" applyFont="1" applyFill="1"/>
    <xf numFmtId="0" fontId="2" fillId="0" borderId="0" xfId="4" applyFont="1" applyFill="1" applyAlignment="1">
      <alignment horizontal="center" vertical="center"/>
    </xf>
    <xf numFmtId="0" fontId="2" fillId="0" borderId="0" xfId="4" applyFont="1"/>
    <xf numFmtId="10" fontId="3" fillId="0" borderId="35" xfId="9471" applyNumberFormat="1" applyFont="1" applyFill="1" applyBorder="1" applyAlignment="1">
      <alignment horizontal="center"/>
    </xf>
    <xf numFmtId="183" fontId="3" fillId="0" borderId="0" xfId="4" applyNumberFormat="1" applyFont="1" applyFill="1"/>
    <xf numFmtId="10" fontId="3" fillId="0" borderId="0" xfId="9471" applyNumberFormat="1" applyFont="1" applyFill="1"/>
    <xf numFmtId="43" fontId="3" fillId="0" borderId="0" xfId="36" applyFont="1" applyFill="1"/>
    <xf numFmtId="0" fontId="2" fillId="0" borderId="0" xfId="4" applyFont="1" applyAlignment="1">
      <alignment wrapText="1"/>
    </xf>
    <xf numFmtId="0" fontId="85" fillId="0" borderId="0" xfId="4" applyFont="1" applyAlignment="1">
      <alignment horizontal="centerContinuous"/>
    </xf>
    <xf numFmtId="0" fontId="85" fillId="0" borderId="38" xfId="4" applyFont="1" applyBorder="1" applyAlignment="1">
      <alignment horizontal="center"/>
    </xf>
    <xf numFmtId="0" fontId="85" fillId="0" borderId="38" xfId="4" applyFont="1" applyBorder="1"/>
    <xf numFmtId="0" fontId="2" fillId="0" borderId="0" xfId="4" applyFont="1" applyAlignment="1">
      <alignment horizontal="center"/>
    </xf>
    <xf numFmtId="0" fontId="3" fillId="0" borderId="35" xfId="4" applyFont="1" applyBorder="1"/>
    <xf numFmtId="0" fontId="2" fillId="0" borderId="35" xfId="4" applyFont="1" applyBorder="1"/>
    <xf numFmtId="10" fontId="8" fillId="0" borderId="0" xfId="9471" applyNumberFormat="1" applyFont="1"/>
    <xf numFmtId="0" fontId="2" fillId="0" borderId="34" xfId="4" applyFont="1" applyBorder="1"/>
    <xf numFmtId="0" fontId="3" fillId="0" borderId="34" xfId="4" applyFont="1" applyBorder="1"/>
    <xf numFmtId="2" fontId="3" fillId="0" borderId="34" xfId="4" applyNumberFormat="1" applyFont="1" applyFill="1" applyBorder="1" applyAlignment="1">
      <alignment horizontal="center"/>
    </xf>
    <xf numFmtId="2" fontId="3" fillId="0" borderId="0" xfId="4" applyNumberFormat="1" applyFont="1" applyAlignment="1">
      <alignment horizontal="center"/>
    </xf>
    <xf numFmtId="10" fontId="2" fillId="0" borderId="0" xfId="4" applyNumberFormat="1" applyFont="1"/>
    <xf numFmtId="0" fontId="2" fillId="0" borderId="38" xfId="4" applyFont="1" applyBorder="1"/>
    <xf numFmtId="0" fontId="96" fillId="0" borderId="0" xfId="4" applyFont="1"/>
    <xf numFmtId="0" fontId="91" fillId="0" borderId="0" xfId="4" applyFont="1"/>
    <xf numFmtId="0" fontId="96" fillId="0" borderId="0" xfId="4" applyFont="1" applyAlignment="1">
      <alignment horizontal="center"/>
    </xf>
    <xf numFmtId="10" fontId="96" fillId="0" borderId="0" xfId="4" applyNumberFormat="1" applyFont="1"/>
    <xf numFmtId="0" fontId="2" fillId="0" borderId="0" xfId="20" applyFont="1" applyAlignment="1">
      <alignment horizontal="center"/>
    </xf>
    <xf numFmtId="0" fontId="2" fillId="0" borderId="0" xfId="20" applyFont="1" applyFill="1" applyAlignment="1">
      <alignment horizontal="center"/>
    </xf>
    <xf numFmtId="0" fontId="2" fillId="0" borderId="38" xfId="21" applyFont="1" applyFill="1" applyBorder="1"/>
    <xf numFmtId="0" fontId="2" fillId="0" borderId="0" xfId="21" applyFont="1" applyFill="1"/>
    <xf numFmtId="0" fontId="2" fillId="0" borderId="0" xfId="22" applyFont="1" applyFill="1"/>
    <xf numFmtId="0" fontId="2" fillId="0" borderId="0" xfId="22" applyFont="1"/>
    <xf numFmtId="0" fontId="2" fillId="0" borderId="0" xfId="22" applyFont="1" applyAlignment="1">
      <alignment wrapText="1"/>
    </xf>
    <xf numFmtId="0" fontId="2" fillId="0" borderId="0" xfId="22" applyFont="1" applyFill="1" applyAlignment="1">
      <alignment horizontal="left"/>
    </xf>
    <xf numFmtId="0" fontId="2" fillId="0" borderId="0" xfId="22" applyFont="1" applyAlignment="1">
      <alignment horizontal="left"/>
    </xf>
    <xf numFmtId="0" fontId="2" fillId="0" borderId="0" xfId="22" applyFont="1" applyAlignment="1">
      <alignment horizontal="left" wrapText="1"/>
    </xf>
    <xf numFmtId="1" fontId="2" fillId="0" borderId="0" xfId="9522" applyNumberFormat="1" applyFont="1" applyAlignment="1">
      <alignment horizontal="right"/>
    </xf>
    <xf numFmtId="0" fontId="2" fillId="0" borderId="0" xfId="9522" applyFont="1"/>
    <xf numFmtId="0" fontId="2" fillId="0" borderId="0" xfId="9522" applyFont="1" applyAlignment="1">
      <alignment horizontal="center"/>
    </xf>
    <xf numFmtId="0" fontId="85" fillId="0" borderId="0" xfId="9522" applyFont="1" applyAlignment="1">
      <alignment horizontal="centerContinuous"/>
    </xf>
    <xf numFmtId="0" fontId="2" fillId="0" borderId="0" xfId="9522" applyFont="1" applyAlignment="1">
      <alignment horizontal="centerContinuous"/>
    </xf>
    <xf numFmtId="0" fontId="2" fillId="0" borderId="38" xfId="9522" applyFont="1" applyBorder="1"/>
    <xf numFmtId="0" fontId="2" fillId="0" borderId="38" xfId="9522" applyFont="1" applyBorder="1" applyAlignment="1">
      <alignment horizontal="center"/>
    </xf>
    <xf numFmtId="0" fontId="3" fillId="0" borderId="38" xfId="41" applyFont="1" applyBorder="1" applyAlignment="1">
      <alignment horizontal="center"/>
    </xf>
    <xf numFmtId="1" fontId="2" fillId="0" borderId="0" xfId="9522" applyNumberFormat="1" applyFont="1" applyAlignment="1">
      <alignment horizontal="left"/>
    </xf>
    <xf numFmtId="1" fontId="2" fillId="0" borderId="0" xfId="9522" applyNumberFormat="1" applyFont="1" applyAlignment="1">
      <alignment horizontal="center"/>
    </xf>
    <xf numFmtId="10" fontId="3" fillId="0" borderId="0" xfId="41" applyNumberFormat="1" applyFont="1" applyAlignment="1">
      <alignment horizontal="center"/>
    </xf>
    <xf numFmtId="1" fontId="2" fillId="0" borderId="38" xfId="9522" applyNumberFormat="1" applyFont="1" applyBorder="1" applyAlignment="1">
      <alignment horizontal="left"/>
    </xf>
    <xf numFmtId="1" fontId="2" fillId="0" borderId="38" xfId="9522" applyNumberFormat="1" applyFont="1" applyBorder="1" applyAlignment="1">
      <alignment horizontal="center"/>
    </xf>
    <xf numFmtId="0" fontId="2" fillId="0" borderId="0" xfId="3620" applyFont="1" applyAlignment="1">
      <alignment vertical="center"/>
    </xf>
    <xf numFmtId="0" fontId="2" fillId="0" borderId="0" xfId="4" applyFont="1" applyAlignment="1">
      <alignment horizontal="right"/>
    </xf>
    <xf numFmtId="0" fontId="3" fillId="0" borderId="0" xfId="41" applyFont="1" applyAlignment="1">
      <alignment horizontal="center"/>
    </xf>
    <xf numFmtId="0" fontId="2" fillId="0" borderId="0" xfId="9522" applyFont="1" applyAlignment="1">
      <alignment horizontal="left"/>
    </xf>
    <xf numFmtId="0" fontId="97" fillId="0" borderId="0" xfId="9522" applyFont="1"/>
    <xf numFmtId="10" fontId="3" fillId="0" borderId="0" xfId="9441" applyNumberFormat="1" applyFont="1" applyBorder="1" applyAlignment="1">
      <alignment horizontal="center"/>
    </xf>
    <xf numFmtId="0" fontId="3" fillId="0" borderId="0" xfId="3" applyFont="1" applyFill="1"/>
    <xf numFmtId="0" fontId="3" fillId="0" borderId="0" xfId="3" applyFont="1" applyFill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0" borderId="34" xfId="3" applyFont="1" applyFill="1" applyBorder="1"/>
    <xf numFmtId="0" fontId="4" fillId="0" borderId="34" xfId="3" applyFont="1" applyFill="1" applyBorder="1" applyAlignment="1">
      <alignment horizontal="center"/>
    </xf>
    <xf numFmtId="0" fontId="85" fillId="0" borderId="34" xfId="3" applyFont="1" applyFill="1" applyBorder="1" applyAlignment="1">
      <alignment horizontal="center"/>
    </xf>
    <xf numFmtId="0" fontId="85" fillId="0" borderId="34" xfId="3" applyFont="1" applyFill="1" applyBorder="1" applyAlignment="1">
      <alignment horizontal="center" wrapText="1"/>
    </xf>
    <xf numFmtId="10" fontId="3" fillId="0" borderId="0" xfId="1" applyNumberFormat="1" applyFont="1" applyFill="1" applyAlignment="1">
      <alignment horizontal="center"/>
    </xf>
    <xf numFmtId="0" fontId="3" fillId="0" borderId="38" xfId="3" applyFont="1" applyFill="1" applyBorder="1"/>
    <xf numFmtId="0" fontId="3" fillId="0" borderId="0" xfId="3" applyFont="1" applyFill="1" applyAlignment="1">
      <alignment wrapText="1"/>
    </xf>
    <xf numFmtId="0" fontId="3" fillId="64" borderId="0" xfId="7" applyFont="1" applyFill="1" applyAlignment="1">
      <alignment horizontal="center" wrapText="1"/>
    </xf>
    <xf numFmtId="0" fontId="3" fillId="64" borderId="0" xfId="8" applyFont="1" applyFill="1" applyAlignment="1">
      <alignment horizontal="center" vertical="center" wrapText="1"/>
    </xf>
    <xf numFmtId="10" fontId="3" fillId="64" borderId="0" xfId="8" applyNumberFormat="1" applyFont="1" applyFill="1" applyAlignment="1">
      <alignment horizontal="center" vertical="center" wrapText="1"/>
    </xf>
    <xf numFmtId="0" fontId="92" fillId="64" borderId="0" xfId="7" applyFont="1" applyFill="1" applyAlignment="1">
      <alignment horizontal="centerContinuous" vertical="center" wrapText="1"/>
    </xf>
    <xf numFmtId="0" fontId="4" fillId="64" borderId="0" xfId="7" applyFont="1" applyFill="1" applyAlignment="1">
      <alignment horizontal="center" vertical="center" wrapText="1"/>
    </xf>
    <xf numFmtId="0" fontId="3" fillId="64" borderId="0" xfId="7" applyFont="1" applyFill="1" applyAlignment="1">
      <alignment horizontal="center" vertical="center" wrapText="1"/>
    </xf>
    <xf numFmtId="0" fontId="3" fillId="64" borderId="34" xfId="7" applyFont="1" applyFill="1" applyBorder="1" applyAlignment="1">
      <alignment horizontal="center" vertical="center" wrapText="1"/>
    </xf>
    <xf numFmtId="0" fontId="3" fillId="64" borderId="0" xfId="8" applyFont="1" applyFill="1" applyAlignment="1">
      <alignment horizontal="left" vertical="center" wrapText="1"/>
    </xf>
    <xf numFmtId="0" fontId="3" fillId="64" borderId="0" xfId="7" applyFont="1" applyFill="1" applyAlignment="1">
      <alignment horizontal="left" vertical="center" wrapText="1" indent="2"/>
    </xf>
    <xf numFmtId="10" fontId="3" fillId="64" borderId="35" xfId="8" applyNumberFormat="1" applyFont="1" applyFill="1" applyBorder="1" applyAlignment="1">
      <alignment horizontal="center" vertical="center" wrapText="1"/>
    </xf>
    <xf numFmtId="0" fontId="92" fillId="64" borderId="0" xfId="7" applyFont="1" applyFill="1" applyAlignment="1">
      <alignment horizontal="center" vertical="center" wrapText="1"/>
    </xf>
    <xf numFmtId="0" fontId="3" fillId="64" borderId="38" xfId="8" applyFont="1" applyFill="1" applyBorder="1" applyAlignment="1">
      <alignment horizontal="centerContinuous" vertical="center"/>
    </xf>
    <xf numFmtId="0" fontId="3" fillId="64" borderId="34" xfId="8" applyFont="1" applyFill="1" applyBorder="1" applyAlignment="1">
      <alignment horizontal="center" vertical="center" wrapText="1"/>
    </xf>
    <xf numFmtId="0" fontId="3" fillId="64" borderId="0" xfId="8" applyFont="1" applyFill="1" applyAlignment="1">
      <alignment horizontal="left" vertical="center"/>
    </xf>
    <xf numFmtId="0" fontId="3" fillId="64" borderId="0" xfId="7" applyFont="1" applyFill="1" applyAlignment="1">
      <alignment horizontal="left" vertical="center" indent="2"/>
    </xf>
    <xf numFmtId="0" fontId="3" fillId="64" borderId="0" xfId="7" applyFont="1" applyFill="1" applyAlignment="1">
      <alignment horizontal="center" vertical="center"/>
    </xf>
    <xf numFmtId="10" fontId="3" fillId="64" borderId="0" xfId="7" applyNumberFormat="1" applyFont="1" applyFill="1" applyAlignment="1">
      <alignment horizontal="center" vertical="center" wrapText="1"/>
    </xf>
    <xf numFmtId="0" fontId="3" fillId="0" borderId="45" xfId="0" applyFont="1" applyBorder="1"/>
    <xf numFmtId="0" fontId="2" fillId="0" borderId="0" xfId="0" applyFont="1" applyFill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5" xfId="0" applyFont="1" applyFill="1" applyBorder="1"/>
    <xf numFmtId="0" fontId="3" fillId="0" borderId="45" xfId="0" applyFont="1" applyFill="1" applyBorder="1" applyAlignment="1">
      <alignment horizontal="center"/>
    </xf>
    <xf numFmtId="164" fontId="3" fillId="0" borderId="45" xfId="0" applyNumberFormat="1" applyFont="1" applyFill="1" applyBorder="1" applyAlignment="1">
      <alignment horizontal="center"/>
    </xf>
    <xf numFmtId="10" fontId="3" fillId="0" borderId="45" xfId="0" applyNumberFormat="1" applyFont="1" applyFill="1" applyBorder="1" applyAlignment="1">
      <alignment horizontal="center"/>
    </xf>
    <xf numFmtId="10" fontId="2" fillId="0" borderId="45" xfId="1" applyNumberFormat="1" applyFont="1" applyFill="1" applyBorder="1" applyAlignment="1">
      <alignment horizontal="center"/>
    </xf>
    <xf numFmtId="10" fontId="2" fillId="0" borderId="45" xfId="0" applyNumberFormat="1" applyFont="1" applyFill="1" applyBorder="1" applyAlignment="1">
      <alignment horizontal="center"/>
    </xf>
    <xf numFmtId="43" fontId="27" fillId="0" borderId="0" xfId="5" applyFont="1" applyFill="1" applyAlignment="1">
      <alignment horizontal="center"/>
    </xf>
    <xf numFmtId="2" fontId="27" fillId="0" borderId="0" xfId="5" applyNumberFormat="1" applyFont="1" applyFill="1" applyAlignment="1">
      <alignment horizontal="right"/>
    </xf>
    <xf numFmtId="2" fontId="98" fillId="0" borderId="0" xfId="3523" applyNumberFormat="1" applyFont="1" applyAlignment="1">
      <alignment vertical="center"/>
    </xf>
    <xf numFmtId="0" fontId="3" fillId="0" borderId="0" xfId="2" applyFont="1" applyFill="1">
      <alignment vertical="center"/>
    </xf>
    <xf numFmtId="10" fontId="3" fillId="0" borderId="0" xfId="3" applyNumberFormat="1" applyFont="1" applyFill="1" applyAlignment="1">
      <alignment horizontal="center" wrapText="1"/>
    </xf>
    <xf numFmtId="43" fontId="2" fillId="0" borderId="0" xfId="13007" applyFont="1" applyFill="1" applyAlignment="1">
      <alignment horizontal="center"/>
    </xf>
    <xf numFmtId="10" fontId="3" fillId="0" borderId="35" xfId="1" applyNumberFormat="1" applyFont="1" applyFill="1" applyBorder="1" applyAlignment="1">
      <alignment horizontal="center"/>
    </xf>
    <xf numFmtId="10" fontId="3" fillId="0" borderId="34" xfId="1" applyNumberFormat="1" applyFont="1" applyFill="1" applyBorder="1" applyAlignment="1">
      <alignment horizontal="center"/>
    </xf>
    <xf numFmtId="0" fontId="2" fillId="0" borderId="0" xfId="2" applyFont="1" applyFill="1">
      <alignment vertical="center"/>
    </xf>
    <xf numFmtId="0" fontId="2" fillId="0" borderId="0" xfId="2" applyFont="1" applyFill="1" applyAlignment="1">
      <alignment horizontal="center" vertical="center"/>
    </xf>
    <xf numFmtId="0" fontId="3" fillId="0" borderId="40" xfId="9430" applyFont="1" applyFill="1" applyBorder="1"/>
    <xf numFmtId="10" fontId="3" fillId="0" borderId="45" xfId="41" applyNumberFormat="1" applyFont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10" fontId="2" fillId="0" borderId="0" xfId="0" applyNumberFormat="1" applyFont="1" applyFill="1"/>
    <xf numFmtId="10" fontId="98" fillId="0" borderId="0" xfId="9466" applyNumberFormat="1" applyFont="1" applyFill="1" applyAlignment="1">
      <alignment horizontal="center"/>
    </xf>
    <xf numFmtId="0" fontId="2" fillId="0" borderId="0" xfId="9437" applyFont="1"/>
    <xf numFmtId="0" fontId="3" fillId="0" borderId="0" xfId="18" applyFont="1"/>
    <xf numFmtId="0" fontId="3" fillId="0" borderId="0" xfId="18" applyFont="1" applyAlignment="1">
      <alignment horizontal="center"/>
    </xf>
    <xf numFmtId="0" fontId="3" fillId="0" borderId="6" xfId="18" applyFont="1" applyBorder="1"/>
    <xf numFmtId="0" fontId="3" fillId="0" borderId="38" xfId="18" applyFont="1" applyBorder="1"/>
    <xf numFmtId="0" fontId="3" fillId="0" borderId="38" xfId="18" applyFont="1" applyBorder="1" applyAlignment="1">
      <alignment horizontal="center"/>
    </xf>
    <xf numFmtId="0" fontId="3" fillId="0" borderId="38" xfId="18" applyFont="1" applyBorder="1" applyAlignment="1">
      <alignment horizontal="center" wrapText="1"/>
    </xf>
    <xf numFmtId="0" fontId="2" fillId="0" borderId="0" xfId="4" applyFont="1" applyAlignment="1">
      <alignment horizontal="left"/>
    </xf>
    <xf numFmtId="0" fontId="2" fillId="0" borderId="0" xfId="9437" applyFont="1" applyAlignment="1">
      <alignment horizontal="center"/>
    </xf>
    <xf numFmtId="0" fontId="3" fillId="0" borderId="0" xfId="18" applyFont="1" applyAlignment="1">
      <alignment horizontal="left"/>
    </xf>
    <xf numFmtId="0" fontId="3" fillId="0" borderId="37" xfId="24" applyFont="1" applyBorder="1" applyAlignment="1">
      <alignment vertical="center"/>
    </xf>
    <xf numFmtId="0" fontId="2" fillId="0" borderId="37" xfId="9430" applyFont="1" applyBorder="1" applyAlignment="1">
      <alignment vertical="center"/>
    </xf>
    <xf numFmtId="2" fontId="2" fillId="0" borderId="37" xfId="9430" applyNumberFormat="1" applyFont="1" applyBorder="1" applyAlignment="1">
      <alignment horizontal="center" vertical="center" wrapText="1"/>
    </xf>
    <xf numFmtId="0" fontId="3" fillId="0" borderId="0" xfId="18" applyFont="1" applyAlignment="1">
      <alignment horizontal="center" wrapText="1"/>
    </xf>
    <xf numFmtId="2" fontId="2" fillId="0" borderId="40" xfId="9430" applyNumberFormat="1" applyFont="1" applyBorder="1" applyAlignment="1">
      <alignment horizontal="center" vertical="center" wrapText="1"/>
    </xf>
    <xf numFmtId="2" fontId="2" fillId="0" borderId="40" xfId="9437" applyNumberFormat="1" applyFont="1" applyBorder="1" applyAlignment="1">
      <alignment horizontal="center"/>
    </xf>
    <xf numFmtId="0" fontId="2" fillId="0" borderId="0" xfId="6" applyFont="1" applyFill="1">
      <alignment vertical="center"/>
    </xf>
    <xf numFmtId="0" fontId="2" fillId="0" borderId="0" xfId="0" applyFont="1" applyFill="1" applyAlignment="1">
      <alignment horizontal="center"/>
    </xf>
    <xf numFmtId="0" fontId="3" fillId="0" borderId="0" xfId="3" applyFont="1" applyFill="1" applyBorder="1"/>
    <xf numFmtId="10" fontId="3" fillId="0" borderId="0" xfId="3" applyNumberFormat="1" applyFont="1" applyFill="1" applyBorder="1"/>
    <xf numFmtId="0" fontId="3" fillId="0" borderId="0" xfId="0" applyFont="1" applyFill="1" applyBorder="1" applyAlignment="1">
      <alignment horizontal="center"/>
    </xf>
    <xf numFmtId="174" fontId="3" fillId="0" borderId="0" xfId="9481" applyFont="1" applyFill="1" applyBorder="1" applyAlignment="1">
      <alignment horizontal="center"/>
    </xf>
    <xf numFmtId="0" fontId="8" fillId="0" borderId="0" xfId="6" applyFont="1" applyFill="1">
      <alignment vertical="center"/>
    </xf>
    <xf numFmtId="0" fontId="95" fillId="0" borderId="0" xfId="6" applyFont="1" applyFill="1" applyAlignment="1">
      <alignment vertical="center" wrapText="1"/>
    </xf>
    <xf numFmtId="0" fontId="3" fillId="0" borderId="0" xfId="12" applyFont="1" applyFill="1"/>
    <xf numFmtId="0" fontId="3" fillId="0" borderId="0" xfId="12" applyFont="1" applyFill="1" applyAlignment="1">
      <alignment horizontal="center"/>
    </xf>
    <xf numFmtId="0" fontId="3" fillId="0" borderId="3" xfId="12" applyFont="1" applyFill="1" applyBorder="1" applyAlignment="1">
      <alignment horizontal="center"/>
    </xf>
    <xf numFmtId="0" fontId="3" fillId="0" borderId="3" xfId="12" applyFont="1" applyFill="1" applyBorder="1" applyAlignment="1">
      <alignment horizontal="center" wrapText="1"/>
    </xf>
    <xf numFmtId="0" fontId="3" fillId="0" borderId="0" xfId="12" quotePrefix="1" applyFont="1" applyFill="1" applyAlignment="1">
      <alignment horizontal="center"/>
    </xf>
    <xf numFmtId="10" fontId="3" fillId="0" borderId="35" xfId="13" applyNumberFormat="1" applyFont="1" applyFill="1" applyBorder="1" applyAlignment="1">
      <alignment horizontal="center"/>
    </xf>
    <xf numFmtId="10" fontId="3" fillId="0" borderId="0" xfId="13" applyNumberFormat="1" applyFont="1" applyFill="1" applyAlignment="1">
      <alignment horizontal="center"/>
    </xf>
    <xf numFmtId="0" fontId="3" fillId="0" borderId="0" xfId="11" applyFont="1" applyFill="1"/>
    <xf numFmtId="0" fontId="3" fillId="0" borderId="0" xfId="11" applyFont="1" applyFill="1" applyAlignment="1">
      <alignment horizontal="center"/>
    </xf>
    <xf numFmtId="0" fontId="3" fillId="0" borderId="6" xfId="12" applyFont="1" applyFill="1" applyBorder="1"/>
    <xf numFmtId="0" fontId="3" fillId="0" borderId="6" xfId="12" applyFont="1" applyFill="1" applyBorder="1" applyAlignment="1">
      <alignment horizontal="center"/>
    </xf>
    <xf numFmtId="0" fontId="3" fillId="0" borderId="38" xfId="12" applyFont="1" applyFill="1" applyBorder="1"/>
    <xf numFmtId="0" fontId="3" fillId="0" borderId="38" xfId="12" applyFont="1" applyFill="1" applyBorder="1" applyAlignment="1">
      <alignment horizontal="center"/>
    </xf>
    <xf numFmtId="0" fontId="3" fillId="0" borderId="40" xfId="12" applyFont="1" applyFill="1" applyBorder="1"/>
    <xf numFmtId="10" fontId="3" fillId="0" borderId="40" xfId="13" applyNumberFormat="1" applyFont="1" applyFill="1" applyBorder="1" applyAlignment="1">
      <alignment horizontal="center"/>
    </xf>
    <xf numFmtId="0" fontId="3" fillId="0" borderId="0" xfId="12" quotePrefix="1" applyFill="1" applyAlignment="1">
      <alignment horizontal="center"/>
    </xf>
    <xf numFmtId="0" fontId="3" fillId="0" borderId="35" xfId="12" applyFont="1" applyFill="1" applyBorder="1" applyAlignment="1">
      <alignment horizontal="center"/>
    </xf>
    <xf numFmtId="10" fontId="2" fillId="0" borderId="35" xfId="12" applyNumberFormat="1" applyFont="1" applyFill="1" applyBorder="1" applyAlignment="1">
      <alignment horizontal="center"/>
    </xf>
    <xf numFmtId="0" fontId="3" fillId="0" borderId="34" xfId="12" applyFont="1" applyFill="1" applyBorder="1" applyAlignment="1">
      <alignment horizontal="center"/>
    </xf>
    <xf numFmtId="10" fontId="2" fillId="0" borderId="34" xfId="12" applyNumberFormat="1" applyFont="1" applyFill="1" applyBorder="1" applyAlignment="1">
      <alignment horizontal="center"/>
    </xf>
    <xf numFmtId="10" fontId="3" fillId="0" borderId="0" xfId="2" applyNumberFormat="1" applyFont="1" applyFill="1">
      <alignment vertical="center"/>
    </xf>
    <xf numFmtId="10" fontId="3" fillId="0" borderId="1" xfId="0" applyNumberFormat="1" applyFont="1" applyFill="1" applyBorder="1" applyAlignment="1">
      <alignment horizontal="centerContinuous"/>
    </xf>
    <xf numFmtId="10" fontId="3" fillId="0" borderId="2" xfId="0" applyNumberFormat="1" applyFont="1" applyFill="1" applyBorder="1" applyAlignment="1">
      <alignment horizontal="centerContinuous"/>
    </xf>
    <xf numFmtId="176" fontId="3" fillId="0" borderId="0" xfId="2" applyNumberFormat="1" applyFont="1" applyFill="1">
      <alignment vertical="center"/>
    </xf>
    <xf numFmtId="178" fontId="3" fillId="0" borderId="0" xfId="2" applyNumberFormat="1" applyFont="1" applyFill="1">
      <alignment vertical="center"/>
    </xf>
    <xf numFmtId="0" fontId="3" fillId="0" borderId="6" xfId="0" applyFont="1" applyFill="1" applyBorder="1"/>
    <xf numFmtId="0" fontId="3" fillId="0" borderId="6" xfId="4" applyFont="1" applyFill="1" applyBorder="1"/>
    <xf numFmtId="0" fontId="3" fillId="0" borderId="6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8" xfId="4" applyFont="1" applyFill="1" applyBorder="1" applyAlignment="1">
      <alignment horizontal="center"/>
    </xf>
    <xf numFmtId="4" fontId="2" fillId="0" borderId="0" xfId="9488" applyNumberFormat="1" applyFont="1" applyFill="1" applyAlignment="1">
      <alignment horizontal="center"/>
    </xf>
    <xf numFmtId="0" fontId="85" fillId="0" borderId="0" xfId="2" applyFont="1" applyFill="1">
      <alignment vertical="center"/>
    </xf>
    <xf numFmtId="0" fontId="85" fillId="0" borderId="0" xfId="0" applyFont="1" applyFill="1" applyAlignment="1">
      <alignment horizontal="center"/>
    </xf>
    <xf numFmtId="10" fontId="85" fillId="0" borderId="0" xfId="1" applyNumberFormat="1" applyFont="1" applyFill="1" applyAlignment="1">
      <alignment horizontal="center"/>
    </xf>
    <xf numFmtId="0" fontId="2" fillId="0" borderId="0" xfId="3" applyFont="1" applyFill="1" applyAlignment="1">
      <alignment horizontal="center"/>
    </xf>
    <xf numFmtId="0" fontId="2" fillId="0" borderId="3" xfId="3" applyFont="1" applyFill="1" applyBorder="1" applyAlignment="1">
      <alignment horizontal="center" wrapText="1"/>
    </xf>
    <xf numFmtId="0" fontId="3" fillId="0" borderId="3" xfId="3" applyFont="1" applyFill="1" applyBorder="1" applyAlignment="1">
      <alignment horizontal="center" wrapText="1"/>
    </xf>
    <xf numFmtId="2" fontId="3" fillId="0" borderId="0" xfId="0" applyNumberFormat="1" applyFont="1" applyFill="1" applyAlignment="1">
      <alignment horizontal="center"/>
    </xf>
    <xf numFmtId="0" fontId="2" fillId="0" borderId="35" xfId="0" applyFont="1" applyFill="1" applyBorder="1"/>
    <xf numFmtId="2" fontId="3" fillId="0" borderId="35" xfId="1" applyNumberFormat="1" applyFont="1" applyFill="1" applyBorder="1" applyAlignment="1">
      <alignment horizontal="center"/>
    </xf>
    <xf numFmtId="0" fontId="3" fillId="0" borderId="34" xfId="0" applyFont="1" applyFill="1" applyBorder="1"/>
    <xf numFmtId="0" fontId="2" fillId="0" borderId="34" xfId="0" applyFont="1" applyFill="1" applyBorder="1"/>
    <xf numFmtId="2" fontId="3" fillId="0" borderId="34" xfId="1" applyNumberFormat="1" applyFont="1" applyFill="1" applyBorder="1" applyAlignment="1">
      <alignment horizontal="center"/>
    </xf>
    <xf numFmtId="0" fontId="2" fillId="0" borderId="0" xfId="3" applyFont="1" applyFill="1"/>
    <xf numFmtId="0" fontId="3" fillId="0" borderId="3" xfId="0" applyFont="1" applyFill="1" applyBorder="1"/>
    <xf numFmtId="14" fontId="94" fillId="0" borderId="0" xfId="0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164" fontId="3" fillId="0" borderId="38" xfId="0" applyNumberFormat="1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Continuous"/>
    </xf>
    <xf numFmtId="0" fontId="2" fillId="0" borderId="38" xfId="9522" applyFont="1" applyFill="1" applyBorder="1" applyAlignment="1">
      <alignment horizontal="centerContinuous"/>
    </xf>
    <xf numFmtId="0" fontId="2" fillId="0" borderId="0" xfId="21"/>
    <xf numFmtId="0" fontId="2" fillId="0" borderId="0" xfId="21" applyAlignment="1">
      <alignment horizontal="center"/>
    </xf>
    <xf numFmtId="0" fontId="2" fillId="0" borderId="0" xfId="12982" applyAlignment="1">
      <alignment horizontal="left"/>
    </xf>
    <xf numFmtId="0" fontId="2" fillId="0" borderId="0" xfId="22"/>
    <xf numFmtId="0" fontId="2" fillId="0" borderId="0" xfId="22" applyAlignment="1">
      <alignment horizontal="left"/>
    </xf>
    <xf numFmtId="0" fontId="2" fillId="0" borderId="0" xfId="21" applyFill="1"/>
    <xf numFmtId="0" fontId="2" fillId="0" borderId="0" xfId="47" applyFont="1" applyFill="1" applyAlignment="1">
      <alignment horizontal="left"/>
    </xf>
    <xf numFmtId="0" fontId="2" fillId="0" borderId="0" xfId="21" applyFill="1" applyAlignment="1">
      <alignment horizontal="center"/>
    </xf>
    <xf numFmtId="0" fontId="2" fillId="0" borderId="0" xfId="21" applyFont="1" applyFill="1" applyAlignment="1">
      <alignment horizontal="center"/>
    </xf>
    <xf numFmtId="0" fontId="3" fillId="0" borderId="0" xfId="21" applyFont="1" applyFill="1" applyAlignment="1">
      <alignment horizontal="left"/>
    </xf>
    <xf numFmtId="0" fontId="2" fillId="0" borderId="0" xfId="20"/>
    <xf numFmtId="0" fontId="85" fillId="0" borderId="0" xfId="20" applyFont="1" applyAlignment="1">
      <alignment horizontal="center"/>
    </xf>
    <xf numFmtId="0" fontId="2" fillId="0" borderId="0" xfId="20" applyAlignment="1">
      <alignment horizontal="center"/>
    </xf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0" xfId="9592" applyFont="1" applyAlignment="1">
      <alignment vertical="center"/>
    </xf>
    <xf numFmtId="0" fontId="2" fillId="0" borderId="0" xfId="9592" applyFont="1" applyAlignment="1">
      <alignment vertical="center"/>
    </xf>
    <xf numFmtId="0" fontId="2" fillId="0" borderId="45" xfId="9592" applyFont="1" applyBorder="1" applyAlignment="1">
      <alignment vertical="center"/>
    </xf>
    <xf numFmtId="0" fontId="2" fillId="0" borderId="0" xfId="9437" applyFont="1" applyFill="1"/>
    <xf numFmtId="0" fontId="3" fillId="0" borderId="38" xfId="26" applyFont="1" applyFill="1" applyBorder="1"/>
    <xf numFmtId="0" fontId="2" fillId="0" borderId="0" xfId="24" applyFont="1" applyFill="1"/>
    <xf numFmtId="0" fontId="3" fillId="0" borderId="0" xfId="18" applyFont="1" applyFill="1"/>
    <xf numFmtId="0" fontId="3" fillId="0" borderId="0" xfId="21" applyFont="1" applyFill="1" applyAlignment="1">
      <alignment horizontal="center"/>
    </xf>
    <xf numFmtId="0" fontId="2" fillId="0" borderId="0" xfId="4" applyFont="1" applyFill="1" applyAlignment="1">
      <alignment horizontal="centerContinuous"/>
    </xf>
    <xf numFmtId="0" fontId="4" fillId="0" borderId="0" xfId="4" applyFont="1" applyFill="1" applyAlignment="1">
      <alignment vertical="center" wrapText="1"/>
    </xf>
    <xf numFmtId="0" fontId="3" fillId="0" borderId="0" xfId="4" applyFont="1" applyFill="1" applyAlignment="1">
      <alignment horizontal="centerContinuous"/>
    </xf>
    <xf numFmtId="0" fontId="93" fillId="0" borderId="0" xfId="4" applyFont="1" applyFill="1"/>
    <xf numFmtId="0" fontId="93" fillId="0" borderId="6" xfId="4" applyFont="1" applyFill="1" applyBorder="1"/>
    <xf numFmtId="0" fontId="4" fillId="0" borderId="6" xfId="4" applyFont="1" applyFill="1" applyBorder="1" applyAlignment="1">
      <alignment horizontal="center" wrapText="1"/>
    </xf>
    <xf numFmtId="0" fontId="3" fillId="0" borderId="0" xfId="4" applyFont="1" applyFill="1" applyAlignment="1">
      <alignment horizontal="right"/>
    </xf>
    <xf numFmtId="0" fontId="3" fillId="0" borderId="45" xfId="4" applyFont="1" applyFill="1" applyBorder="1"/>
    <xf numFmtId="184" fontId="3" fillId="0" borderId="0" xfId="12980" applyNumberFormat="1" applyFont="1" applyFill="1"/>
    <xf numFmtId="44" fontId="3" fillId="0" borderId="0" xfId="4" applyNumberFormat="1" applyFont="1" applyFill="1"/>
    <xf numFmtId="184" fontId="3" fillId="0" borderId="0" xfId="4" applyNumberFormat="1" applyFont="1" applyFill="1"/>
    <xf numFmtId="0" fontId="91" fillId="0" borderId="0" xfId="21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2" fillId="0" borderId="0" xfId="21" quotePrefix="1" applyFill="1" applyAlignment="1">
      <alignment horizontal="center"/>
    </xf>
    <xf numFmtId="0" fontId="2" fillId="0" borderId="0" xfId="47" applyFont="1" applyFill="1" applyAlignment="1">
      <alignment horizontal="center" wrapText="1"/>
    </xf>
    <xf numFmtId="0" fontId="85" fillId="0" borderId="38" xfId="4" applyFont="1" applyFill="1" applyBorder="1" applyAlignment="1">
      <alignment horizontal="center"/>
    </xf>
    <xf numFmtId="182" fontId="3" fillId="0" borderId="0" xfId="4" applyNumberFormat="1" applyFont="1" applyFill="1"/>
    <xf numFmtId="10" fontId="3" fillId="0" borderId="0" xfId="8" applyNumberFormat="1" applyFont="1" applyFill="1" applyAlignment="1">
      <alignment horizontal="center" vertical="center" wrapText="1"/>
    </xf>
    <xf numFmtId="164" fontId="3" fillId="0" borderId="0" xfId="21" applyNumberFormat="1" applyFont="1" applyFill="1" applyAlignment="1">
      <alignment horizontal="center"/>
    </xf>
    <xf numFmtId="2" fontId="3" fillId="0" borderId="38" xfId="21" applyNumberFormat="1" applyFont="1" applyFill="1" applyBorder="1" applyAlignment="1">
      <alignment horizontal="center"/>
    </xf>
    <xf numFmtId="2" fontId="3" fillId="0" borderId="45" xfId="21" applyNumberFormat="1" applyFont="1" applyFill="1" applyBorder="1" applyAlignment="1">
      <alignment horizontal="center"/>
    </xf>
    <xf numFmtId="164" fontId="3" fillId="0" borderId="47" xfId="4" applyNumberFormat="1" applyFont="1" applyFill="1" applyBorder="1" applyAlignment="1">
      <alignment horizontal="center"/>
    </xf>
    <xf numFmtId="164" fontId="3" fillId="0" borderId="38" xfId="21" applyNumberFormat="1" applyFont="1" applyFill="1" applyBorder="1" applyAlignment="1">
      <alignment horizontal="center"/>
    </xf>
    <xf numFmtId="164" fontId="3" fillId="0" borderId="45" xfId="21" applyNumberFormat="1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3" fillId="0" borderId="47" xfId="3" applyFont="1" applyFill="1" applyBorder="1" applyAlignment="1">
      <alignment horizontal="center"/>
    </xf>
    <xf numFmtId="10" fontId="3" fillId="0" borderId="6" xfId="1" applyNumberFormat="1" applyFont="1" applyFill="1" applyBorder="1" applyAlignment="1">
      <alignment horizontal="center"/>
    </xf>
    <xf numFmtId="10" fontId="3" fillId="0" borderId="47" xfId="1" applyNumberFormat="1" applyFont="1" applyFill="1" applyBorder="1" applyAlignment="1">
      <alignment horizontal="center"/>
    </xf>
    <xf numFmtId="0" fontId="3" fillId="0" borderId="0" xfId="12"/>
    <xf numFmtId="0" fontId="93" fillId="0" borderId="3" xfId="12" applyFont="1" applyBorder="1" applyAlignment="1">
      <alignment horizontal="centerContinuous"/>
    </xf>
    <xf numFmtId="179" fontId="3" fillId="0" borderId="0" xfId="17" applyNumberFormat="1" applyFont="1" applyFill="1" applyBorder="1" applyAlignment="1"/>
    <xf numFmtId="0" fontId="3" fillId="0" borderId="34" xfId="12" applyBorder="1"/>
    <xf numFmtId="0" fontId="93" fillId="0" borderId="3" xfId="12" applyFont="1" applyBorder="1" applyAlignment="1">
      <alignment horizontal="center"/>
    </xf>
    <xf numFmtId="180" fontId="3" fillId="0" borderId="0" xfId="17" applyNumberFormat="1" applyFont="1" applyFill="1" applyBorder="1" applyAlignment="1"/>
    <xf numFmtId="180" fontId="3" fillId="0" borderId="34" xfId="17" applyNumberFormat="1" applyFont="1" applyFill="1" applyBorder="1" applyAlignment="1"/>
    <xf numFmtId="181" fontId="3" fillId="0" borderId="0" xfId="17" applyNumberFormat="1" applyFont="1" applyFill="1" applyBorder="1" applyAlignment="1"/>
    <xf numFmtId="43" fontId="3" fillId="0" borderId="0" xfId="17" applyFont="1" applyFill="1" applyBorder="1" applyAlignment="1"/>
    <xf numFmtId="181" fontId="3" fillId="0" borderId="34" xfId="17" applyNumberFormat="1" applyFont="1" applyFill="1" applyBorder="1" applyAlignment="1"/>
    <xf numFmtId="43" fontId="3" fillId="0" borderId="34" xfId="17" applyFont="1" applyFill="1" applyBorder="1" applyAlignment="1"/>
    <xf numFmtId="0" fontId="3" fillId="0" borderId="0" xfId="4" applyFont="1" applyFill="1" applyBorder="1"/>
    <xf numFmtId="182" fontId="3" fillId="0" borderId="0" xfId="4" applyNumberFormat="1" applyFont="1" applyFill="1" applyBorder="1" applyAlignment="1">
      <alignment horizontal="center"/>
    </xf>
    <xf numFmtId="10" fontId="3" fillId="0" borderId="0" xfId="9471" applyNumberFormat="1" applyFont="1" applyFill="1" applyBorder="1" applyAlignment="1">
      <alignment horizontal="center"/>
    </xf>
    <xf numFmtId="164" fontId="3" fillId="0" borderId="0" xfId="4" applyNumberFormat="1" applyFont="1" applyFill="1" applyBorder="1" applyAlignment="1">
      <alignment horizontal="center"/>
    </xf>
    <xf numFmtId="0" fontId="3" fillId="0" borderId="47" xfId="4" applyFont="1" applyFill="1" applyBorder="1"/>
    <xf numFmtId="10" fontId="3" fillId="0" borderId="47" xfId="9471" applyNumberFormat="1" applyFont="1" applyFill="1" applyBorder="1" applyAlignment="1">
      <alignment horizontal="center"/>
    </xf>
    <xf numFmtId="164" fontId="3" fillId="0" borderId="0" xfId="4" applyNumberFormat="1" applyFont="1" applyFill="1"/>
    <xf numFmtId="0" fontId="2" fillId="0" borderId="0" xfId="47" applyFont="1" applyFill="1" applyBorder="1"/>
    <xf numFmtId="10" fontId="2" fillId="0" borderId="0" xfId="12974" applyNumberFormat="1" applyFont="1" applyFill="1" applyBorder="1" applyAlignment="1">
      <alignment horizontal="center"/>
    </xf>
    <xf numFmtId="175" fontId="2" fillId="0" borderId="0" xfId="12974" applyNumberFormat="1" applyFont="1" applyFill="1" applyBorder="1" applyAlignment="1">
      <alignment horizontal="center"/>
    </xf>
    <xf numFmtId="0" fontId="2" fillId="0" borderId="0" xfId="47" applyFont="1" applyFill="1" applyBorder="1" applyAlignment="1">
      <alignment horizontal="center"/>
    </xf>
    <xf numFmtId="0" fontId="2" fillId="0" borderId="0" xfId="47" applyFont="1" applyAlignment="1">
      <alignment horizontal="right"/>
    </xf>
    <xf numFmtId="0" fontId="2" fillId="0" borderId="0" xfId="9592" applyFont="1" applyFill="1" applyAlignment="1">
      <alignment vertical="center"/>
    </xf>
    <xf numFmtId="0" fontId="3" fillId="0" borderId="4" xfId="9592" applyFont="1" applyBorder="1" applyAlignment="1">
      <alignment vertical="center"/>
    </xf>
    <xf numFmtId="0" fontId="3" fillId="0" borderId="47" xfId="9592" applyFont="1" applyBorder="1" applyAlignment="1">
      <alignment vertical="center"/>
    </xf>
    <xf numFmtId="0" fontId="1" fillId="0" borderId="0" xfId="13036">
      <alignment vertical="center"/>
    </xf>
    <xf numFmtId="0" fontId="2" fillId="0" borderId="0" xfId="9557" applyFont="1" applyAlignment="1">
      <alignment horizontal="center"/>
    </xf>
    <xf numFmtId="0" fontId="2" fillId="0" borderId="47" xfId="9557" applyFont="1" applyBorder="1" applyAlignment="1">
      <alignment horizontal="centerContinuous"/>
    </xf>
    <xf numFmtId="0" fontId="85" fillId="0" borderId="4" xfId="9557" applyFont="1" applyBorder="1" applyAlignment="1">
      <alignment horizontal="center"/>
    </xf>
    <xf numFmtId="0" fontId="85" fillId="0" borderId="4" xfId="9557" applyFont="1" applyBorder="1" applyAlignment="1">
      <alignment horizontal="center" vertical="center" wrapText="1"/>
    </xf>
    <xf numFmtId="0" fontId="85" fillId="0" borderId="0" xfId="9557" applyFont="1" applyAlignment="1">
      <alignment horizontal="center" vertical="center" wrapText="1"/>
    </xf>
    <xf numFmtId="0" fontId="99" fillId="0" borderId="0" xfId="12963" applyFont="1" applyBorder="1" applyAlignment="1">
      <alignment horizontal="center" vertical="center"/>
    </xf>
    <xf numFmtId="0" fontId="7" fillId="0" borderId="0" xfId="13036" applyFont="1">
      <alignment vertical="center"/>
    </xf>
    <xf numFmtId="0" fontId="2" fillId="0" borderId="47" xfId="9557" applyFont="1" applyBorder="1"/>
    <xf numFmtId="0" fontId="2" fillId="0" borderId="47" xfId="9557" applyFont="1" applyBorder="1" applyAlignment="1">
      <alignment horizontal="center"/>
    </xf>
    <xf numFmtId="0" fontId="3" fillId="0" borderId="47" xfId="13037" applyFont="1" applyBorder="1" applyAlignment="1">
      <alignment horizontal="right"/>
    </xf>
    <xf numFmtId="0" fontId="2" fillId="0" borderId="0" xfId="9557" applyFont="1"/>
    <xf numFmtId="0" fontId="3" fillId="0" borderId="0" xfId="13037" applyFont="1" applyBorder="1" applyAlignment="1">
      <alignment horizontal="right"/>
    </xf>
    <xf numFmtId="0" fontId="1" fillId="0" borderId="0" xfId="9557"/>
    <xf numFmtId="0" fontId="100" fillId="0" borderId="0" xfId="13038" applyFont="1"/>
    <xf numFmtId="0" fontId="2" fillId="0" borderId="0" xfId="13039" applyFont="1">
      <alignment vertical="center"/>
    </xf>
    <xf numFmtId="10" fontId="3" fillId="0" borderId="0" xfId="9581" applyNumberFormat="1" applyFont="1" applyFill="1" applyBorder="1" applyAlignment="1">
      <alignment horizontal="right"/>
    </xf>
    <xf numFmtId="10" fontId="1" fillId="0" borderId="0" xfId="13036" applyNumberFormat="1">
      <alignment vertical="center"/>
    </xf>
    <xf numFmtId="10" fontId="2" fillId="0" borderId="0" xfId="9557" applyNumberFormat="1" applyFont="1" applyAlignment="1">
      <alignment horizontal="center"/>
    </xf>
    <xf numFmtId="10" fontId="3" fillId="0" borderId="0" xfId="9581" quotePrefix="1" applyNumberFormat="1" applyFont="1" applyFill="1" applyBorder="1" applyAlignment="1">
      <alignment horizontal="center"/>
    </xf>
    <xf numFmtId="14" fontId="1" fillId="0" borderId="0" xfId="9557" applyNumberFormat="1"/>
    <xf numFmtId="0" fontId="3" fillId="0" borderId="0" xfId="9557" applyFont="1"/>
    <xf numFmtId="0" fontId="3" fillId="0" borderId="47" xfId="9557" applyFont="1" applyBorder="1"/>
    <xf numFmtId="0" fontId="2" fillId="0" borderId="47" xfId="13039" applyFont="1" applyBorder="1">
      <alignment vertical="center"/>
    </xf>
    <xf numFmtId="10" fontId="2" fillId="0" borderId="47" xfId="9557" applyNumberFormat="1" applyFont="1" applyBorder="1" applyAlignment="1">
      <alignment horizontal="right"/>
    </xf>
    <xf numFmtId="10" fontId="3" fillId="0" borderId="47" xfId="9581" applyNumberFormat="1" applyFont="1" applyFill="1" applyBorder="1" applyAlignment="1">
      <alignment horizontal="right"/>
    </xf>
    <xf numFmtId="0" fontId="2" fillId="0" borderId="0" xfId="9557" applyFont="1" applyAlignment="1">
      <alignment horizontal="left"/>
    </xf>
    <xf numFmtId="0" fontId="3" fillId="0" borderId="0" xfId="13037" applyFont="1" applyBorder="1" applyAlignment="1">
      <alignment horizontal="center"/>
    </xf>
    <xf numFmtId="0" fontId="97" fillId="0" borderId="0" xfId="9557" applyFont="1"/>
    <xf numFmtId="14" fontId="2" fillId="0" borderId="0" xfId="9557" applyNumberFormat="1" applyFont="1" applyAlignment="1">
      <alignment horizontal="center"/>
    </xf>
    <xf numFmtId="10" fontId="3" fillId="0" borderId="0" xfId="1" applyNumberFormat="1" applyFont="1" applyBorder="1" applyAlignment="1">
      <alignment horizontal="center"/>
    </xf>
    <xf numFmtId="0" fontId="2" fillId="0" borderId="0" xfId="9557" applyFont="1" applyAlignment="1">
      <alignment horizontal="left" indent="2"/>
    </xf>
    <xf numFmtId="0" fontId="101" fillId="0" borderId="0" xfId="12963" applyFont="1">
      <alignment vertical="center"/>
    </xf>
    <xf numFmtId="0" fontId="1" fillId="0" borderId="0" xfId="13036" quotePrefix="1">
      <alignment vertical="center"/>
    </xf>
    <xf numFmtId="14" fontId="2" fillId="0" borderId="0" xfId="13039" applyNumberFormat="1" applyFont="1" applyAlignment="1">
      <alignment horizontal="center" vertical="center"/>
    </xf>
    <xf numFmtId="184" fontId="2" fillId="0" borderId="0" xfId="12980" applyNumberFormat="1" applyFont="1" applyAlignment="1">
      <alignment horizontal="center" vertical="center"/>
    </xf>
    <xf numFmtId="0" fontId="4" fillId="64" borderId="0" xfId="7" applyFont="1" applyFill="1" applyAlignment="1">
      <alignment horizontal="center" wrapText="1"/>
    </xf>
    <xf numFmtId="0" fontId="4" fillId="0" borderId="0" xfId="3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1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5" fillId="0" borderId="0" xfId="6" applyFont="1" applyFill="1" applyAlignment="1">
      <alignment horizontal="center" vertical="center"/>
    </xf>
    <xf numFmtId="0" fontId="85" fillId="0" borderId="0" xfId="4" applyFont="1" applyFill="1" applyAlignment="1">
      <alignment horizontal="center" vertical="center"/>
    </xf>
    <xf numFmtId="0" fontId="93" fillId="0" borderId="0" xfId="4" applyFont="1" applyFill="1" applyAlignment="1">
      <alignment horizontal="center"/>
    </xf>
    <xf numFmtId="0" fontId="85" fillId="0" borderId="0" xfId="4" applyFont="1" applyFill="1" applyAlignment="1">
      <alignment horizontal="center" wrapText="1"/>
    </xf>
    <xf numFmtId="0" fontId="85" fillId="0" borderId="0" xfId="47" applyFont="1" applyAlignment="1">
      <alignment horizontal="center"/>
    </xf>
    <xf numFmtId="0" fontId="85" fillId="0" borderId="34" xfId="47" applyFont="1" applyBorder="1" applyAlignment="1">
      <alignment horizontal="center"/>
    </xf>
    <xf numFmtId="0" fontId="85" fillId="0" borderId="0" xfId="18" applyFont="1" applyAlignment="1">
      <alignment horizontal="center"/>
    </xf>
    <xf numFmtId="0" fontId="4" fillId="0" borderId="0" xfId="18" applyFont="1" applyAlignment="1">
      <alignment horizontal="center"/>
    </xf>
    <xf numFmtId="0" fontId="3" fillId="0" borderId="3" xfId="18" applyFont="1" applyBorder="1" applyAlignment="1">
      <alignment horizontal="center"/>
    </xf>
    <xf numFmtId="0" fontId="85" fillId="0" borderId="38" xfId="9437" applyFont="1" applyBorder="1" applyAlignment="1">
      <alignment horizontal="center"/>
    </xf>
    <xf numFmtId="0" fontId="85" fillId="0" borderId="45" xfId="20" applyFont="1" applyBorder="1" applyAlignment="1">
      <alignment horizontal="center"/>
    </xf>
    <xf numFmtId="0" fontId="2" fillId="0" borderId="0" xfId="24" applyFont="1" applyAlignment="1">
      <alignment horizontal="left" wrapText="1"/>
    </xf>
    <xf numFmtId="0" fontId="2" fillId="0" borderId="0" xfId="9522" applyFont="1" applyAlignment="1">
      <alignment horizontal="left" vertical="top" wrapText="1"/>
    </xf>
    <xf numFmtId="0" fontId="8" fillId="0" borderId="0" xfId="13036" applyFont="1" applyAlignment="1">
      <alignment horizontal="center" vertical="center"/>
    </xf>
    <xf numFmtId="0" fontId="8" fillId="0" borderId="0" xfId="9557" applyFont="1" applyAlignment="1">
      <alignment horizontal="center"/>
    </xf>
  </cellXfs>
  <cellStyles count="13040">
    <cellStyle name="$ Currency" xfId="69" xr:uid="{00000000-0005-0000-0000-000000000000}"/>
    <cellStyle name="$ Linked Amount" xfId="70" xr:uid="{00000000-0005-0000-0000-000001000000}"/>
    <cellStyle name="$Currency x2" xfId="71" xr:uid="{00000000-0005-0000-0000-000002000000}"/>
    <cellStyle name="$Gas Cost x5" xfId="72" xr:uid="{00000000-0005-0000-0000-000003000000}"/>
    <cellStyle name="$Gas Cost x5 2" xfId="9608" xr:uid="{00000000-0005-0000-0000-000004000000}"/>
    <cellStyle name="$Gas Cost x5 3" xfId="13011" xr:uid="{AE85D791-2A1F-40D9-9092-4E4E1B1A96F8}"/>
    <cellStyle name="20% - Accent1 2" xfId="73" xr:uid="{00000000-0005-0000-0000-000005000000}"/>
    <cellStyle name="20% - Accent1 2 2" xfId="74" xr:uid="{00000000-0005-0000-0000-000006000000}"/>
    <cellStyle name="20% - Accent1 2 2 2" xfId="75" xr:uid="{00000000-0005-0000-0000-000007000000}"/>
    <cellStyle name="20% - Accent1 2 2 2 2" xfId="9611" xr:uid="{00000000-0005-0000-0000-000008000000}"/>
    <cellStyle name="20% - Accent1 2 2 3" xfId="76" xr:uid="{00000000-0005-0000-0000-000009000000}"/>
    <cellStyle name="20% - Accent1 2 2 3 2" xfId="9612" xr:uid="{00000000-0005-0000-0000-00000A000000}"/>
    <cellStyle name="20% - Accent1 2 2 4" xfId="9610" xr:uid="{00000000-0005-0000-0000-00000B000000}"/>
    <cellStyle name="20% - Accent1 2 3" xfId="77" xr:uid="{00000000-0005-0000-0000-00000C000000}"/>
    <cellStyle name="20% - Accent1 2 3 2" xfId="78" xr:uid="{00000000-0005-0000-0000-00000D000000}"/>
    <cellStyle name="20% - Accent1 2 3 2 2" xfId="9614" xr:uid="{00000000-0005-0000-0000-00000E000000}"/>
    <cellStyle name="20% - Accent1 2 3 3" xfId="9613" xr:uid="{00000000-0005-0000-0000-00000F000000}"/>
    <cellStyle name="20% - Accent1 2 4" xfId="79" xr:uid="{00000000-0005-0000-0000-000010000000}"/>
    <cellStyle name="20% - Accent1 2 4 2" xfId="9615" xr:uid="{00000000-0005-0000-0000-000011000000}"/>
    <cellStyle name="20% - Accent1 2 5" xfId="80" xr:uid="{00000000-0005-0000-0000-000012000000}"/>
    <cellStyle name="20% - Accent1 2 5 2" xfId="9616" xr:uid="{00000000-0005-0000-0000-000013000000}"/>
    <cellStyle name="20% - Accent1 2 6" xfId="9609" xr:uid="{00000000-0005-0000-0000-000014000000}"/>
    <cellStyle name="20% - Accent1 3" xfId="81" xr:uid="{00000000-0005-0000-0000-000015000000}"/>
    <cellStyle name="20% - Accent1 3 2" xfId="82" xr:uid="{00000000-0005-0000-0000-000016000000}"/>
    <cellStyle name="20% - Accent1 3 2 2" xfId="83" xr:uid="{00000000-0005-0000-0000-000017000000}"/>
    <cellStyle name="20% - Accent1 3 2 2 2" xfId="9619" xr:uid="{00000000-0005-0000-0000-000018000000}"/>
    <cellStyle name="20% - Accent1 3 2 3" xfId="9618" xr:uid="{00000000-0005-0000-0000-000019000000}"/>
    <cellStyle name="20% - Accent1 3 3" xfId="84" xr:uid="{00000000-0005-0000-0000-00001A000000}"/>
    <cellStyle name="20% - Accent1 3 3 2" xfId="9620" xr:uid="{00000000-0005-0000-0000-00001B000000}"/>
    <cellStyle name="20% - Accent1 3 4" xfId="85" xr:uid="{00000000-0005-0000-0000-00001C000000}"/>
    <cellStyle name="20% - Accent1 3 4 2" xfId="9621" xr:uid="{00000000-0005-0000-0000-00001D000000}"/>
    <cellStyle name="20% - Accent1 3 5" xfId="9617" xr:uid="{00000000-0005-0000-0000-00001E000000}"/>
    <cellStyle name="20% - Accent1 4" xfId="86" xr:uid="{00000000-0005-0000-0000-00001F000000}"/>
    <cellStyle name="20% - Accent1 4 2" xfId="87" xr:uid="{00000000-0005-0000-0000-000020000000}"/>
    <cellStyle name="20% - Accent1 4 2 2" xfId="88" xr:uid="{00000000-0005-0000-0000-000021000000}"/>
    <cellStyle name="20% - Accent1 4 2 2 2" xfId="9624" xr:uid="{00000000-0005-0000-0000-000022000000}"/>
    <cellStyle name="20% - Accent1 4 2 3" xfId="9623" xr:uid="{00000000-0005-0000-0000-000023000000}"/>
    <cellStyle name="20% - Accent1 4 3" xfId="89" xr:uid="{00000000-0005-0000-0000-000024000000}"/>
    <cellStyle name="20% - Accent1 4 3 2" xfId="9625" xr:uid="{00000000-0005-0000-0000-000025000000}"/>
    <cellStyle name="20% - Accent1 4 4" xfId="9622" xr:uid="{00000000-0005-0000-0000-000026000000}"/>
    <cellStyle name="20% - Accent1 5" xfId="90" xr:uid="{00000000-0005-0000-0000-000027000000}"/>
    <cellStyle name="20% - Accent1 5 2" xfId="91" xr:uid="{00000000-0005-0000-0000-000028000000}"/>
    <cellStyle name="20% - Accent1 5 2 2" xfId="92" xr:uid="{00000000-0005-0000-0000-000029000000}"/>
    <cellStyle name="20% - Accent1 5 2 2 2" xfId="9628" xr:uid="{00000000-0005-0000-0000-00002A000000}"/>
    <cellStyle name="20% - Accent1 5 2 3" xfId="9627" xr:uid="{00000000-0005-0000-0000-00002B000000}"/>
    <cellStyle name="20% - Accent1 5 3" xfId="93" xr:uid="{00000000-0005-0000-0000-00002C000000}"/>
    <cellStyle name="20% - Accent1 5 3 2" xfId="9629" xr:uid="{00000000-0005-0000-0000-00002D000000}"/>
    <cellStyle name="20% - Accent1 5 4" xfId="9626" xr:uid="{00000000-0005-0000-0000-00002E000000}"/>
    <cellStyle name="20% - Accent1 6" xfId="94" xr:uid="{00000000-0005-0000-0000-00002F000000}"/>
    <cellStyle name="20% - Accent2 2" xfId="95" xr:uid="{00000000-0005-0000-0000-000030000000}"/>
    <cellStyle name="20% - Accent2 2 2" xfId="96" xr:uid="{00000000-0005-0000-0000-000031000000}"/>
    <cellStyle name="20% - Accent2 2 2 2" xfId="97" xr:uid="{00000000-0005-0000-0000-000032000000}"/>
    <cellStyle name="20% - Accent2 2 2 2 2" xfId="9632" xr:uid="{00000000-0005-0000-0000-000033000000}"/>
    <cellStyle name="20% - Accent2 2 2 3" xfId="98" xr:uid="{00000000-0005-0000-0000-000034000000}"/>
    <cellStyle name="20% - Accent2 2 2 3 2" xfId="9633" xr:uid="{00000000-0005-0000-0000-000035000000}"/>
    <cellStyle name="20% - Accent2 2 2 4" xfId="9631" xr:uid="{00000000-0005-0000-0000-000036000000}"/>
    <cellStyle name="20% - Accent2 2 3" xfId="99" xr:uid="{00000000-0005-0000-0000-000037000000}"/>
    <cellStyle name="20% - Accent2 2 3 2" xfId="100" xr:uid="{00000000-0005-0000-0000-000038000000}"/>
    <cellStyle name="20% - Accent2 2 3 2 2" xfId="9635" xr:uid="{00000000-0005-0000-0000-000039000000}"/>
    <cellStyle name="20% - Accent2 2 3 3" xfId="9634" xr:uid="{00000000-0005-0000-0000-00003A000000}"/>
    <cellStyle name="20% - Accent2 2 4" xfId="101" xr:uid="{00000000-0005-0000-0000-00003B000000}"/>
    <cellStyle name="20% - Accent2 2 4 2" xfId="9636" xr:uid="{00000000-0005-0000-0000-00003C000000}"/>
    <cellStyle name="20% - Accent2 2 5" xfId="102" xr:uid="{00000000-0005-0000-0000-00003D000000}"/>
    <cellStyle name="20% - Accent2 2 5 2" xfId="9637" xr:uid="{00000000-0005-0000-0000-00003E000000}"/>
    <cellStyle name="20% - Accent2 2 6" xfId="9630" xr:uid="{00000000-0005-0000-0000-00003F000000}"/>
    <cellStyle name="20% - Accent2 3" xfId="103" xr:uid="{00000000-0005-0000-0000-000040000000}"/>
    <cellStyle name="20% - Accent2 3 2" xfId="104" xr:uid="{00000000-0005-0000-0000-000041000000}"/>
    <cellStyle name="20% - Accent2 3 2 2" xfId="105" xr:uid="{00000000-0005-0000-0000-000042000000}"/>
    <cellStyle name="20% - Accent2 3 2 2 2" xfId="9640" xr:uid="{00000000-0005-0000-0000-000043000000}"/>
    <cellStyle name="20% - Accent2 3 2 3" xfId="9639" xr:uid="{00000000-0005-0000-0000-000044000000}"/>
    <cellStyle name="20% - Accent2 3 3" xfId="106" xr:uid="{00000000-0005-0000-0000-000045000000}"/>
    <cellStyle name="20% - Accent2 3 3 2" xfId="9641" xr:uid="{00000000-0005-0000-0000-000046000000}"/>
    <cellStyle name="20% - Accent2 3 4" xfId="107" xr:uid="{00000000-0005-0000-0000-000047000000}"/>
    <cellStyle name="20% - Accent2 3 4 2" xfId="9642" xr:uid="{00000000-0005-0000-0000-000048000000}"/>
    <cellStyle name="20% - Accent2 3 5" xfId="9638" xr:uid="{00000000-0005-0000-0000-000049000000}"/>
    <cellStyle name="20% - Accent2 4" xfId="108" xr:uid="{00000000-0005-0000-0000-00004A000000}"/>
    <cellStyle name="20% - Accent2 4 2" xfId="109" xr:uid="{00000000-0005-0000-0000-00004B000000}"/>
    <cellStyle name="20% - Accent2 4 2 2" xfId="110" xr:uid="{00000000-0005-0000-0000-00004C000000}"/>
    <cellStyle name="20% - Accent2 4 2 2 2" xfId="9645" xr:uid="{00000000-0005-0000-0000-00004D000000}"/>
    <cellStyle name="20% - Accent2 4 2 3" xfId="9644" xr:uid="{00000000-0005-0000-0000-00004E000000}"/>
    <cellStyle name="20% - Accent2 4 3" xfId="111" xr:uid="{00000000-0005-0000-0000-00004F000000}"/>
    <cellStyle name="20% - Accent2 4 3 2" xfId="9646" xr:uid="{00000000-0005-0000-0000-000050000000}"/>
    <cellStyle name="20% - Accent2 4 4" xfId="9643" xr:uid="{00000000-0005-0000-0000-000051000000}"/>
    <cellStyle name="20% - Accent2 5" xfId="112" xr:uid="{00000000-0005-0000-0000-000052000000}"/>
    <cellStyle name="20% - Accent2 5 2" xfId="113" xr:uid="{00000000-0005-0000-0000-000053000000}"/>
    <cellStyle name="20% - Accent2 5 2 2" xfId="114" xr:uid="{00000000-0005-0000-0000-000054000000}"/>
    <cellStyle name="20% - Accent2 5 2 2 2" xfId="9649" xr:uid="{00000000-0005-0000-0000-000055000000}"/>
    <cellStyle name="20% - Accent2 5 2 3" xfId="9648" xr:uid="{00000000-0005-0000-0000-000056000000}"/>
    <cellStyle name="20% - Accent2 5 3" xfId="115" xr:uid="{00000000-0005-0000-0000-000057000000}"/>
    <cellStyle name="20% - Accent2 5 3 2" xfId="9650" xr:uid="{00000000-0005-0000-0000-000058000000}"/>
    <cellStyle name="20% - Accent2 5 4" xfId="9647" xr:uid="{00000000-0005-0000-0000-000059000000}"/>
    <cellStyle name="20% - Accent2 6" xfId="116" xr:uid="{00000000-0005-0000-0000-00005A000000}"/>
    <cellStyle name="20% - Accent3 2" xfId="117" xr:uid="{00000000-0005-0000-0000-00005B000000}"/>
    <cellStyle name="20% - Accent3 2 2" xfId="118" xr:uid="{00000000-0005-0000-0000-00005C000000}"/>
    <cellStyle name="20% - Accent3 2 2 2" xfId="119" xr:uid="{00000000-0005-0000-0000-00005D000000}"/>
    <cellStyle name="20% - Accent3 2 2 2 2" xfId="9653" xr:uid="{00000000-0005-0000-0000-00005E000000}"/>
    <cellStyle name="20% - Accent3 2 2 3" xfId="120" xr:uid="{00000000-0005-0000-0000-00005F000000}"/>
    <cellStyle name="20% - Accent3 2 2 3 2" xfId="9654" xr:uid="{00000000-0005-0000-0000-000060000000}"/>
    <cellStyle name="20% - Accent3 2 2 4" xfId="9652" xr:uid="{00000000-0005-0000-0000-000061000000}"/>
    <cellStyle name="20% - Accent3 2 3" xfId="121" xr:uid="{00000000-0005-0000-0000-000062000000}"/>
    <cellStyle name="20% - Accent3 2 3 2" xfId="122" xr:uid="{00000000-0005-0000-0000-000063000000}"/>
    <cellStyle name="20% - Accent3 2 3 2 2" xfId="9656" xr:uid="{00000000-0005-0000-0000-000064000000}"/>
    <cellStyle name="20% - Accent3 2 3 3" xfId="9655" xr:uid="{00000000-0005-0000-0000-000065000000}"/>
    <cellStyle name="20% - Accent3 2 4" xfId="123" xr:uid="{00000000-0005-0000-0000-000066000000}"/>
    <cellStyle name="20% - Accent3 2 4 2" xfId="9657" xr:uid="{00000000-0005-0000-0000-000067000000}"/>
    <cellStyle name="20% - Accent3 2 5" xfId="124" xr:uid="{00000000-0005-0000-0000-000068000000}"/>
    <cellStyle name="20% - Accent3 2 5 2" xfId="9658" xr:uid="{00000000-0005-0000-0000-000069000000}"/>
    <cellStyle name="20% - Accent3 2 6" xfId="9651" xr:uid="{00000000-0005-0000-0000-00006A000000}"/>
    <cellStyle name="20% - Accent3 3" xfId="125" xr:uid="{00000000-0005-0000-0000-00006B000000}"/>
    <cellStyle name="20% - Accent3 3 2" xfId="126" xr:uid="{00000000-0005-0000-0000-00006C000000}"/>
    <cellStyle name="20% - Accent3 3 2 2" xfId="127" xr:uid="{00000000-0005-0000-0000-00006D000000}"/>
    <cellStyle name="20% - Accent3 3 2 2 2" xfId="9661" xr:uid="{00000000-0005-0000-0000-00006E000000}"/>
    <cellStyle name="20% - Accent3 3 2 3" xfId="9660" xr:uid="{00000000-0005-0000-0000-00006F000000}"/>
    <cellStyle name="20% - Accent3 3 3" xfId="128" xr:uid="{00000000-0005-0000-0000-000070000000}"/>
    <cellStyle name="20% - Accent3 3 3 2" xfId="9662" xr:uid="{00000000-0005-0000-0000-000071000000}"/>
    <cellStyle name="20% - Accent3 3 4" xfId="129" xr:uid="{00000000-0005-0000-0000-000072000000}"/>
    <cellStyle name="20% - Accent3 3 4 2" xfId="9663" xr:uid="{00000000-0005-0000-0000-000073000000}"/>
    <cellStyle name="20% - Accent3 3 5" xfId="9659" xr:uid="{00000000-0005-0000-0000-000074000000}"/>
    <cellStyle name="20% - Accent3 4" xfId="130" xr:uid="{00000000-0005-0000-0000-000075000000}"/>
    <cellStyle name="20% - Accent3 4 2" xfId="131" xr:uid="{00000000-0005-0000-0000-000076000000}"/>
    <cellStyle name="20% - Accent3 4 2 2" xfId="132" xr:uid="{00000000-0005-0000-0000-000077000000}"/>
    <cellStyle name="20% - Accent3 4 2 2 2" xfId="9666" xr:uid="{00000000-0005-0000-0000-000078000000}"/>
    <cellStyle name="20% - Accent3 4 2 3" xfId="9665" xr:uid="{00000000-0005-0000-0000-000079000000}"/>
    <cellStyle name="20% - Accent3 4 3" xfId="133" xr:uid="{00000000-0005-0000-0000-00007A000000}"/>
    <cellStyle name="20% - Accent3 4 3 2" xfId="9667" xr:uid="{00000000-0005-0000-0000-00007B000000}"/>
    <cellStyle name="20% - Accent3 4 4" xfId="9664" xr:uid="{00000000-0005-0000-0000-00007C000000}"/>
    <cellStyle name="20% - Accent3 5" xfId="134" xr:uid="{00000000-0005-0000-0000-00007D000000}"/>
    <cellStyle name="20% - Accent3 5 2" xfId="135" xr:uid="{00000000-0005-0000-0000-00007E000000}"/>
    <cellStyle name="20% - Accent3 5 2 2" xfId="136" xr:uid="{00000000-0005-0000-0000-00007F000000}"/>
    <cellStyle name="20% - Accent3 5 2 2 2" xfId="9670" xr:uid="{00000000-0005-0000-0000-000080000000}"/>
    <cellStyle name="20% - Accent3 5 2 3" xfId="9669" xr:uid="{00000000-0005-0000-0000-000081000000}"/>
    <cellStyle name="20% - Accent3 5 3" xfId="137" xr:uid="{00000000-0005-0000-0000-000082000000}"/>
    <cellStyle name="20% - Accent3 5 3 2" xfId="9671" xr:uid="{00000000-0005-0000-0000-000083000000}"/>
    <cellStyle name="20% - Accent3 5 4" xfId="9668" xr:uid="{00000000-0005-0000-0000-000084000000}"/>
    <cellStyle name="20% - Accent3 6" xfId="138" xr:uid="{00000000-0005-0000-0000-000085000000}"/>
    <cellStyle name="20% - Accent4 2" xfId="139" xr:uid="{00000000-0005-0000-0000-000086000000}"/>
    <cellStyle name="20% - Accent4 2 2" xfId="140" xr:uid="{00000000-0005-0000-0000-000087000000}"/>
    <cellStyle name="20% - Accent4 2 2 2" xfId="141" xr:uid="{00000000-0005-0000-0000-000088000000}"/>
    <cellStyle name="20% - Accent4 2 2 2 2" xfId="9674" xr:uid="{00000000-0005-0000-0000-000089000000}"/>
    <cellStyle name="20% - Accent4 2 2 3" xfId="142" xr:uid="{00000000-0005-0000-0000-00008A000000}"/>
    <cellStyle name="20% - Accent4 2 2 3 2" xfId="9675" xr:uid="{00000000-0005-0000-0000-00008B000000}"/>
    <cellStyle name="20% - Accent4 2 2 4" xfId="9673" xr:uid="{00000000-0005-0000-0000-00008C000000}"/>
    <cellStyle name="20% - Accent4 2 3" xfId="143" xr:uid="{00000000-0005-0000-0000-00008D000000}"/>
    <cellStyle name="20% - Accent4 2 3 2" xfId="144" xr:uid="{00000000-0005-0000-0000-00008E000000}"/>
    <cellStyle name="20% - Accent4 2 3 2 2" xfId="9677" xr:uid="{00000000-0005-0000-0000-00008F000000}"/>
    <cellStyle name="20% - Accent4 2 3 3" xfId="9676" xr:uid="{00000000-0005-0000-0000-000090000000}"/>
    <cellStyle name="20% - Accent4 2 4" xfId="145" xr:uid="{00000000-0005-0000-0000-000091000000}"/>
    <cellStyle name="20% - Accent4 2 4 2" xfId="9678" xr:uid="{00000000-0005-0000-0000-000092000000}"/>
    <cellStyle name="20% - Accent4 2 5" xfId="146" xr:uid="{00000000-0005-0000-0000-000093000000}"/>
    <cellStyle name="20% - Accent4 2 5 2" xfId="9679" xr:uid="{00000000-0005-0000-0000-000094000000}"/>
    <cellStyle name="20% - Accent4 2 6" xfId="9672" xr:uid="{00000000-0005-0000-0000-000095000000}"/>
    <cellStyle name="20% - Accent4 3" xfId="147" xr:uid="{00000000-0005-0000-0000-000096000000}"/>
    <cellStyle name="20% - Accent4 3 2" xfId="148" xr:uid="{00000000-0005-0000-0000-000097000000}"/>
    <cellStyle name="20% - Accent4 3 2 2" xfId="149" xr:uid="{00000000-0005-0000-0000-000098000000}"/>
    <cellStyle name="20% - Accent4 3 2 2 2" xfId="9682" xr:uid="{00000000-0005-0000-0000-000099000000}"/>
    <cellStyle name="20% - Accent4 3 2 3" xfId="9681" xr:uid="{00000000-0005-0000-0000-00009A000000}"/>
    <cellStyle name="20% - Accent4 3 3" xfId="150" xr:uid="{00000000-0005-0000-0000-00009B000000}"/>
    <cellStyle name="20% - Accent4 3 3 2" xfId="9683" xr:uid="{00000000-0005-0000-0000-00009C000000}"/>
    <cellStyle name="20% - Accent4 3 4" xfId="151" xr:uid="{00000000-0005-0000-0000-00009D000000}"/>
    <cellStyle name="20% - Accent4 3 4 2" xfId="9684" xr:uid="{00000000-0005-0000-0000-00009E000000}"/>
    <cellStyle name="20% - Accent4 3 5" xfId="9680" xr:uid="{00000000-0005-0000-0000-00009F000000}"/>
    <cellStyle name="20% - Accent4 4" xfId="152" xr:uid="{00000000-0005-0000-0000-0000A0000000}"/>
    <cellStyle name="20% - Accent4 4 2" xfId="153" xr:uid="{00000000-0005-0000-0000-0000A1000000}"/>
    <cellStyle name="20% - Accent4 4 2 2" xfId="154" xr:uid="{00000000-0005-0000-0000-0000A2000000}"/>
    <cellStyle name="20% - Accent4 4 2 2 2" xfId="9687" xr:uid="{00000000-0005-0000-0000-0000A3000000}"/>
    <cellStyle name="20% - Accent4 4 2 3" xfId="9686" xr:uid="{00000000-0005-0000-0000-0000A4000000}"/>
    <cellStyle name="20% - Accent4 4 3" xfId="155" xr:uid="{00000000-0005-0000-0000-0000A5000000}"/>
    <cellStyle name="20% - Accent4 4 3 2" xfId="9688" xr:uid="{00000000-0005-0000-0000-0000A6000000}"/>
    <cellStyle name="20% - Accent4 4 4" xfId="9685" xr:uid="{00000000-0005-0000-0000-0000A7000000}"/>
    <cellStyle name="20% - Accent4 5" xfId="156" xr:uid="{00000000-0005-0000-0000-0000A8000000}"/>
    <cellStyle name="20% - Accent4 5 2" xfId="157" xr:uid="{00000000-0005-0000-0000-0000A9000000}"/>
    <cellStyle name="20% - Accent4 5 2 2" xfId="158" xr:uid="{00000000-0005-0000-0000-0000AA000000}"/>
    <cellStyle name="20% - Accent4 5 2 2 2" xfId="9691" xr:uid="{00000000-0005-0000-0000-0000AB000000}"/>
    <cellStyle name="20% - Accent4 5 2 3" xfId="9690" xr:uid="{00000000-0005-0000-0000-0000AC000000}"/>
    <cellStyle name="20% - Accent4 5 3" xfId="159" xr:uid="{00000000-0005-0000-0000-0000AD000000}"/>
    <cellStyle name="20% - Accent4 5 3 2" xfId="9692" xr:uid="{00000000-0005-0000-0000-0000AE000000}"/>
    <cellStyle name="20% - Accent4 5 4" xfId="9689" xr:uid="{00000000-0005-0000-0000-0000AF000000}"/>
    <cellStyle name="20% - Accent4 6" xfId="160" xr:uid="{00000000-0005-0000-0000-0000B0000000}"/>
    <cellStyle name="20% - Accent5 2" xfId="161" xr:uid="{00000000-0005-0000-0000-0000B1000000}"/>
    <cellStyle name="20% - Accent5 2 2" xfId="162" xr:uid="{00000000-0005-0000-0000-0000B2000000}"/>
    <cellStyle name="20% - Accent5 2 2 2" xfId="163" xr:uid="{00000000-0005-0000-0000-0000B3000000}"/>
    <cellStyle name="20% - Accent5 2 2 2 2" xfId="9695" xr:uid="{00000000-0005-0000-0000-0000B4000000}"/>
    <cellStyle name="20% - Accent5 2 2 3" xfId="164" xr:uid="{00000000-0005-0000-0000-0000B5000000}"/>
    <cellStyle name="20% - Accent5 2 2 3 2" xfId="9696" xr:uid="{00000000-0005-0000-0000-0000B6000000}"/>
    <cellStyle name="20% - Accent5 2 2 4" xfId="9694" xr:uid="{00000000-0005-0000-0000-0000B7000000}"/>
    <cellStyle name="20% - Accent5 2 3" xfId="165" xr:uid="{00000000-0005-0000-0000-0000B8000000}"/>
    <cellStyle name="20% - Accent5 2 3 2" xfId="166" xr:uid="{00000000-0005-0000-0000-0000B9000000}"/>
    <cellStyle name="20% - Accent5 2 3 2 2" xfId="9698" xr:uid="{00000000-0005-0000-0000-0000BA000000}"/>
    <cellStyle name="20% - Accent5 2 3 3" xfId="9697" xr:uid="{00000000-0005-0000-0000-0000BB000000}"/>
    <cellStyle name="20% - Accent5 2 4" xfId="167" xr:uid="{00000000-0005-0000-0000-0000BC000000}"/>
    <cellStyle name="20% - Accent5 2 4 2" xfId="9699" xr:uid="{00000000-0005-0000-0000-0000BD000000}"/>
    <cellStyle name="20% - Accent5 2 5" xfId="168" xr:uid="{00000000-0005-0000-0000-0000BE000000}"/>
    <cellStyle name="20% - Accent5 2 5 2" xfId="9700" xr:uid="{00000000-0005-0000-0000-0000BF000000}"/>
    <cellStyle name="20% - Accent5 2 6" xfId="9693" xr:uid="{00000000-0005-0000-0000-0000C0000000}"/>
    <cellStyle name="20% - Accent5 3" xfId="169" xr:uid="{00000000-0005-0000-0000-0000C1000000}"/>
    <cellStyle name="20% - Accent5 3 2" xfId="170" xr:uid="{00000000-0005-0000-0000-0000C2000000}"/>
    <cellStyle name="20% - Accent5 3 2 2" xfId="171" xr:uid="{00000000-0005-0000-0000-0000C3000000}"/>
    <cellStyle name="20% - Accent5 3 2 2 2" xfId="9703" xr:uid="{00000000-0005-0000-0000-0000C4000000}"/>
    <cellStyle name="20% - Accent5 3 2 3" xfId="9702" xr:uid="{00000000-0005-0000-0000-0000C5000000}"/>
    <cellStyle name="20% - Accent5 3 3" xfId="172" xr:uid="{00000000-0005-0000-0000-0000C6000000}"/>
    <cellStyle name="20% - Accent5 3 3 2" xfId="9704" xr:uid="{00000000-0005-0000-0000-0000C7000000}"/>
    <cellStyle name="20% - Accent5 3 4" xfId="173" xr:uid="{00000000-0005-0000-0000-0000C8000000}"/>
    <cellStyle name="20% - Accent5 3 4 2" xfId="9705" xr:uid="{00000000-0005-0000-0000-0000C9000000}"/>
    <cellStyle name="20% - Accent5 3 5" xfId="9701" xr:uid="{00000000-0005-0000-0000-0000CA000000}"/>
    <cellStyle name="20% - Accent5 4" xfId="174" xr:uid="{00000000-0005-0000-0000-0000CB000000}"/>
    <cellStyle name="20% - Accent5 4 2" xfId="175" xr:uid="{00000000-0005-0000-0000-0000CC000000}"/>
    <cellStyle name="20% - Accent5 4 2 2" xfId="176" xr:uid="{00000000-0005-0000-0000-0000CD000000}"/>
    <cellStyle name="20% - Accent5 4 2 2 2" xfId="9708" xr:uid="{00000000-0005-0000-0000-0000CE000000}"/>
    <cellStyle name="20% - Accent5 4 2 3" xfId="9707" xr:uid="{00000000-0005-0000-0000-0000CF000000}"/>
    <cellStyle name="20% - Accent5 4 3" xfId="177" xr:uid="{00000000-0005-0000-0000-0000D0000000}"/>
    <cellStyle name="20% - Accent5 4 3 2" xfId="9709" xr:uid="{00000000-0005-0000-0000-0000D1000000}"/>
    <cellStyle name="20% - Accent5 4 4" xfId="9706" xr:uid="{00000000-0005-0000-0000-0000D2000000}"/>
    <cellStyle name="20% - Accent5 5" xfId="178" xr:uid="{00000000-0005-0000-0000-0000D3000000}"/>
    <cellStyle name="20% - Accent5 5 2" xfId="179" xr:uid="{00000000-0005-0000-0000-0000D4000000}"/>
    <cellStyle name="20% - Accent5 5 2 2" xfId="180" xr:uid="{00000000-0005-0000-0000-0000D5000000}"/>
    <cellStyle name="20% - Accent5 5 2 2 2" xfId="9712" xr:uid="{00000000-0005-0000-0000-0000D6000000}"/>
    <cellStyle name="20% - Accent5 5 2 3" xfId="9711" xr:uid="{00000000-0005-0000-0000-0000D7000000}"/>
    <cellStyle name="20% - Accent5 5 3" xfId="181" xr:uid="{00000000-0005-0000-0000-0000D8000000}"/>
    <cellStyle name="20% - Accent5 5 3 2" xfId="9713" xr:uid="{00000000-0005-0000-0000-0000D9000000}"/>
    <cellStyle name="20% - Accent5 5 4" xfId="9710" xr:uid="{00000000-0005-0000-0000-0000DA000000}"/>
    <cellStyle name="20% - Accent5 6" xfId="182" xr:uid="{00000000-0005-0000-0000-0000DB000000}"/>
    <cellStyle name="20% - Accent6 2" xfId="183" xr:uid="{00000000-0005-0000-0000-0000DC000000}"/>
    <cellStyle name="20% - Accent6 2 2" xfId="184" xr:uid="{00000000-0005-0000-0000-0000DD000000}"/>
    <cellStyle name="20% - Accent6 2 2 2" xfId="185" xr:uid="{00000000-0005-0000-0000-0000DE000000}"/>
    <cellStyle name="20% - Accent6 2 2 2 2" xfId="9716" xr:uid="{00000000-0005-0000-0000-0000DF000000}"/>
    <cellStyle name="20% - Accent6 2 2 3" xfId="186" xr:uid="{00000000-0005-0000-0000-0000E0000000}"/>
    <cellStyle name="20% - Accent6 2 2 3 2" xfId="9717" xr:uid="{00000000-0005-0000-0000-0000E1000000}"/>
    <cellStyle name="20% - Accent6 2 2 4" xfId="9715" xr:uid="{00000000-0005-0000-0000-0000E2000000}"/>
    <cellStyle name="20% - Accent6 2 3" xfId="187" xr:uid="{00000000-0005-0000-0000-0000E3000000}"/>
    <cellStyle name="20% - Accent6 2 3 2" xfId="188" xr:uid="{00000000-0005-0000-0000-0000E4000000}"/>
    <cellStyle name="20% - Accent6 2 3 2 2" xfId="9719" xr:uid="{00000000-0005-0000-0000-0000E5000000}"/>
    <cellStyle name="20% - Accent6 2 3 3" xfId="9718" xr:uid="{00000000-0005-0000-0000-0000E6000000}"/>
    <cellStyle name="20% - Accent6 2 4" xfId="189" xr:uid="{00000000-0005-0000-0000-0000E7000000}"/>
    <cellStyle name="20% - Accent6 2 4 2" xfId="9720" xr:uid="{00000000-0005-0000-0000-0000E8000000}"/>
    <cellStyle name="20% - Accent6 2 5" xfId="190" xr:uid="{00000000-0005-0000-0000-0000E9000000}"/>
    <cellStyle name="20% - Accent6 2 5 2" xfId="9721" xr:uid="{00000000-0005-0000-0000-0000EA000000}"/>
    <cellStyle name="20% - Accent6 2 6" xfId="9714" xr:uid="{00000000-0005-0000-0000-0000EB000000}"/>
    <cellStyle name="20% - Accent6 3" xfId="191" xr:uid="{00000000-0005-0000-0000-0000EC000000}"/>
    <cellStyle name="20% - Accent6 3 2" xfId="192" xr:uid="{00000000-0005-0000-0000-0000ED000000}"/>
    <cellStyle name="20% - Accent6 3 2 2" xfId="193" xr:uid="{00000000-0005-0000-0000-0000EE000000}"/>
    <cellStyle name="20% - Accent6 3 2 2 2" xfId="9724" xr:uid="{00000000-0005-0000-0000-0000EF000000}"/>
    <cellStyle name="20% - Accent6 3 2 3" xfId="9723" xr:uid="{00000000-0005-0000-0000-0000F0000000}"/>
    <cellStyle name="20% - Accent6 3 3" xfId="194" xr:uid="{00000000-0005-0000-0000-0000F1000000}"/>
    <cellStyle name="20% - Accent6 3 3 2" xfId="9725" xr:uid="{00000000-0005-0000-0000-0000F2000000}"/>
    <cellStyle name="20% - Accent6 3 4" xfId="195" xr:uid="{00000000-0005-0000-0000-0000F3000000}"/>
    <cellStyle name="20% - Accent6 3 4 2" xfId="9726" xr:uid="{00000000-0005-0000-0000-0000F4000000}"/>
    <cellStyle name="20% - Accent6 3 5" xfId="9722" xr:uid="{00000000-0005-0000-0000-0000F5000000}"/>
    <cellStyle name="20% - Accent6 4" xfId="196" xr:uid="{00000000-0005-0000-0000-0000F6000000}"/>
    <cellStyle name="20% - Accent6 4 2" xfId="197" xr:uid="{00000000-0005-0000-0000-0000F7000000}"/>
    <cellStyle name="20% - Accent6 4 2 2" xfId="198" xr:uid="{00000000-0005-0000-0000-0000F8000000}"/>
    <cellStyle name="20% - Accent6 4 2 2 2" xfId="9729" xr:uid="{00000000-0005-0000-0000-0000F9000000}"/>
    <cellStyle name="20% - Accent6 4 2 3" xfId="9728" xr:uid="{00000000-0005-0000-0000-0000FA000000}"/>
    <cellStyle name="20% - Accent6 4 3" xfId="199" xr:uid="{00000000-0005-0000-0000-0000FB000000}"/>
    <cellStyle name="20% - Accent6 4 3 2" xfId="9730" xr:uid="{00000000-0005-0000-0000-0000FC000000}"/>
    <cellStyle name="20% - Accent6 4 4" xfId="9727" xr:uid="{00000000-0005-0000-0000-0000FD000000}"/>
    <cellStyle name="20% - Accent6 5" xfId="200" xr:uid="{00000000-0005-0000-0000-0000FE000000}"/>
    <cellStyle name="20% - Accent6 5 2" xfId="201" xr:uid="{00000000-0005-0000-0000-0000FF000000}"/>
    <cellStyle name="20% - Accent6 5 2 2" xfId="202" xr:uid="{00000000-0005-0000-0000-000000010000}"/>
    <cellStyle name="20% - Accent6 5 2 2 2" xfId="9733" xr:uid="{00000000-0005-0000-0000-000001010000}"/>
    <cellStyle name="20% - Accent6 5 2 3" xfId="9732" xr:uid="{00000000-0005-0000-0000-000002010000}"/>
    <cellStyle name="20% - Accent6 5 3" xfId="203" xr:uid="{00000000-0005-0000-0000-000003010000}"/>
    <cellStyle name="20% - Accent6 5 3 2" xfId="9734" xr:uid="{00000000-0005-0000-0000-000004010000}"/>
    <cellStyle name="20% - Accent6 5 4" xfId="9731" xr:uid="{00000000-0005-0000-0000-000005010000}"/>
    <cellStyle name="20% - Accent6 6" xfId="204" xr:uid="{00000000-0005-0000-0000-000006010000}"/>
    <cellStyle name="40% - Accent1 2" xfId="205" xr:uid="{00000000-0005-0000-0000-000007010000}"/>
    <cellStyle name="40% - Accent1 2 2" xfId="206" xr:uid="{00000000-0005-0000-0000-000008010000}"/>
    <cellStyle name="40% - Accent1 2 2 2" xfId="207" xr:uid="{00000000-0005-0000-0000-000009010000}"/>
    <cellStyle name="40% - Accent1 2 2 2 2" xfId="9737" xr:uid="{00000000-0005-0000-0000-00000A010000}"/>
    <cellStyle name="40% - Accent1 2 2 3" xfId="208" xr:uid="{00000000-0005-0000-0000-00000B010000}"/>
    <cellStyle name="40% - Accent1 2 2 3 2" xfId="9738" xr:uid="{00000000-0005-0000-0000-00000C010000}"/>
    <cellStyle name="40% - Accent1 2 2 4" xfId="9736" xr:uid="{00000000-0005-0000-0000-00000D010000}"/>
    <cellStyle name="40% - Accent1 2 3" xfId="209" xr:uid="{00000000-0005-0000-0000-00000E010000}"/>
    <cellStyle name="40% - Accent1 2 3 2" xfId="210" xr:uid="{00000000-0005-0000-0000-00000F010000}"/>
    <cellStyle name="40% - Accent1 2 3 2 2" xfId="9740" xr:uid="{00000000-0005-0000-0000-000010010000}"/>
    <cellStyle name="40% - Accent1 2 3 3" xfId="9739" xr:uid="{00000000-0005-0000-0000-000011010000}"/>
    <cellStyle name="40% - Accent1 2 4" xfId="211" xr:uid="{00000000-0005-0000-0000-000012010000}"/>
    <cellStyle name="40% - Accent1 2 4 2" xfId="9741" xr:uid="{00000000-0005-0000-0000-000013010000}"/>
    <cellStyle name="40% - Accent1 2 5" xfId="212" xr:uid="{00000000-0005-0000-0000-000014010000}"/>
    <cellStyle name="40% - Accent1 2 5 2" xfId="9742" xr:uid="{00000000-0005-0000-0000-000015010000}"/>
    <cellStyle name="40% - Accent1 2 6" xfId="9735" xr:uid="{00000000-0005-0000-0000-000016010000}"/>
    <cellStyle name="40% - Accent1 3" xfId="213" xr:uid="{00000000-0005-0000-0000-000017010000}"/>
    <cellStyle name="40% - Accent1 3 2" xfId="214" xr:uid="{00000000-0005-0000-0000-000018010000}"/>
    <cellStyle name="40% - Accent1 3 2 2" xfId="215" xr:uid="{00000000-0005-0000-0000-000019010000}"/>
    <cellStyle name="40% - Accent1 3 2 2 2" xfId="9745" xr:uid="{00000000-0005-0000-0000-00001A010000}"/>
    <cellStyle name="40% - Accent1 3 2 3" xfId="9744" xr:uid="{00000000-0005-0000-0000-00001B010000}"/>
    <cellStyle name="40% - Accent1 3 3" xfId="216" xr:uid="{00000000-0005-0000-0000-00001C010000}"/>
    <cellStyle name="40% - Accent1 3 3 2" xfId="9746" xr:uid="{00000000-0005-0000-0000-00001D010000}"/>
    <cellStyle name="40% - Accent1 3 4" xfId="217" xr:uid="{00000000-0005-0000-0000-00001E010000}"/>
    <cellStyle name="40% - Accent1 3 4 2" xfId="9747" xr:uid="{00000000-0005-0000-0000-00001F010000}"/>
    <cellStyle name="40% - Accent1 3 5" xfId="9743" xr:uid="{00000000-0005-0000-0000-000020010000}"/>
    <cellStyle name="40% - Accent1 4" xfId="218" xr:uid="{00000000-0005-0000-0000-000021010000}"/>
    <cellStyle name="40% - Accent1 4 2" xfId="219" xr:uid="{00000000-0005-0000-0000-000022010000}"/>
    <cellStyle name="40% - Accent1 4 2 2" xfId="220" xr:uid="{00000000-0005-0000-0000-000023010000}"/>
    <cellStyle name="40% - Accent1 4 2 2 2" xfId="9750" xr:uid="{00000000-0005-0000-0000-000024010000}"/>
    <cellStyle name="40% - Accent1 4 2 3" xfId="9749" xr:uid="{00000000-0005-0000-0000-000025010000}"/>
    <cellStyle name="40% - Accent1 4 3" xfId="221" xr:uid="{00000000-0005-0000-0000-000026010000}"/>
    <cellStyle name="40% - Accent1 4 3 2" xfId="9751" xr:uid="{00000000-0005-0000-0000-000027010000}"/>
    <cellStyle name="40% - Accent1 4 4" xfId="9748" xr:uid="{00000000-0005-0000-0000-000028010000}"/>
    <cellStyle name="40% - Accent1 5" xfId="222" xr:uid="{00000000-0005-0000-0000-000029010000}"/>
    <cellStyle name="40% - Accent1 5 2" xfId="223" xr:uid="{00000000-0005-0000-0000-00002A010000}"/>
    <cellStyle name="40% - Accent1 5 2 2" xfId="224" xr:uid="{00000000-0005-0000-0000-00002B010000}"/>
    <cellStyle name="40% - Accent1 5 2 2 2" xfId="9754" xr:uid="{00000000-0005-0000-0000-00002C010000}"/>
    <cellStyle name="40% - Accent1 5 2 3" xfId="9753" xr:uid="{00000000-0005-0000-0000-00002D010000}"/>
    <cellStyle name="40% - Accent1 5 3" xfId="225" xr:uid="{00000000-0005-0000-0000-00002E010000}"/>
    <cellStyle name="40% - Accent1 5 3 2" xfId="9755" xr:uid="{00000000-0005-0000-0000-00002F010000}"/>
    <cellStyle name="40% - Accent1 5 4" xfId="9752" xr:uid="{00000000-0005-0000-0000-000030010000}"/>
    <cellStyle name="40% - Accent1 6" xfId="226" xr:uid="{00000000-0005-0000-0000-000031010000}"/>
    <cellStyle name="40% - Accent2 2" xfId="227" xr:uid="{00000000-0005-0000-0000-000032010000}"/>
    <cellStyle name="40% - Accent2 2 2" xfId="228" xr:uid="{00000000-0005-0000-0000-000033010000}"/>
    <cellStyle name="40% - Accent2 2 2 2" xfId="229" xr:uid="{00000000-0005-0000-0000-000034010000}"/>
    <cellStyle name="40% - Accent2 2 2 2 2" xfId="9758" xr:uid="{00000000-0005-0000-0000-000035010000}"/>
    <cellStyle name="40% - Accent2 2 2 3" xfId="230" xr:uid="{00000000-0005-0000-0000-000036010000}"/>
    <cellStyle name="40% - Accent2 2 2 3 2" xfId="9759" xr:uid="{00000000-0005-0000-0000-000037010000}"/>
    <cellStyle name="40% - Accent2 2 2 4" xfId="9757" xr:uid="{00000000-0005-0000-0000-000038010000}"/>
    <cellStyle name="40% - Accent2 2 3" xfId="231" xr:uid="{00000000-0005-0000-0000-000039010000}"/>
    <cellStyle name="40% - Accent2 2 3 2" xfId="232" xr:uid="{00000000-0005-0000-0000-00003A010000}"/>
    <cellStyle name="40% - Accent2 2 3 2 2" xfId="9761" xr:uid="{00000000-0005-0000-0000-00003B010000}"/>
    <cellStyle name="40% - Accent2 2 3 3" xfId="9760" xr:uid="{00000000-0005-0000-0000-00003C010000}"/>
    <cellStyle name="40% - Accent2 2 4" xfId="233" xr:uid="{00000000-0005-0000-0000-00003D010000}"/>
    <cellStyle name="40% - Accent2 2 4 2" xfId="9762" xr:uid="{00000000-0005-0000-0000-00003E010000}"/>
    <cellStyle name="40% - Accent2 2 5" xfId="234" xr:uid="{00000000-0005-0000-0000-00003F010000}"/>
    <cellStyle name="40% - Accent2 2 5 2" xfId="9763" xr:uid="{00000000-0005-0000-0000-000040010000}"/>
    <cellStyle name="40% - Accent2 2 6" xfId="9756" xr:uid="{00000000-0005-0000-0000-000041010000}"/>
    <cellStyle name="40% - Accent2 3" xfId="235" xr:uid="{00000000-0005-0000-0000-000042010000}"/>
    <cellStyle name="40% - Accent2 3 2" xfId="236" xr:uid="{00000000-0005-0000-0000-000043010000}"/>
    <cellStyle name="40% - Accent2 3 2 2" xfId="237" xr:uid="{00000000-0005-0000-0000-000044010000}"/>
    <cellStyle name="40% - Accent2 3 2 2 2" xfId="9766" xr:uid="{00000000-0005-0000-0000-000045010000}"/>
    <cellStyle name="40% - Accent2 3 2 3" xfId="9765" xr:uid="{00000000-0005-0000-0000-000046010000}"/>
    <cellStyle name="40% - Accent2 3 3" xfId="238" xr:uid="{00000000-0005-0000-0000-000047010000}"/>
    <cellStyle name="40% - Accent2 3 3 2" xfId="9767" xr:uid="{00000000-0005-0000-0000-000048010000}"/>
    <cellStyle name="40% - Accent2 3 4" xfId="239" xr:uid="{00000000-0005-0000-0000-000049010000}"/>
    <cellStyle name="40% - Accent2 3 4 2" xfId="9768" xr:uid="{00000000-0005-0000-0000-00004A010000}"/>
    <cellStyle name="40% - Accent2 3 5" xfId="9764" xr:uid="{00000000-0005-0000-0000-00004B010000}"/>
    <cellStyle name="40% - Accent2 4" xfId="240" xr:uid="{00000000-0005-0000-0000-00004C010000}"/>
    <cellStyle name="40% - Accent2 4 2" xfId="241" xr:uid="{00000000-0005-0000-0000-00004D010000}"/>
    <cellStyle name="40% - Accent2 4 2 2" xfId="242" xr:uid="{00000000-0005-0000-0000-00004E010000}"/>
    <cellStyle name="40% - Accent2 4 2 2 2" xfId="9771" xr:uid="{00000000-0005-0000-0000-00004F010000}"/>
    <cellStyle name="40% - Accent2 4 2 3" xfId="9770" xr:uid="{00000000-0005-0000-0000-000050010000}"/>
    <cellStyle name="40% - Accent2 4 3" xfId="243" xr:uid="{00000000-0005-0000-0000-000051010000}"/>
    <cellStyle name="40% - Accent2 4 3 2" xfId="9772" xr:uid="{00000000-0005-0000-0000-000052010000}"/>
    <cellStyle name="40% - Accent2 4 4" xfId="9769" xr:uid="{00000000-0005-0000-0000-000053010000}"/>
    <cellStyle name="40% - Accent2 5" xfId="244" xr:uid="{00000000-0005-0000-0000-000054010000}"/>
    <cellStyle name="40% - Accent2 5 2" xfId="245" xr:uid="{00000000-0005-0000-0000-000055010000}"/>
    <cellStyle name="40% - Accent2 5 2 2" xfId="246" xr:uid="{00000000-0005-0000-0000-000056010000}"/>
    <cellStyle name="40% - Accent2 5 2 2 2" xfId="9775" xr:uid="{00000000-0005-0000-0000-000057010000}"/>
    <cellStyle name="40% - Accent2 5 2 3" xfId="9774" xr:uid="{00000000-0005-0000-0000-000058010000}"/>
    <cellStyle name="40% - Accent2 5 3" xfId="247" xr:uid="{00000000-0005-0000-0000-000059010000}"/>
    <cellStyle name="40% - Accent2 5 3 2" xfId="9776" xr:uid="{00000000-0005-0000-0000-00005A010000}"/>
    <cellStyle name="40% - Accent2 5 4" xfId="9773" xr:uid="{00000000-0005-0000-0000-00005B010000}"/>
    <cellStyle name="40% - Accent2 6" xfId="248" xr:uid="{00000000-0005-0000-0000-00005C010000}"/>
    <cellStyle name="40% - Accent3 2" xfId="249" xr:uid="{00000000-0005-0000-0000-00005D010000}"/>
    <cellStyle name="40% - Accent3 2 2" xfId="250" xr:uid="{00000000-0005-0000-0000-00005E010000}"/>
    <cellStyle name="40% - Accent3 2 2 2" xfId="251" xr:uid="{00000000-0005-0000-0000-00005F010000}"/>
    <cellStyle name="40% - Accent3 2 2 2 2" xfId="9779" xr:uid="{00000000-0005-0000-0000-000060010000}"/>
    <cellStyle name="40% - Accent3 2 2 3" xfId="252" xr:uid="{00000000-0005-0000-0000-000061010000}"/>
    <cellStyle name="40% - Accent3 2 2 3 2" xfId="9780" xr:uid="{00000000-0005-0000-0000-000062010000}"/>
    <cellStyle name="40% - Accent3 2 2 4" xfId="9778" xr:uid="{00000000-0005-0000-0000-000063010000}"/>
    <cellStyle name="40% - Accent3 2 3" xfId="253" xr:uid="{00000000-0005-0000-0000-000064010000}"/>
    <cellStyle name="40% - Accent3 2 3 2" xfId="254" xr:uid="{00000000-0005-0000-0000-000065010000}"/>
    <cellStyle name="40% - Accent3 2 3 2 2" xfId="9782" xr:uid="{00000000-0005-0000-0000-000066010000}"/>
    <cellStyle name="40% - Accent3 2 3 3" xfId="9781" xr:uid="{00000000-0005-0000-0000-000067010000}"/>
    <cellStyle name="40% - Accent3 2 4" xfId="255" xr:uid="{00000000-0005-0000-0000-000068010000}"/>
    <cellStyle name="40% - Accent3 2 4 2" xfId="9783" xr:uid="{00000000-0005-0000-0000-000069010000}"/>
    <cellStyle name="40% - Accent3 2 5" xfId="256" xr:uid="{00000000-0005-0000-0000-00006A010000}"/>
    <cellStyle name="40% - Accent3 2 5 2" xfId="9784" xr:uid="{00000000-0005-0000-0000-00006B010000}"/>
    <cellStyle name="40% - Accent3 2 6" xfId="9777" xr:uid="{00000000-0005-0000-0000-00006C010000}"/>
    <cellStyle name="40% - Accent3 3" xfId="257" xr:uid="{00000000-0005-0000-0000-00006D010000}"/>
    <cellStyle name="40% - Accent3 3 2" xfId="258" xr:uid="{00000000-0005-0000-0000-00006E010000}"/>
    <cellStyle name="40% - Accent3 3 2 2" xfId="259" xr:uid="{00000000-0005-0000-0000-00006F010000}"/>
    <cellStyle name="40% - Accent3 3 2 2 2" xfId="9787" xr:uid="{00000000-0005-0000-0000-000070010000}"/>
    <cellStyle name="40% - Accent3 3 2 3" xfId="9786" xr:uid="{00000000-0005-0000-0000-000071010000}"/>
    <cellStyle name="40% - Accent3 3 3" xfId="260" xr:uid="{00000000-0005-0000-0000-000072010000}"/>
    <cellStyle name="40% - Accent3 3 3 2" xfId="9788" xr:uid="{00000000-0005-0000-0000-000073010000}"/>
    <cellStyle name="40% - Accent3 3 4" xfId="261" xr:uid="{00000000-0005-0000-0000-000074010000}"/>
    <cellStyle name="40% - Accent3 3 4 2" xfId="9789" xr:uid="{00000000-0005-0000-0000-000075010000}"/>
    <cellStyle name="40% - Accent3 3 5" xfId="9785" xr:uid="{00000000-0005-0000-0000-000076010000}"/>
    <cellStyle name="40% - Accent3 4" xfId="262" xr:uid="{00000000-0005-0000-0000-000077010000}"/>
    <cellStyle name="40% - Accent3 4 2" xfId="263" xr:uid="{00000000-0005-0000-0000-000078010000}"/>
    <cellStyle name="40% - Accent3 4 2 2" xfId="264" xr:uid="{00000000-0005-0000-0000-000079010000}"/>
    <cellStyle name="40% - Accent3 4 2 2 2" xfId="9792" xr:uid="{00000000-0005-0000-0000-00007A010000}"/>
    <cellStyle name="40% - Accent3 4 2 3" xfId="9791" xr:uid="{00000000-0005-0000-0000-00007B010000}"/>
    <cellStyle name="40% - Accent3 4 3" xfId="265" xr:uid="{00000000-0005-0000-0000-00007C010000}"/>
    <cellStyle name="40% - Accent3 4 3 2" xfId="9793" xr:uid="{00000000-0005-0000-0000-00007D010000}"/>
    <cellStyle name="40% - Accent3 4 4" xfId="9790" xr:uid="{00000000-0005-0000-0000-00007E010000}"/>
    <cellStyle name="40% - Accent3 5" xfId="266" xr:uid="{00000000-0005-0000-0000-00007F010000}"/>
    <cellStyle name="40% - Accent3 5 2" xfId="267" xr:uid="{00000000-0005-0000-0000-000080010000}"/>
    <cellStyle name="40% - Accent3 5 2 2" xfId="268" xr:uid="{00000000-0005-0000-0000-000081010000}"/>
    <cellStyle name="40% - Accent3 5 2 2 2" xfId="9796" xr:uid="{00000000-0005-0000-0000-000082010000}"/>
    <cellStyle name="40% - Accent3 5 2 3" xfId="9795" xr:uid="{00000000-0005-0000-0000-000083010000}"/>
    <cellStyle name="40% - Accent3 5 3" xfId="269" xr:uid="{00000000-0005-0000-0000-000084010000}"/>
    <cellStyle name="40% - Accent3 5 3 2" xfId="9797" xr:uid="{00000000-0005-0000-0000-000085010000}"/>
    <cellStyle name="40% - Accent3 5 4" xfId="9794" xr:uid="{00000000-0005-0000-0000-000086010000}"/>
    <cellStyle name="40% - Accent3 6" xfId="270" xr:uid="{00000000-0005-0000-0000-000087010000}"/>
    <cellStyle name="40% - Accent4 2" xfId="271" xr:uid="{00000000-0005-0000-0000-000088010000}"/>
    <cellStyle name="40% - Accent4 2 2" xfId="272" xr:uid="{00000000-0005-0000-0000-000089010000}"/>
    <cellStyle name="40% - Accent4 2 2 2" xfId="273" xr:uid="{00000000-0005-0000-0000-00008A010000}"/>
    <cellStyle name="40% - Accent4 2 2 2 2" xfId="9800" xr:uid="{00000000-0005-0000-0000-00008B010000}"/>
    <cellStyle name="40% - Accent4 2 2 3" xfId="274" xr:uid="{00000000-0005-0000-0000-00008C010000}"/>
    <cellStyle name="40% - Accent4 2 2 3 2" xfId="9801" xr:uid="{00000000-0005-0000-0000-00008D010000}"/>
    <cellStyle name="40% - Accent4 2 2 4" xfId="9799" xr:uid="{00000000-0005-0000-0000-00008E010000}"/>
    <cellStyle name="40% - Accent4 2 3" xfId="275" xr:uid="{00000000-0005-0000-0000-00008F010000}"/>
    <cellStyle name="40% - Accent4 2 3 2" xfId="276" xr:uid="{00000000-0005-0000-0000-000090010000}"/>
    <cellStyle name="40% - Accent4 2 3 2 2" xfId="9803" xr:uid="{00000000-0005-0000-0000-000091010000}"/>
    <cellStyle name="40% - Accent4 2 3 3" xfId="9802" xr:uid="{00000000-0005-0000-0000-000092010000}"/>
    <cellStyle name="40% - Accent4 2 4" xfId="277" xr:uid="{00000000-0005-0000-0000-000093010000}"/>
    <cellStyle name="40% - Accent4 2 4 2" xfId="9804" xr:uid="{00000000-0005-0000-0000-000094010000}"/>
    <cellStyle name="40% - Accent4 2 5" xfId="278" xr:uid="{00000000-0005-0000-0000-000095010000}"/>
    <cellStyle name="40% - Accent4 2 5 2" xfId="9805" xr:uid="{00000000-0005-0000-0000-000096010000}"/>
    <cellStyle name="40% - Accent4 2 6" xfId="9798" xr:uid="{00000000-0005-0000-0000-000097010000}"/>
    <cellStyle name="40% - Accent4 3" xfId="279" xr:uid="{00000000-0005-0000-0000-000098010000}"/>
    <cellStyle name="40% - Accent4 3 2" xfId="280" xr:uid="{00000000-0005-0000-0000-000099010000}"/>
    <cellStyle name="40% - Accent4 3 2 2" xfId="281" xr:uid="{00000000-0005-0000-0000-00009A010000}"/>
    <cellStyle name="40% - Accent4 3 2 2 2" xfId="9808" xr:uid="{00000000-0005-0000-0000-00009B010000}"/>
    <cellStyle name="40% - Accent4 3 2 3" xfId="9807" xr:uid="{00000000-0005-0000-0000-00009C010000}"/>
    <cellStyle name="40% - Accent4 3 3" xfId="282" xr:uid="{00000000-0005-0000-0000-00009D010000}"/>
    <cellStyle name="40% - Accent4 3 3 2" xfId="9809" xr:uid="{00000000-0005-0000-0000-00009E010000}"/>
    <cellStyle name="40% - Accent4 3 4" xfId="283" xr:uid="{00000000-0005-0000-0000-00009F010000}"/>
    <cellStyle name="40% - Accent4 3 4 2" xfId="9810" xr:uid="{00000000-0005-0000-0000-0000A0010000}"/>
    <cellStyle name="40% - Accent4 3 5" xfId="9806" xr:uid="{00000000-0005-0000-0000-0000A1010000}"/>
    <cellStyle name="40% - Accent4 4" xfId="284" xr:uid="{00000000-0005-0000-0000-0000A2010000}"/>
    <cellStyle name="40% - Accent4 4 2" xfId="285" xr:uid="{00000000-0005-0000-0000-0000A3010000}"/>
    <cellStyle name="40% - Accent4 4 2 2" xfId="286" xr:uid="{00000000-0005-0000-0000-0000A4010000}"/>
    <cellStyle name="40% - Accent4 4 2 2 2" xfId="9813" xr:uid="{00000000-0005-0000-0000-0000A5010000}"/>
    <cellStyle name="40% - Accent4 4 2 3" xfId="9812" xr:uid="{00000000-0005-0000-0000-0000A6010000}"/>
    <cellStyle name="40% - Accent4 4 3" xfId="287" xr:uid="{00000000-0005-0000-0000-0000A7010000}"/>
    <cellStyle name="40% - Accent4 4 3 2" xfId="9814" xr:uid="{00000000-0005-0000-0000-0000A8010000}"/>
    <cellStyle name="40% - Accent4 4 4" xfId="9811" xr:uid="{00000000-0005-0000-0000-0000A9010000}"/>
    <cellStyle name="40% - Accent4 5" xfId="288" xr:uid="{00000000-0005-0000-0000-0000AA010000}"/>
    <cellStyle name="40% - Accent4 5 2" xfId="289" xr:uid="{00000000-0005-0000-0000-0000AB010000}"/>
    <cellStyle name="40% - Accent4 5 2 2" xfId="290" xr:uid="{00000000-0005-0000-0000-0000AC010000}"/>
    <cellStyle name="40% - Accent4 5 2 2 2" xfId="9817" xr:uid="{00000000-0005-0000-0000-0000AD010000}"/>
    <cellStyle name="40% - Accent4 5 2 3" xfId="9816" xr:uid="{00000000-0005-0000-0000-0000AE010000}"/>
    <cellStyle name="40% - Accent4 5 3" xfId="291" xr:uid="{00000000-0005-0000-0000-0000AF010000}"/>
    <cellStyle name="40% - Accent4 5 3 2" xfId="9818" xr:uid="{00000000-0005-0000-0000-0000B0010000}"/>
    <cellStyle name="40% - Accent4 5 4" xfId="9815" xr:uid="{00000000-0005-0000-0000-0000B1010000}"/>
    <cellStyle name="40% - Accent4 6" xfId="292" xr:uid="{00000000-0005-0000-0000-0000B2010000}"/>
    <cellStyle name="40% - Accent5 2" xfId="293" xr:uid="{00000000-0005-0000-0000-0000B3010000}"/>
    <cellStyle name="40% - Accent5 2 2" xfId="294" xr:uid="{00000000-0005-0000-0000-0000B4010000}"/>
    <cellStyle name="40% - Accent5 2 2 2" xfId="295" xr:uid="{00000000-0005-0000-0000-0000B5010000}"/>
    <cellStyle name="40% - Accent5 2 2 2 2" xfId="9821" xr:uid="{00000000-0005-0000-0000-0000B6010000}"/>
    <cellStyle name="40% - Accent5 2 2 3" xfId="296" xr:uid="{00000000-0005-0000-0000-0000B7010000}"/>
    <cellStyle name="40% - Accent5 2 2 3 2" xfId="9822" xr:uid="{00000000-0005-0000-0000-0000B8010000}"/>
    <cellStyle name="40% - Accent5 2 2 4" xfId="9820" xr:uid="{00000000-0005-0000-0000-0000B9010000}"/>
    <cellStyle name="40% - Accent5 2 3" xfId="297" xr:uid="{00000000-0005-0000-0000-0000BA010000}"/>
    <cellStyle name="40% - Accent5 2 3 2" xfId="298" xr:uid="{00000000-0005-0000-0000-0000BB010000}"/>
    <cellStyle name="40% - Accent5 2 3 2 2" xfId="9824" xr:uid="{00000000-0005-0000-0000-0000BC010000}"/>
    <cellStyle name="40% - Accent5 2 3 3" xfId="9823" xr:uid="{00000000-0005-0000-0000-0000BD010000}"/>
    <cellStyle name="40% - Accent5 2 4" xfId="299" xr:uid="{00000000-0005-0000-0000-0000BE010000}"/>
    <cellStyle name="40% - Accent5 2 4 2" xfId="9825" xr:uid="{00000000-0005-0000-0000-0000BF010000}"/>
    <cellStyle name="40% - Accent5 2 5" xfId="300" xr:uid="{00000000-0005-0000-0000-0000C0010000}"/>
    <cellStyle name="40% - Accent5 2 5 2" xfId="9826" xr:uid="{00000000-0005-0000-0000-0000C1010000}"/>
    <cellStyle name="40% - Accent5 2 6" xfId="9819" xr:uid="{00000000-0005-0000-0000-0000C2010000}"/>
    <cellStyle name="40% - Accent5 3" xfId="301" xr:uid="{00000000-0005-0000-0000-0000C3010000}"/>
    <cellStyle name="40% - Accent5 3 2" xfId="302" xr:uid="{00000000-0005-0000-0000-0000C4010000}"/>
    <cellStyle name="40% - Accent5 3 2 2" xfId="303" xr:uid="{00000000-0005-0000-0000-0000C5010000}"/>
    <cellStyle name="40% - Accent5 3 2 2 2" xfId="9829" xr:uid="{00000000-0005-0000-0000-0000C6010000}"/>
    <cellStyle name="40% - Accent5 3 2 3" xfId="9828" xr:uid="{00000000-0005-0000-0000-0000C7010000}"/>
    <cellStyle name="40% - Accent5 3 3" xfId="304" xr:uid="{00000000-0005-0000-0000-0000C8010000}"/>
    <cellStyle name="40% - Accent5 3 3 2" xfId="9830" xr:uid="{00000000-0005-0000-0000-0000C9010000}"/>
    <cellStyle name="40% - Accent5 3 4" xfId="305" xr:uid="{00000000-0005-0000-0000-0000CA010000}"/>
    <cellStyle name="40% - Accent5 3 4 2" xfId="9831" xr:uid="{00000000-0005-0000-0000-0000CB010000}"/>
    <cellStyle name="40% - Accent5 3 5" xfId="9827" xr:uid="{00000000-0005-0000-0000-0000CC010000}"/>
    <cellStyle name="40% - Accent5 4" xfId="306" xr:uid="{00000000-0005-0000-0000-0000CD010000}"/>
    <cellStyle name="40% - Accent5 4 2" xfId="307" xr:uid="{00000000-0005-0000-0000-0000CE010000}"/>
    <cellStyle name="40% - Accent5 4 2 2" xfId="308" xr:uid="{00000000-0005-0000-0000-0000CF010000}"/>
    <cellStyle name="40% - Accent5 4 2 2 2" xfId="9834" xr:uid="{00000000-0005-0000-0000-0000D0010000}"/>
    <cellStyle name="40% - Accent5 4 2 3" xfId="9833" xr:uid="{00000000-0005-0000-0000-0000D1010000}"/>
    <cellStyle name="40% - Accent5 4 3" xfId="309" xr:uid="{00000000-0005-0000-0000-0000D2010000}"/>
    <cellStyle name="40% - Accent5 4 3 2" xfId="9835" xr:uid="{00000000-0005-0000-0000-0000D3010000}"/>
    <cellStyle name="40% - Accent5 4 4" xfId="9832" xr:uid="{00000000-0005-0000-0000-0000D4010000}"/>
    <cellStyle name="40% - Accent5 5" xfId="310" xr:uid="{00000000-0005-0000-0000-0000D5010000}"/>
    <cellStyle name="40% - Accent5 5 2" xfId="311" xr:uid="{00000000-0005-0000-0000-0000D6010000}"/>
    <cellStyle name="40% - Accent5 5 2 2" xfId="312" xr:uid="{00000000-0005-0000-0000-0000D7010000}"/>
    <cellStyle name="40% - Accent5 5 2 2 2" xfId="9838" xr:uid="{00000000-0005-0000-0000-0000D8010000}"/>
    <cellStyle name="40% - Accent5 5 2 3" xfId="9837" xr:uid="{00000000-0005-0000-0000-0000D9010000}"/>
    <cellStyle name="40% - Accent5 5 3" xfId="313" xr:uid="{00000000-0005-0000-0000-0000DA010000}"/>
    <cellStyle name="40% - Accent5 5 3 2" xfId="9839" xr:uid="{00000000-0005-0000-0000-0000DB010000}"/>
    <cellStyle name="40% - Accent5 5 4" xfId="9836" xr:uid="{00000000-0005-0000-0000-0000DC010000}"/>
    <cellStyle name="40% - Accent5 6" xfId="314" xr:uid="{00000000-0005-0000-0000-0000DD010000}"/>
    <cellStyle name="40% - Accent6 2" xfId="315" xr:uid="{00000000-0005-0000-0000-0000DE010000}"/>
    <cellStyle name="40% - Accent6 2 2" xfId="316" xr:uid="{00000000-0005-0000-0000-0000DF010000}"/>
    <cellStyle name="40% - Accent6 2 2 2" xfId="317" xr:uid="{00000000-0005-0000-0000-0000E0010000}"/>
    <cellStyle name="40% - Accent6 2 2 2 2" xfId="9842" xr:uid="{00000000-0005-0000-0000-0000E1010000}"/>
    <cellStyle name="40% - Accent6 2 2 3" xfId="318" xr:uid="{00000000-0005-0000-0000-0000E2010000}"/>
    <cellStyle name="40% - Accent6 2 2 3 2" xfId="9843" xr:uid="{00000000-0005-0000-0000-0000E3010000}"/>
    <cellStyle name="40% - Accent6 2 2 4" xfId="9841" xr:uid="{00000000-0005-0000-0000-0000E4010000}"/>
    <cellStyle name="40% - Accent6 2 3" xfId="319" xr:uid="{00000000-0005-0000-0000-0000E5010000}"/>
    <cellStyle name="40% - Accent6 2 3 2" xfId="320" xr:uid="{00000000-0005-0000-0000-0000E6010000}"/>
    <cellStyle name="40% - Accent6 2 3 2 2" xfId="9845" xr:uid="{00000000-0005-0000-0000-0000E7010000}"/>
    <cellStyle name="40% - Accent6 2 3 3" xfId="9844" xr:uid="{00000000-0005-0000-0000-0000E8010000}"/>
    <cellStyle name="40% - Accent6 2 4" xfId="321" xr:uid="{00000000-0005-0000-0000-0000E9010000}"/>
    <cellStyle name="40% - Accent6 2 4 2" xfId="9846" xr:uid="{00000000-0005-0000-0000-0000EA010000}"/>
    <cellStyle name="40% - Accent6 2 5" xfId="322" xr:uid="{00000000-0005-0000-0000-0000EB010000}"/>
    <cellStyle name="40% - Accent6 2 5 2" xfId="9847" xr:uid="{00000000-0005-0000-0000-0000EC010000}"/>
    <cellStyle name="40% - Accent6 2 6" xfId="9840" xr:uid="{00000000-0005-0000-0000-0000ED010000}"/>
    <cellStyle name="40% - Accent6 3" xfId="323" xr:uid="{00000000-0005-0000-0000-0000EE010000}"/>
    <cellStyle name="40% - Accent6 3 2" xfId="324" xr:uid="{00000000-0005-0000-0000-0000EF010000}"/>
    <cellStyle name="40% - Accent6 3 2 2" xfId="325" xr:uid="{00000000-0005-0000-0000-0000F0010000}"/>
    <cellStyle name="40% - Accent6 3 2 2 2" xfId="9850" xr:uid="{00000000-0005-0000-0000-0000F1010000}"/>
    <cellStyle name="40% - Accent6 3 2 3" xfId="9849" xr:uid="{00000000-0005-0000-0000-0000F2010000}"/>
    <cellStyle name="40% - Accent6 3 3" xfId="326" xr:uid="{00000000-0005-0000-0000-0000F3010000}"/>
    <cellStyle name="40% - Accent6 3 3 2" xfId="9851" xr:uid="{00000000-0005-0000-0000-0000F4010000}"/>
    <cellStyle name="40% - Accent6 3 4" xfId="327" xr:uid="{00000000-0005-0000-0000-0000F5010000}"/>
    <cellStyle name="40% - Accent6 3 4 2" xfId="9852" xr:uid="{00000000-0005-0000-0000-0000F6010000}"/>
    <cellStyle name="40% - Accent6 3 5" xfId="9848" xr:uid="{00000000-0005-0000-0000-0000F7010000}"/>
    <cellStyle name="40% - Accent6 4" xfId="328" xr:uid="{00000000-0005-0000-0000-0000F8010000}"/>
    <cellStyle name="40% - Accent6 4 2" xfId="329" xr:uid="{00000000-0005-0000-0000-0000F9010000}"/>
    <cellStyle name="40% - Accent6 4 2 2" xfId="330" xr:uid="{00000000-0005-0000-0000-0000FA010000}"/>
    <cellStyle name="40% - Accent6 4 2 2 2" xfId="9855" xr:uid="{00000000-0005-0000-0000-0000FB010000}"/>
    <cellStyle name="40% - Accent6 4 2 3" xfId="9854" xr:uid="{00000000-0005-0000-0000-0000FC010000}"/>
    <cellStyle name="40% - Accent6 4 3" xfId="331" xr:uid="{00000000-0005-0000-0000-0000FD010000}"/>
    <cellStyle name="40% - Accent6 4 3 2" xfId="9856" xr:uid="{00000000-0005-0000-0000-0000FE010000}"/>
    <cellStyle name="40% - Accent6 4 4" xfId="9853" xr:uid="{00000000-0005-0000-0000-0000FF010000}"/>
    <cellStyle name="40% - Accent6 5" xfId="332" xr:uid="{00000000-0005-0000-0000-000000020000}"/>
    <cellStyle name="40% - Accent6 5 2" xfId="333" xr:uid="{00000000-0005-0000-0000-000001020000}"/>
    <cellStyle name="40% - Accent6 5 2 2" xfId="334" xr:uid="{00000000-0005-0000-0000-000002020000}"/>
    <cellStyle name="40% - Accent6 5 2 2 2" xfId="9859" xr:uid="{00000000-0005-0000-0000-000003020000}"/>
    <cellStyle name="40% - Accent6 5 2 3" xfId="9858" xr:uid="{00000000-0005-0000-0000-000004020000}"/>
    <cellStyle name="40% - Accent6 5 3" xfId="335" xr:uid="{00000000-0005-0000-0000-000005020000}"/>
    <cellStyle name="40% - Accent6 5 3 2" xfId="9860" xr:uid="{00000000-0005-0000-0000-000006020000}"/>
    <cellStyle name="40% - Accent6 5 4" xfId="9857" xr:uid="{00000000-0005-0000-0000-000007020000}"/>
    <cellStyle name="40% - Accent6 6" xfId="336" xr:uid="{00000000-0005-0000-0000-000008020000}"/>
    <cellStyle name="60% - Accent1 2" xfId="337" xr:uid="{00000000-0005-0000-0000-000009020000}"/>
    <cellStyle name="60% - Accent1 3" xfId="338" xr:uid="{00000000-0005-0000-0000-00000A020000}"/>
    <cellStyle name="60% - Accent1 4" xfId="339" xr:uid="{00000000-0005-0000-0000-00000B020000}"/>
    <cellStyle name="60% - Accent1 5" xfId="340" xr:uid="{00000000-0005-0000-0000-00000C020000}"/>
    <cellStyle name="60% - Accent1 6" xfId="341" xr:uid="{00000000-0005-0000-0000-00000D020000}"/>
    <cellStyle name="60% - Accent2 2" xfId="342" xr:uid="{00000000-0005-0000-0000-00000E020000}"/>
    <cellStyle name="60% - Accent2 3" xfId="343" xr:uid="{00000000-0005-0000-0000-00000F020000}"/>
    <cellStyle name="60% - Accent2 4" xfId="344" xr:uid="{00000000-0005-0000-0000-000010020000}"/>
    <cellStyle name="60% - Accent2 5" xfId="345" xr:uid="{00000000-0005-0000-0000-000011020000}"/>
    <cellStyle name="60% - Accent2 6" xfId="346" xr:uid="{00000000-0005-0000-0000-000012020000}"/>
    <cellStyle name="60% - Accent3 2" xfId="347" xr:uid="{00000000-0005-0000-0000-000013020000}"/>
    <cellStyle name="60% - Accent3 3" xfId="348" xr:uid="{00000000-0005-0000-0000-000014020000}"/>
    <cellStyle name="60% - Accent3 4" xfId="349" xr:uid="{00000000-0005-0000-0000-000015020000}"/>
    <cellStyle name="60% - Accent3 5" xfId="350" xr:uid="{00000000-0005-0000-0000-000016020000}"/>
    <cellStyle name="60% - Accent3 6" xfId="351" xr:uid="{00000000-0005-0000-0000-000017020000}"/>
    <cellStyle name="60% - Accent4 2" xfId="352" xr:uid="{00000000-0005-0000-0000-000018020000}"/>
    <cellStyle name="60% - Accent4 3" xfId="353" xr:uid="{00000000-0005-0000-0000-000019020000}"/>
    <cellStyle name="60% - Accent4 4" xfId="354" xr:uid="{00000000-0005-0000-0000-00001A020000}"/>
    <cellStyle name="60% - Accent4 5" xfId="355" xr:uid="{00000000-0005-0000-0000-00001B020000}"/>
    <cellStyle name="60% - Accent4 6" xfId="356" xr:uid="{00000000-0005-0000-0000-00001C020000}"/>
    <cellStyle name="60% - Accent5 2" xfId="357" xr:uid="{00000000-0005-0000-0000-00001D020000}"/>
    <cellStyle name="60% - Accent5 3" xfId="358" xr:uid="{00000000-0005-0000-0000-00001E020000}"/>
    <cellStyle name="60% - Accent5 4" xfId="359" xr:uid="{00000000-0005-0000-0000-00001F020000}"/>
    <cellStyle name="60% - Accent5 5" xfId="360" xr:uid="{00000000-0005-0000-0000-000020020000}"/>
    <cellStyle name="60% - Accent5 6" xfId="361" xr:uid="{00000000-0005-0000-0000-000021020000}"/>
    <cellStyle name="60% - Accent6 2" xfId="362" xr:uid="{00000000-0005-0000-0000-000022020000}"/>
    <cellStyle name="60% - Accent6 3" xfId="363" xr:uid="{00000000-0005-0000-0000-000023020000}"/>
    <cellStyle name="60% - Accent6 4" xfId="364" xr:uid="{00000000-0005-0000-0000-000024020000}"/>
    <cellStyle name="60% - Accent6 5" xfId="365" xr:uid="{00000000-0005-0000-0000-000025020000}"/>
    <cellStyle name="60% - Accent6 6" xfId="366" xr:uid="{00000000-0005-0000-0000-000026020000}"/>
    <cellStyle name="Accent1 2" xfId="367" xr:uid="{00000000-0005-0000-0000-000027020000}"/>
    <cellStyle name="Accent1 3" xfId="368" xr:uid="{00000000-0005-0000-0000-000028020000}"/>
    <cellStyle name="Accent1 4" xfId="369" xr:uid="{00000000-0005-0000-0000-000029020000}"/>
    <cellStyle name="Accent1 5" xfId="370" xr:uid="{00000000-0005-0000-0000-00002A020000}"/>
    <cellStyle name="Accent1 6" xfId="371" xr:uid="{00000000-0005-0000-0000-00002B020000}"/>
    <cellStyle name="Accent2 2" xfId="372" xr:uid="{00000000-0005-0000-0000-00002C020000}"/>
    <cellStyle name="Accent2 3" xfId="373" xr:uid="{00000000-0005-0000-0000-00002D020000}"/>
    <cellStyle name="Accent2 4" xfId="374" xr:uid="{00000000-0005-0000-0000-00002E020000}"/>
    <cellStyle name="Accent2 5" xfId="375" xr:uid="{00000000-0005-0000-0000-00002F020000}"/>
    <cellStyle name="Accent2 6" xfId="376" xr:uid="{00000000-0005-0000-0000-000030020000}"/>
    <cellStyle name="Accent3 2" xfId="377" xr:uid="{00000000-0005-0000-0000-000031020000}"/>
    <cellStyle name="Accent3 3" xfId="378" xr:uid="{00000000-0005-0000-0000-000032020000}"/>
    <cellStyle name="Accent3 4" xfId="379" xr:uid="{00000000-0005-0000-0000-000033020000}"/>
    <cellStyle name="Accent3 5" xfId="380" xr:uid="{00000000-0005-0000-0000-000034020000}"/>
    <cellStyle name="Accent3 6" xfId="381" xr:uid="{00000000-0005-0000-0000-000035020000}"/>
    <cellStyle name="Accent4 2" xfId="382" xr:uid="{00000000-0005-0000-0000-000036020000}"/>
    <cellStyle name="Accent4 3" xfId="383" xr:uid="{00000000-0005-0000-0000-000037020000}"/>
    <cellStyle name="Accent4 4" xfId="384" xr:uid="{00000000-0005-0000-0000-000038020000}"/>
    <cellStyle name="Accent4 5" xfId="385" xr:uid="{00000000-0005-0000-0000-000039020000}"/>
    <cellStyle name="Accent4 6" xfId="386" xr:uid="{00000000-0005-0000-0000-00003A020000}"/>
    <cellStyle name="Accent5 2" xfId="387" xr:uid="{00000000-0005-0000-0000-00003B020000}"/>
    <cellStyle name="Accent5 3" xfId="388" xr:uid="{00000000-0005-0000-0000-00003C020000}"/>
    <cellStyle name="Accent5 4" xfId="389" xr:uid="{00000000-0005-0000-0000-00003D020000}"/>
    <cellStyle name="Accent5 5" xfId="390" xr:uid="{00000000-0005-0000-0000-00003E020000}"/>
    <cellStyle name="Accent5 6" xfId="391" xr:uid="{00000000-0005-0000-0000-00003F020000}"/>
    <cellStyle name="Accent6 2" xfId="392" xr:uid="{00000000-0005-0000-0000-000040020000}"/>
    <cellStyle name="Accent6 3" xfId="393" xr:uid="{00000000-0005-0000-0000-000041020000}"/>
    <cellStyle name="Accent6 4" xfId="394" xr:uid="{00000000-0005-0000-0000-000042020000}"/>
    <cellStyle name="Accent6 5" xfId="395" xr:uid="{00000000-0005-0000-0000-000043020000}"/>
    <cellStyle name="Accent6 6" xfId="396" xr:uid="{00000000-0005-0000-0000-000044020000}"/>
    <cellStyle name="Account No." xfId="397" xr:uid="{00000000-0005-0000-0000-000045020000}"/>
    <cellStyle name="Account No. 2" xfId="398" xr:uid="{00000000-0005-0000-0000-000046020000}"/>
    <cellStyle name="adj detail" xfId="399" xr:uid="{00000000-0005-0000-0000-000047020000}"/>
    <cellStyle name="Allocated" xfId="400" xr:uid="{00000000-0005-0000-0000-000048020000}"/>
    <cellStyle name="Bad 2" xfId="401" xr:uid="{00000000-0005-0000-0000-000049020000}"/>
    <cellStyle name="Bad 3" xfId="402" xr:uid="{00000000-0005-0000-0000-00004A020000}"/>
    <cellStyle name="Bad 4" xfId="403" xr:uid="{00000000-0005-0000-0000-00004B020000}"/>
    <cellStyle name="Bad 5" xfId="404" xr:uid="{00000000-0005-0000-0000-00004C020000}"/>
    <cellStyle name="Bad 6" xfId="405" xr:uid="{00000000-0005-0000-0000-00004D020000}"/>
    <cellStyle name="Body: normal cell" xfId="12987" xr:uid="{42973E12-C0C6-4D55-AE87-F4A4534B4B87}"/>
    <cellStyle name="Body: normal cell 2" xfId="13001" xr:uid="{44B0A1A7-07B0-4430-8783-7436FDC8439F}"/>
    <cellStyle name="Body: normal cell 3" xfId="12994" xr:uid="{E18A1945-6572-4915-8037-90121DA91EC0}"/>
    <cellStyle name="Calculation 2" xfId="406" xr:uid="{00000000-0005-0000-0000-00004E020000}"/>
    <cellStyle name="Calculation 3" xfId="407" xr:uid="{00000000-0005-0000-0000-00004F020000}"/>
    <cellStyle name="Calculation 4" xfId="408" xr:uid="{00000000-0005-0000-0000-000050020000}"/>
    <cellStyle name="Calculation 5" xfId="409" xr:uid="{00000000-0005-0000-0000-000051020000}"/>
    <cellStyle name="Calculation 6" xfId="410" xr:uid="{00000000-0005-0000-0000-000052020000}"/>
    <cellStyle name="Calculation 6 2" xfId="9861" xr:uid="{00000000-0005-0000-0000-000053020000}"/>
    <cellStyle name="Calculation 6 3" xfId="13028" xr:uid="{5788EF1C-1969-4BD1-B8F7-5B335DD4CA63}"/>
    <cellStyle name="Calculation 7" xfId="411" xr:uid="{00000000-0005-0000-0000-000054020000}"/>
    <cellStyle name="Calculation 7 2" xfId="9862" xr:uid="{00000000-0005-0000-0000-000055020000}"/>
    <cellStyle name="Calculation 7 3" xfId="13027" xr:uid="{D4A05F84-E5B7-4AE0-AAE7-FC44797F40A5}"/>
    <cellStyle name="Check Cell 2" xfId="412" xr:uid="{00000000-0005-0000-0000-000056020000}"/>
    <cellStyle name="Check Cell 3" xfId="413" xr:uid="{00000000-0005-0000-0000-000057020000}"/>
    <cellStyle name="Check Cell 4" xfId="414" xr:uid="{00000000-0005-0000-0000-000058020000}"/>
    <cellStyle name="Check Cell 5" xfId="415" xr:uid="{00000000-0005-0000-0000-000059020000}"/>
    <cellStyle name="Check Cell 6" xfId="416" xr:uid="{00000000-0005-0000-0000-00005A020000}"/>
    <cellStyle name="Col Cent" xfId="417" xr:uid="{00000000-0005-0000-0000-00005B020000}"/>
    <cellStyle name="Col Cent Across" xfId="418" xr:uid="{00000000-0005-0000-0000-00005C020000}"/>
    <cellStyle name="Col Head Cent" xfId="419" xr:uid="{00000000-0005-0000-0000-00005D020000}"/>
    <cellStyle name="Col Head Cent 2" xfId="420" xr:uid="{00000000-0005-0000-0000-00005E020000}"/>
    <cellStyle name="Col Head Cent 2 2" xfId="9864" xr:uid="{00000000-0005-0000-0000-00005F020000}"/>
    <cellStyle name="Col Head Cent 2 2 2" xfId="12962" xr:uid="{00000000-0005-0000-0000-000060020000}"/>
    <cellStyle name="Col Head Cent 2 3" xfId="13019" xr:uid="{E4D44621-A5F6-46D6-AB20-518BB0DB9712}"/>
    <cellStyle name="Col Head Cent 3" xfId="9863" xr:uid="{00000000-0005-0000-0000-000061020000}"/>
    <cellStyle name="Col Head Cent 3 2" xfId="12961" xr:uid="{00000000-0005-0000-0000-000062020000}"/>
    <cellStyle name="Col Head Cent 4" xfId="13018" xr:uid="{AB72C79B-047C-4948-9E3E-FF0A9F8D02BF}"/>
    <cellStyle name="ColumnHeaderNormal" xfId="421" xr:uid="{00000000-0005-0000-0000-000063020000}"/>
    <cellStyle name="Comma" xfId="13007" builtinId="3"/>
    <cellStyle name="Comma [0] 2" xfId="422" xr:uid="{00000000-0005-0000-0000-000064020000}"/>
    <cellStyle name="Comma 10" xfId="17" xr:uid="{00000000-0005-0000-0000-000065020000}"/>
    <cellStyle name="Comma 100" xfId="9533" xr:uid="{00000000-0005-0000-0000-000066020000}"/>
    <cellStyle name="Comma 101" xfId="5" xr:uid="{00000000-0005-0000-0000-000067020000}"/>
    <cellStyle name="Comma 101 2" xfId="15" xr:uid="{00000000-0005-0000-0000-000068020000}"/>
    <cellStyle name="Comma 101 2 2" xfId="9587" xr:uid="{00000000-0005-0000-0000-000069020000}"/>
    <cellStyle name="Comma 101 3" xfId="9549" xr:uid="{00000000-0005-0000-0000-00006A020000}"/>
    <cellStyle name="Comma 101 4" xfId="9583" xr:uid="{00000000-0005-0000-0000-00006B020000}"/>
    <cellStyle name="Comma 102" xfId="9597" xr:uid="{00000000-0005-0000-0000-00006C020000}"/>
    <cellStyle name="Comma 103" xfId="9562" xr:uid="{00000000-0005-0000-0000-00006D020000}"/>
    <cellStyle name="Comma 104" xfId="12959" xr:uid="{00000000-0005-0000-0000-00006E020000}"/>
    <cellStyle name="Comma 105" xfId="13030" xr:uid="{52076650-550D-489C-9249-DA9756AB5BFB}"/>
    <cellStyle name="Comma 106" xfId="13034" xr:uid="{FEFDA855-7D9A-4A9C-9031-1F16DAAFB682}"/>
    <cellStyle name="Comma 11" xfId="423" xr:uid="{00000000-0005-0000-0000-00006F020000}"/>
    <cellStyle name="Comma 12" xfId="424" xr:uid="{00000000-0005-0000-0000-000070020000}"/>
    <cellStyle name="Comma 13" xfId="425" xr:uid="{00000000-0005-0000-0000-000071020000}"/>
    <cellStyle name="Comma 14" xfId="426" xr:uid="{00000000-0005-0000-0000-000072020000}"/>
    <cellStyle name="Comma 15" xfId="427" xr:uid="{00000000-0005-0000-0000-000073020000}"/>
    <cellStyle name="Comma 16" xfId="428" xr:uid="{00000000-0005-0000-0000-000074020000}"/>
    <cellStyle name="Comma 17" xfId="429" xr:uid="{00000000-0005-0000-0000-000075020000}"/>
    <cellStyle name="Comma 18" xfId="430" xr:uid="{00000000-0005-0000-0000-000076020000}"/>
    <cellStyle name="Comma 18 2" xfId="431" xr:uid="{00000000-0005-0000-0000-000077020000}"/>
    <cellStyle name="Comma 18 2 2" xfId="9865" xr:uid="{00000000-0005-0000-0000-000078020000}"/>
    <cellStyle name="Comma 18 3" xfId="432" xr:uid="{00000000-0005-0000-0000-000079020000}"/>
    <cellStyle name="Comma 18 3 2" xfId="9866" xr:uid="{00000000-0005-0000-0000-00007A020000}"/>
    <cellStyle name="Comma 19" xfId="433" xr:uid="{00000000-0005-0000-0000-00007B020000}"/>
    <cellStyle name="Comma 2" xfId="36" xr:uid="{00000000-0005-0000-0000-00007C020000}"/>
    <cellStyle name="Comma 2 10" xfId="434" xr:uid="{00000000-0005-0000-0000-00007D020000}"/>
    <cellStyle name="Comma 2 10 2" xfId="435" xr:uid="{00000000-0005-0000-0000-00007E020000}"/>
    <cellStyle name="Comma 2 10 2 2" xfId="436" xr:uid="{00000000-0005-0000-0000-00007F020000}"/>
    <cellStyle name="Comma 2 10 2 3" xfId="437" xr:uid="{00000000-0005-0000-0000-000080020000}"/>
    <cellStyle name="Comma 2 10 3" xfId="438" xr:uid="{00000000-0005-0000-0000-000081020000}"/>
    <cellStyle name="Comma 2 100" xfId="439" xr:uid="{00000000-0005-0000-0000-000082020000}"/>
    <cellStyle name="Comma 2 101" xfId="440" xr:uid="{00000000-0005-0000-0000-000083020000}"/>
    <cellStyle name="Comma 2 102" xfId="441" xr:uid="{00000000-0005-0000-0000-000084020000}"/>
    <cellStyle name="Comma 2 103" xfId="442" xr:uid="{00000000-0005-0000-0000-000085020000}"/>
    <cellStyle name="Comma 2 104" xfId="443" xr:uid="{00000000-0005-0000-0000-000086020000}"/>
    <cellStyle name="Comma 2 105" xfId="444" xr:uid="{00000000-0005-0000-0000-000087020000}"/>
    <cellStyle name="Comma 2 106" xfId="445" xr:uid="{00000000-0005-0000-0000-000088020000}"/>
    <cellStyle name="Comma 2 107" xfId="446" xr:uid="{00000000-0005-0000-0000-000089020000}"/>
    <cellStyle name="Comma 2 108" xfId="447" xr:uid="{00000000-0005-0000-0000-00008A020000}"/>
    <cellStyle name="Comma 2 109" xfId="448" xr:uid="{00000000-0005-0000-0000-00008B020000}"/>
    <cellStyle name="Comma 2 11" xfId="449" xr:uid="{00000000-0005-0000-0000-00008C020000}"/>
    <cellStyle name="Comma 2 11 2" xfId="450" xr:uid="{00000000-0005-0000-0000-00008D020000}"/>
    <cellStyle name="Comma 2 11 2 2" xfId="451" xr:uid="{00000000-0005-0000-0000-00008E020000}"/>
    <cellStyle name="Comma 2 11 2 3" xfId="452" xr:uid="{00000000-0005-0000-0000-00008F020000}"/>
    <cellStyle name="Comma 2 11 3" xfId="453" xr:uid="{00000000-0005-0000-0000-000090020000}"/>
    <cellStyle name="Comma 2 110" xfId="454" xr:uid="{00000000-0005-0000-0000-000091020000}"/>
    <cellStyle name="Comma 2 111" xfId="455" xr:uid="{00000000-0005-0000-0000-000092020000}"/>
    <cellStyle name="Comma 2 112" xfId="456" xr:uid="{00000000-0005-0000-0000-000093020000}"/>
    <cellStyle name="Comma 2 113" xfId="457" xr:uid="{00000000-0005-0000-0000-000094020000}"/>
    <cellStyle name="Comma 2 114" xfId="458" xr:uid="{00000000-0005-0000-0000-000095020000}"/>
    <cellStyle name="Comma 2 115" xfId="459" xr:uid="{00000000-0005-0000-0000-000096020000}"/>
    <cellStyle name="Comma 2 116" xfId="460" xr:uid="{00000000-0005-0000-0000-000097020000}"/>
    <cellStyle name="Comma 2 117" xfId="461" xr:uid="{00000000-0005-0000-0000-000098020000}"/>
    <cellStyle name="Comma 2 118" xfId="462" xr:uid="{00000000-0005-0000-0000-000099020000}"/>
    <cellStyle name="Comma 2 119" xfId="463" xr:uid="{00000000-0005-0000-0000-00009A020000}"/>
    <cellStyle name="Comma 2 12" xfId="464" xr:uid="{00000000-0005-0000-0000-00009B020000}"/>
    <cellStyle name="Comma 2 12 2" xfId="465" xr:uid="{00000000-0005-0000-0000-00009C020000}"/>
    <cellStyle name="Comma 2 12 2 2" xfId="466" xr:uid="{00000000-0005-0000-0000-00009D020000}"/>
    <cellStyle name="Comma 2 12 2 3" xfId="467" xr:uid="{00000000-0005-0000-0000-00009E020000}"/>
    <cellStyle name="Comma 2 12 3" xfId="468" xr:uid="{00000000-0005-0000-0000-00009F020000}"/>
    <cellStyle name="Comma 2 120" xfId="469" xr:uid="{00000000-0005-0000-0000-0000A0020000}"/>
    <cellStyle name="Comma 2 121" xfId="470" xr:uid="{00000000-0005-0000-0000-0000A1020000}"/>
    <cellStyle name="Comma 2 122" xfId="471" xr:uid="{00000000-0005-0000-0000-0000A2020000}"/>
    <cellStyle name="Comma 2 123" xfId="472" xr:uid="{00000000-0005-0000-0000-0000A3020000}"/>
    <cellStyle name="Comma 2 124" xfId="473" xr:uid="{00000000-0005-0000-0000-0000A4020000}"/>
    <cellStyle name="Comma 2 125" xfId="474" xr:uid="{00000000-0005-0000-0000-0000A5020000}"/>
    <cellStyle name="Comma 2 126" xfId="475" xr:uid="{00000000-0005-0000-0000-0000A6020000}"/>
    <cellStyle name="Comma 2 127" xfId="476" xr:uid="{00000000-0005-0000-0000-0000A7020000}"/>
    <cellStyle name="Comma 2 128" xfId="477" xr:uid="{00000000-0005-0000-0000-0000A8020000}"/>
    <cellStyle name="Comma 2 129" xfId="478" xr:uid="{00000000-0005-0000-0000-0000A9020000}"/>
    <cellStyle name="Comma 2 13" xfId="479" xr:uid="{00000000-0005-0000-0000-0000AA020000}"/>
    <cellStyle name="Comma 2 13 2" xfId="480" xr:uid="{00000000-0005-0000-0000-0000AB020000}"/>
    <cellStyle name="Comma 2 13 2 2" xfId="481" xr:uid="{00000000-0005-0000-0000-0000AC020000}"/>
    <cellStyle name="Comma 2 13 2 3" xfId="482" xr:uid="{00000000-0005-0000-0000-0000AD020000}"/>
    <cellStyle name="Comma 2 13 3" xfId="483" xr:uid="{00000000-0005-0000-0000-0000AE020000}"/>
    <cellStyle name="Comma 2 130" xfId="484" xr:uid="{00000000-0005-0000-0000-0000AF020000}"/>
    <cellStyle name="Comma 2 131" xfId="485" xr:uid="{00000000-0005-0000-0000-0000B0020000}"/>
    <cellStyle name="Comma 2 132" xfId="486" xr:uid="{00000000-0005-0000-0000-0000B1020000}"/>
    <cellStyle name="Comma 2 133" xfId="487" xr:uid="{00000000-0005-0000-0000-0000B2020000}"/>
    <cellStyle name="Comma 2 134" xfId="488" xr:uid="{00000000-0005-0000-0000-0000B3020000}"/>
    <cellStyle name="Comma 2 135" xfId="489" xr:uid="{00000000-0005-0000-0000-0000B4020000}"/>
    <cellStyle name="Comma 2 136" xfId="490" xr:uid="{00000000-0005-0000-0000-0000B5020000}"/>
    <cellStyle name="Comma 2 137" xfId="491" xr:uid="{00000000-0005-0000-0000-0000B6020000}"/>
    <cellStyle name="Comma 2 138" xfId="492" xr:uid="{00000000-0005-0000-0000-0000B7020000}"/>
    <cellStyle name="Comma 2 139" xfId="493" xr:uid="{00000000-0005-0000-0000-0000B8020000}"/>
    <cellStyle name="Comma 2 14" xfId="494" xr:uid="{00000000-0005-0000-0000-0000B9020000}"/>
    <cellStyle name="Comma 2 14 2" xfId="495" xr:uid="{00000000-0005-0000-0000-0000BA020000}"/>
    <cellStyle name="Comma 2 14 2 2" xfId="496" xr:uid="{00000000-0005-0000-0000-0000BB020000}"/>
    <cellStyle name="Comma 2 14 2 3" xfId="497" xr:uid="{00000000-0005-0000-0000-0000BC020000}"/>
    <cellStyle name="Comma 2 14 3" xfId="498" xr:uid="{00000000-0005-0000-0000-0000BD020000}"/>
    <cellStyle name="Comma 2 140" xfId="499" xr:uid="{00000000-0005-0000-0000-0000BE020000}"/>
    <cellStyle name="Comma 2 141" xfId="500" xr:uid="{00000000-0005-0000-0000-0000BF020000}"/>
    <cellStyle name="Comma 2 142" xfId="501" xr:uid="{00000000-0005-0000-0000-0000C0020000}"/>
    <cellStyle name="Comma 2 143" xfId="502" xr:uid="{00000000-0005-0000-0000-0000C1020000}"/>
    <cellStyle name="Comma 2 144" xfId="503" xr:uid="{00000000-0005-0000-0000-0000C2020000}"/>
    <cellStyle name="Comma 2 145" xfId="504" xr:uid="{00000000-0005-0000-0000-0000C3020000}"/>
    <cellStyle name="Comma 2 146" xfId="505" xr:uid="{00000000-0005-0000-0000-0000C4020000}"/>
    <cellStyle name="Comma 2 147" xfId="506" xr:uid="{00000000-0005-0000-0000-0000C5020000}"/>
    <cellStyle name="Comma 2 148" xfId="507" xr:uid="{00000000-0005-0000-0000-0000C6020000}"/>
    <cellStyle name="Comma 2 149" xfId="508" xr:uid="{00000000-0005-0000-0000-0000C7020000}"/>
    <cellStyle name="Comma 2 15" xfId="509" xr:uid="{00000000-0005-0000-0000-0000C8020000}"/>
    <cellStyle name="Comma 2 15 2" xfId="510" xr:uid="{00000000-0005-0000-0000-0000C9020000}"/>
    <cellStyle name="Comma 2 15 2 2" xfId="511" xr:uid="{00000000-0005-0000-0000-0000CA020000}"/>
    <cellStyle name="Comma 2 15 2 3" xfId="512" xr:uid="{00000000-0005-0000-0000-0000CB020000}"/>
    <cellStyle name="Comma 2 15 3" xfId="513" xr:uid="{00000000-0005-0000-0000-0000CC020000}"/>
    <cellStyle name="Comma 2 150" xfId="514" xr:uid="{00000000-0005-0000-0000-0000CD020000}"/>
    <cellStyle name="Comma 2 151" xfId="515" xr:uid="{00000000-0005-0000-0000-0000CE020000}"/>
    <cellStyle name="Comma 2 152" xfId="516" xr:uid="{00000000-0005-0000-0000-0000CF020000}"/>
    <cellStyle name="Comma 2 153" xfId="517" xr:uid="{00000000-0005-0000-0000-0000D0020000}"/>
    <cellStyle name="Comma 2 154" xfId="59" xr:uid="{00000000-0005-0000-0000-0000D1020000}"/>
    <cellStyle name="Comma 2 154 2" xfId="9604" xr:uid="{00000000-0005-0000-0000-0000D2020000}"/>
    <cellStyle name="Comma 2 154 3" xfId="9511" xr:uid="{00000000-0005-0000-0000-0000D3020000}"/>
    <cellStyle name="Comma 2 16" xfId="518" xr:uid="{00000000-0005-0000-0000-0000D4020000}"/>
    <cellStyle name="Comma 2 16 2" xfId="519" xr:uid="{00000000-0005-0000-0000-0000D5020000}"/>
    <cellStyle name="Comma 2 16 2 2" xfId="520" xr:uid="{00000000-0005-0000-0000-0000D6020000}"/>
    <cellStyle name="Comma 2 16 2 3" xfId="521" xr:uid="{00000000-0005-0000-0000-0000D7020000}"/>
    <cellStyle name="Comma 2 16 3" xfId="522" xr:uid="{00000000-0005-0000-0000-0000D8020000}"/>
    <cellStyle name="Comma 2 17" xfId="523" xr:uid="{00000000-0005-0000-0000-0000D9020000}"/>
    <cellStyle name="Comma 2 17 2" xfId="524" xr:uid="{00000000-0005-0000-0000-0000DA020000}"/>
    <cellStyle name="Comma 2 18" xfId="525" xr:uid="{00000000-0005-0000-0000-0000DB020000}"/>
    <cellStyle name="Comma 2 18 2" xfId="526" xr:uid="{00000000-0005-0000-0000-0000DC020000}"/>
    <cellStyle name="Comma 2 19" xfId="527" xr:uid="{00000000-0005-0000-0000-0000DD020000}"/>
    <cellStyle name="Comma 2 19 2" xfId="528" xr:uid="{00000000-0005-0000-0000-0000DE020000}"/>
    <cellStyle name="Comma 2 2" xfId="529" xr:uid="{00000000-0005-0000-0000-0000DF020000}"/>
    <cellStyle name="Comma 2 2 10" xfId="530" xr:uid="{00000000-0005-0000-0000-0000E0020000}"/>
    <cellStyle name="Comma 2 2 10 2" xfId="531" xr:uid="{00000000-0005-0000-0000-0000E1020000}"/>
    <cellStyle name="Comma 2 2 11" xfId="532" xr:uid="{00000000-0005-0000-0000-0000E2020000}"/>
    <cellStyle name="Comma 2 2 11 2" xfId="533" xr:uid="{00000000-0005-0000-0000-0000E3020000}"/>
    <cellStyle name="Comma 2 2 12" xfId="534" xr:uid="{00000000-0005-0000-0000-0000E4020000}"/>
    <cellStyle name="Comma 2 2 12 2" xfId="535" xr:uid="{00000000-0005-0000-0000-0000E5020000}"/>
    <cellStyle name="Comma 2 2 12 2 2" xfId="536" xr:uid="{00000000-0005-0000-0000-0000E6020000}"/>
    <cellStyle name="Comma 2 2 12 3" xfId="537" xr:uid="{00000000-0005-0000-0000-0000E7020000}"/>
    <cellStyle name="Comma 2 2 13" xfId="538" xr:uid="{00000000-0005-0000-0000-0000E8020000}"/>
    <cellStyle name="Comma 2 2 13 2" xfId="539" xr:uid="{00000000-0005-0000-0000-0000E9020000}"/>
    <cellStyle name="Comma 2 2 14" xfId="540" xr:uid="{00000000-0005-0000-0000-0000EA020000}"/>
    <cellStyle name="Comma 2 2 14 2" xfId="541" xr:uid="{00000000-0005-0000-0000-0000EB020000}"/>
    <cellStyle name="Comma 2 2 14 2 2" xfId="542" xr:uid="{00000000-0005-0000-0000-0000EC020000}"/>
    <cellStyle name="Comma 2 2 14 3" xfId="543" xr:uid="{00000000-0005-0000-0000-0000ED020000}"/>
    <cellStyle name="Comma 2 2 15" xfId="544" xr:uid="{00000000-0005-0000-0000-0000EE020000}"/>
    <cellStyle name="Comma 2 2 15 2" xfId="545" xr:uid="{00000000-0005-0000-0000-0000EF020000}"/>
    <cellStyle name="Comma 2 2 15 2 2" xfId="546" xr:uid="{00000000-0005-0000-0000-0000F0020000}"/>
    <cellStyle name="Comma 2 2 15 3" xfId="547" xr:uid="{00000000-0005-0000-0000-0000F1020000}"/>
    <cellStyle name="Comma 2 2 16" xfId="548" xr:uid="{00000000-0005-0000-0000-0000F2020000}"/>
    <cellStyle name="Comma 2 2 16 2" xfId="549" xr:uid="{00000000-0005-0000-0000-0000F3020000}"/>
    <cellStyle name="Comma 2 2 16 2 2" xfId="550" xr:uid="{00000000-0005-0000-0000-0000F4020000}"/>
    <cellStyle name="Comma 2 2 16 3" xfId="551" xr:uid="{00000000-0005-0000-0000-0000F5020000}"/>
    <cellStyle name="Comma 2 2 17" xfId="552" xr:uid="{00000000-0005-0000-0000-0000F6020000}"/>
    <cellStyle name="Comma 2 2 17 2" xfId="553" xr:uid="{00000000-0005-0000-0000-0000F7020000}"/>
    <cellStyle name="Comma 2 2 17 2 2" xfId="554" xr:uid="{00000000-0005-0000-0000-0000F8020000}"/>
    <cellStyle name="Comma 2 2 17 3" xfId="555" xr:uid="{00000000-0005-0000-0000-0000F9020000}"/>
    <cellStyle name="Comma 2 2 18" xfId="556" xr:uid="{00000000-0005-0000-0000-0000FA020000}"/>
    <cellStyle name="Comma 2 2 18 2" xfId="557" xr:uid="{00000000-0005-0000-0000-0000FB020000}"/>
    <cellStyle name="Comma 2 2 19" xfId="558" xr:uid="{00000000-0005-0000-0000-0000FC020000}"/>
    <cellStyle name="Comma 2 2 2" xfId="559" xr:uid="{00000000-0005-0000-0000-0000FD020000}"/>
    <cellStyle name="Comma 2 2 2 10" xfId="560" xr:uid="{00000000-0005-0000-0000-0000FE020000}"/>
    <cellStyle name="Comma 2 2 2 11" xfId="561" xr:uid="{00000000-0005-0000-0000-0000FF020000}"/>
    <cellStyle name="Comma 2 2 2 12" xfId="562" xr:uid="{00000000-0005-0000-0000-000000030000}"/>
    <cellStyle name="Comma 2 2 2 13" xfId="563" xr:uid="{00000000-0005-0000-0000-000001030000}"/>
    <cellStyle name="Comma 2 2 2 14" xfId="564" xr:uid="{00000000-0005-0000-0000-000002030000}"/>
    <cellStyle name="Comma 2 2 2 15" xfId="565" xr:uid="{00000000-0005-0000-0000-000003030000}"/>
    <cellStyle name="Comma 2 2 2 16" xfId="566" xr:uid="{00000000-0005-0000-0000-000004030000}"/>
    <cellStyle name="Comma 2 2 2 17" xfId="567" xr:uid="{00000000-0005-0000-0000-000005030000}"/>
    <cellStyle name="Comma 2 2 2 18" xfId="568" xr:uid="{00000000-0005-0000-0000-000006030000}"/>
    <cellStyle name="Comma 2 2 2 18 2" xfId="569" xr:uid="{00000000-0005-0000-0000-000007030000}"/>
    <cellStyle name="Comma 2 2 2 19" xfId="570" xr:uid="{00000000-0005-0000-0000-000008030000}"/>
    <cellStyle name="Comma 2 2 2 2" xfId="571" xr:uid="{00000000-0005-0000-0000-000009030000}"/>
    <cellStyle name="Comma 2 2 2 2 10" xfId="572" xr:uid="{00000000-0005-0000-0000-00000A030000}"/>
    <cellStyle name="Comma 2 2 2 2 10 2" xfId="573" xr:uid="{00000000-0005-0000-0000-00000B030000}"/>
    <cellStyle name="Comma 2 2 2 2 10 2 2" xfId="574" xr:uid="{00000000-0005-0000-0000-00000C030000}"/>
    <cellStyle name="Comma 2 2 2 2 10 3" xfId="575" xr:uid="{00000000-0005-0000-0000-00000D030000}"/>
    <cellStyle name="Comma 2 2 2 2 11" xfId="576" xr:uid="{00000000-0005-0000-0000-00000E030000}"/>
    <cellStyle name="Comma 2 2 2 2 11 2" xfId="577" xr:uid="{00000000-0005-0000-0000-00000F030000}"/>
    <cellStyle name="Comma 2 2 2 2 11 2 2" xfId="578" xr:uid="{00000000-0005-0000-0000-000010030000}"/>
    <cellStyle name="Comma 2 2 2 2 11 3" xfId="579" xr:uid="{00000000-0005-0000-0000-000011030000}"/>
    <cellStyle name="Comma 2 2 2 2 12" xfId="580" xr:uid="{00000000-0005-0000-0000-000012030000}"/>
    <cellStyle name="Comma 2 2 2 2 12 2" xfId="581" xr:uid="{00000000-0005-0000-0000-000013030000}"/>
    <cellStyle name="Comma 2 2 2 2 12 2 2" xfId="582" xr:uid="{00000000-0005-0000-0000-000014030000}"/>
    <cellStyle name="Comma 2 2 2 2 12 3" xfId="583" xr:uid="{00000000-0005-0000-0000-000015030000}"/>
    <cellStyle name="Comma 2 2 2 2 13" xfId="584" xr:uid="{00000000-0005-0000-0000-000016030000}"/>
    <cellStyle name="Comma 2 2 2 2 13 2" xfId="585" xr:uid="{00000000-0005-0000-0000-000017030000}"/>
    <cellStyle name="Comma 2 2 2 2 13 2 2" xfId="586" xr:uid="{00000000-0005-0000-0000-000018030000}"/>
    <cellStyle name="Comma 2 2 2 2 13 3" xfId="587" xr:uid="{00000000-0005-0000-0000-000019030000}"/>
    <cellStyle name="Comma 2 2 2 2 14" xfId="588" xr:uid="{00000000-0005-0000-0000-00001A030000}"/>
    <cellStyle name="Comma 2 2 2 2 14 2" xfId="589" xr:uid="{00000000-0005-0000-0000-00001B030000}"/>
    <cellStyle name="Comma 2 2 2 2 14 2 2" xfId="590" xr:uid="{00000000-0005-0000-0000-00001C030000}"/>
    <cellStyle name="Comma 2 2 2 2 14 3" xfId="591" xr:uid="{00000000-0005-0000-0000-00001D030000}"/>
    <cellStyle name="Comma 2 2 2 2 15" xfId="592" xr:uid="{00000000-0005-0000-0000-00001E030000}"/>
    <cellStyle name="Comma 2 2 2 2 15 2" xfId="593" xr:uid="{00000000-0005-0000-0000-00001F030000}"/>
    <cellStyle name="Comma 2 2 2 2 15 2 2" xfId="594" xr:uid="{00000000-0005-0000-0000-000020030000}"/>
    <cellStyle name="Comma 2 2 2 2 15 3" xfId="595" xr:uid="{00000000-0005-0000-0000-000021030000}"/>
    <cellStyle name="Comma 2 2 2 2 16" xfId="596" xr:uid="{00000000-0005-0000-0000-000022030000}"/>
    <cellStyle name="Comma 2 2 2 2 16 2" xfId="597" xr:uid="{00000000-0005-0000-0000-000023030000}"/>
    <cellStyle name="Comma 2 2 2 2 16 2 2" xfId="598" xr:uid="{00000000-0005-0000-0000-000024030000}"/>
    <cellStyle name="Comma 2 2 2 2 16 3" xfId="599" xr:uid="{00000000-0005-0000-0000-000025030000}"/>
    <cellStyle name="Comma 2 2 2 2 17" xfId="600" xr:uid="{00000000-0005-0000-0000-000026030000}"/>
    <cellStyle name="Comma 2 2 2 2 17 2" xfId="601" xr:uid="{00000000-0005-0000-0000-000027030000}"/>
    <cellStyle name="Comma 2 2 2 2 17 2 2" xfId="602" xr:uid="{00000000-0005-0000-0000-000028030000}"/>
    <cellStyle name="Comma 2 2 2 2 17 3" xfId="603" xr:uid="{00000000-0005-0000-0000-000029030000}"/>
    <cellStyle name="Comma 2 2 2 2 2" xfId="604" xr:uid="{00000000-0005-0000-0000-00002A030000}"/>
    <cellStyle name="Comma 2 2 2 2 2 2" xfId="605" xr:uid="{00000000-0005-0000-0000-00002B030000}"/>
    <cellStyle name="Comma 2 2 2 2 2 2 2" xfId="606" xr:uid="{00000000-0005-0000-0000-00002C030000}"/>
    <cellStyle name="Comma 2 2 2 2 2 2 2 2" xfId="607" xr:uid="{00000000-0005-0000-0000-00002D030000}"/>
    <cellStyle name="Comma 2 2 2 2 2 2 2 2 2" xfId="608" xr:uid="{00000000-0005-0000-0000-00002E030000}"/>
    <cellStyle name="Comma 2 2 2 2 2 2 2 3" xfId="609" xr:uid="{00000000-0005-0000-0000-00002F030000}"/>
    <cellStyle name="Comma 2 2 2 2 2 2 3" xfId="610" xr:uid="{00000000-0005-0000-0000-000030030000}"/>
    <cellStyle name="Comma 2 2 2 2 2 2 3 2" xfId="611" xr:uid="{00000000-0005-0000-0000-000031030000}"/>
    <cellStyle name="Comma 2 2 2 2 2 2 3 2 2" xfId="612" xr:uid="{00000000-0005-0000-0000-000032030000}"/>
    <cellStyle name="Comma 2 2 2 2 2 2 3 3" xfId="613" xr:uid="{00000000-0005-0000-0000-000033030000}"/>
    <cellStyle name="Comma 2 2 2 2 2 2 4" xfId="614" xr:uid="{00000000-0005-0000-0000-000034030000}"/>
    <cellStyle name="Comma 2 2 2 2 2 2 4 2" xfId="615" xr:uid="{00000000-0005-0000-0000-000035030000}"/>
    <cellStyle name="Comma 2 2 2 2 2 2 4 2 2" xfId="616" xr:uid="{00000000-0005-0000-0000-000036030000}"/>
    <cellStyle name="Comma 2 2 2 2 2 2 4 3" xfId="617" xr:uid="{00000000-0005-0000-0000-000037030000}"/>
    <cellStyle name="Comma 2 2 2 2 2 2 5" xfId="618" xr:uid="{00000000-0005-0000-0000-000038030000}"/>
    <cellStyle name="Comma 2 2 2 2 2 2 5 2" xfId="619" xr:uid="{00000000-0005-0000-0000-000039030000}"/>
    <cellStyle name="Comma 2 2 2 2 2 2 5 2 2" xfId="620" xr:uid="{00000000-0005-0000-0000-00003A030000}"/>
    <cellStyle name="Comma 2 2 2 2 2 2 5 3" xfId="621" xr:uid="{00000000-0005-0000-0000-00003B030000}"/>
    <cellStyle name="Comma 2 2 2 2 2 3" xfId="622" xr:uid="{00000000-0005-0000-0000-00003C030000}"/>
    <cellStyle name="Comma 2 2 2 2 2 4" xfId="623" xr:uid="{00000000-0005-0000-0000-00003D030000}"/>
    <cellStyle name="Comma 2 2 2 2 2 5" xfId="624" xr:uid="{00000000-0005-0000-0000-00003E030000}"/>
    <cellStyle name="Comma 2 2 2 2 2 6" xfId="625" xr:uid="{00000000-0005-0000-0000-00003F030000}"/>
    <cellStyle name="Comma 2 2 2 2 2 6 2" xfId="626" xr:uid="{00000000-0005-0000-0000-000040030000}"/>
    <cellStyle name="Comma 2 2 2 2 2 7" xfId="627" xr:uid="{00000000-0005-0000-0000-000041030000}"/>
    <cellStyle name="Comma 2 2 2 2 3" xfId="628" xr:uid="{00000000-0005-0000-0000-000042030000}"/>
    <cellStyle name="Comma 2 2 2 2 3 2" xfId="629" xr:uid="{00000000-0005-0000-0000-000043030000}"/>
    <cellStyle name="Comma 2 2 2 2 3 2 2" xfId="630" xr:uid="{00000000-0005-0000-0000-000044030000}"/>
    <cellStyle name="Comma 2 2 2 2 3 3" xfId="631" xr:uid="{00000000-0005-0000-0000-000045030000}"/>
    <cellStyle name="Comma 2 2 2 2 4" xfId="632" xr:uid="{00000000-0005-0000-0000-000046030000}"/>
    <cellStyle name="Comma 2 2 2 2 4 2" xfId="633" xr:uid="{00000000-0005-0000-0000-000047030000}"/>
    <cellStyle name="Comma 2 2 2 2 4 2 2" xfId="634" xr:uid="{00000000-0005-0000-0000-000048030000}"/>
    <cellStyle name="Comma 2 2 2 2 4 3" xfId="635" xr:uid="{00000000-0005-0000-0000-000049030000}"/>
    <cellStyle name="Comma 2 2 2 2 5" xfId="636" xr:uid="{00000000-0005-0000-0000-00004A030000}"/>
    <cellStyle name="Comma 2 2 2 2 5 2" xfId="637" xr:uid="{00000000-0005-0000-0000-00004B030000}"/>
    <cellStyle name="Comma 2 2 2 2 5 2 2" xfId="638" xr:uid="{00000000-0005-0000-0000-00004C030000}"/>
    <cellStyle name="Comma 2 2 2 2 5 3" xfId="639" xr:uid="{00000000-0005-0000-0000-00004D030000}"/>
    <cellStyle name="Comma 2 2 2 2 6" xfId="640" xr:uid="{00000000-0005-0000-0000-00004E030000}"/>
    <cellStyle name="Comma 2 2 2 2 6 2" xfId="641" xr:uid="{00000000-0005-0000-0000-00004F030000}"/>
    <cellStyle name="Comma 2 2 2 2 6 2 2" xfId="642" xr:uid="{00000000-0005-0000-0000-000050030000}"/>
    <cellStyle name="Comma 2 2 2 2 6 3" xfId="643" xr:uid="{00000000-0005-0000-0000-000051030000}"/>
    <cellStyle name="Comma 2 2 2 2 7" xfId="644" xr:uid="{00000000-0005-0000-0000-000052030000}"/>
    <cellStyle name="Comma 2 2 2 2 7 2" xfId="645" xr:uid="{00000000-0005-0000-0000-000053030000}"/>
    <cellStyle name="Comma 2 2 2 2 7 2 2" xfId="646" xr:uid="{00000000-0005-0000-0000-000054030000}"/>
    <cellStyle name="Comma 2 2 2 2 7 3" xfId="647" xr:uid="{00000000-0005-0000-0000-000055030000}"/>
    <cellStyle name="Comma 2 2 2 2 8" xfId="648" xr:uid="{00000000-0005-0000-0000-000056030000}"/>
    <cellStyle name="Comma 2 2 2 2 8 2" xfId="649" xr:uid="{00000000-0005-0000-0000-000057030000}"/>
    <cellStyle name="Comma 2 2 2 2 8 2 2" xfId="650" xr:uid="{00000000-0005-0000-0000-000058030000}"/>
    <cellStyle name="Comma 2 2 2 2 8 3" xfId="651" xr:uid="{00000000-0005-0000-0000-000059030000}"/>
    <cellStyle name="Comma 2 2 2 2 9" xfId="652" xr:uid="{00000000-0005-0000-0000-00005A030000}"/>
    <cellStyle name="Comma 2 2 2 2 9 2" xfId="653" xr:uid="{00000000-0005-0000-0000-00005B030000}"/>
    <cellStyle name="Comma 2 2 2 2 9 2 2" xfId="654" xr:uid="{00000000-0005-0000-0000-00005C030000}"/>
    <cellStyle name="Comma 2 2 2 2 9 3" xfId="655" xr:uid="{00000000-0005-0000-0000-00005D030000}"/>
    <cellStyle name="Comma 2 2 2 3" xfId="656" xr:uid="{00000000-0005-0000-0000-00005E030000}"/>
    <cellStyle name="Comma 2 2 2 4" xfId="657" xr:uid="{00000000-0005-0000-0000-00005F030000}"/>
    <cellStyle name="Comma 2 2 2 5" xfId="658" xr:uid="{00000000-0005-0000-0000-000060030000}"/>
    <cellStyle name="Comma 2 2 2 6" xfId="659" xr:uid="{00000000-0005-0000-0000-000061030000}"/>
    <cellStyle name="Comma 2 2 2 7" xfId="660" xr:uid="{00000000-0005-0000-0000-000062030000}"/>
    <cellStyle name="Comma 2 2 2 8" xfId="661" xr:uid="{00000000-0005-0000-0000-000063030000}"/>
    <cellStyle name="Comma 2 2 2 9" xfId="662" xr:uid="{00000000-0005-0000-0000-000064030000}"/>
    <cellStyle name="Comma 2 2 20" xfId="663" xr:uid="{00000000-0005-0000-0000-000065030000}"/>
    <cellStyle name="Comma 2 2 20 2" xfId="664" xr:uid="{00000000-0005-0000-0000-000066030000}"/>
    <cellStyle name="Comma 2 2 20 3" xfId="665" xr:uid="{00000000-0005-0000-0000-000067030000}"/>
    <cellStyle name="Comma 2 2 21" xfId="9545" xr:uid="{00000000-0005-0000-0000-000068030000}"/>
    <cellStyle name="Comma 2 2 3" xfId="666" xr:uid="{00000000-0005-0000-0000-000069030000}"/>
    <cellStyle name="Comma 2 2 3 2" xfId="667" xr:uid="{00000000-0005-0000-0000-00006A030000}"/>
    <cellStyle name="Comma 2 2 3 2 2" xfId="668" xr:uid="{00000000-0005-0000-0000-00006B030000}"/>
    <cellStyle name="Comma 2 2 3 2 3" xfId="669" xr:uid="{00000000-0005-0000-0000-00006C030000}"/>
    <cellStyle name="Comma 2 2 3 3" xfId="670" xr:uid="{00000000-0005-0000-0000-00006D030000}"/>
    <cellStyle name="Comma 2 2 4" xfId="671" xr:uid="{00000000-0005-0000-0000-00006E030000}"/>
    <cellStyle name="Comma 2 2 4 2" xfId="672" xr:uid="{00000000-0005-0000-0000-00006F030000}"/>
    <cellStyle name="Comma 2 2 4 2 2" xfId="673" xr:uid="{00000000-0005-0000-0000-000070030000}"/>
    <cellStyle name="Comma 2 2 4 2 3" xfId="674" xr:uid="{00000000-0005-0000-0000-000071030000}"/>
    <cellStyle name="Comma 2 2 4 3" xfId="675" xr:uid="{00000000-0005-0000-0000-000072030000}"/>
    <cellStyle name="Comma 2 2 5" xfId="676" xr:uid="{00000000-0005-0000-0000-000073030000}"/>
    <cellStyle name="Comma 2 2 5 2" xfId="677" xr:uid="{00000000-0005-0000-0000-000074030000}"/>
    <cellStyle name="Comma 2 2 5 2 2" xfId="678" xr:uid="{00000000-0005-0000-0000-000075030000}"/>
    <cellStyle name="Comma 2 2 5 2 3" xfId="679" xr:uid="{00000000-0005-0000-0000-000076030000}"/>
    <cellStyle name="Comma 2 2 5 3" xfId="680" xr:uid="{00000000-0005-0000-0000-000077030000}"/>
    <cellStyle name="Comma 2 2 6" xfId="681" xr:uid="{00000000-0005-0000-0000-000078030000}"/>
    <cellStyle name="Comma 2 2 6 2" xfId="682" xr:uid="{00000000-0005-0000-0000-000079030000}"/>
    <cellStyle name="Comma 2 2 6 2 2" xfId="683" xr:uid="{00000000-0005-0000-0000-00007A030000}"/>
    <cellStyle name="Comma 2 2 6 2 3" xfId="684" xr:uid="{00000000-0005-0000-0000-00007B030000}"/>
    <cellStyle name="Comma 2 2 6 3" xfId="685" xr:uid="{00000000-0005-0000-0000-00007C030000}"/>
    <cellStyle name="Comma 2 2 7" xfId="686" xr:uid="{00000000-0005-0000-0000-00007D030000}"/>
    <cellStyle name="Comma 2 2 7 2" xfId="687" xr:uid="{00000000-0005-0000-0000-00007E030000}"/>
    <cellStyle name="Comma 2 2 7 2 2" xfId="688" xr:uid="{00000000-0005-0000-0000-00007F030000}"/>
    <cellStyle name="Comma 2 2 7 2 3" xfId="689" xr:uid="{00000000-0005-0000-0000-000080030000}"/>
    <cellStyle name="Comma 2 2 7 3" xfId="690" xr:uid="{00000000-0005-0000-0000-000081030000}"/>
    <cellStyle name="Comma 2 2 8" xfId="691" xr:uid="{00000000-0005-0000-0000-000082030000}"/>
    <cellStyle name="Comma 2 2 8 2" xfId="692" xr:uid="{00000000-0005-0000-0000-000083030000}"/>
    <cellStyle name="Comma 2 2 8 2 2" xfId="693" xr:uid="{00000000-0005-0000-0000-000084030000}"/>
    <cellStyle name="Comma 2 2 8 2 3" xfId="694" xr:uid="{00000000-0005-0000-0000-000085030000}"/>
    <cellStyle name="Comma 2 2 8 3" xfId="695" xr:uid="{00000000-0005-0000-0000-000086030000}"/>
    <cellStyle name="Comma 2 2 9" xfId="696" xr:uid="{00000000-0005-0000-0000-000087030000}"/>
    <cellStyle name="Comma 2 2 9 2" xfId="697" xr:uid="{00000000-0005-0000-0000-000088030000}"/>
    <cellStyle name="Comma 2 20" xfId="698" xr:uid="{00000000-0005-0000-0000-000089030000}"/>
    <cellStyle name="Comma 2 20 2" xfId="699" xr:uid="{00000000-0005-0000-0000-00008A030000}"/>
    <cellStyle name="Comma 2 21" xfId="700" xr:uid="{00000000-0005-0000-0000-00008B030000}"/>
    <cellStyle name="Comma 2 21 2" xfId="701" xr:uid="{00000000-0005-0000-0000-00008C030000}"/>
    <cellStyle name="Comma 2 22" xfId="702" xr:uid="{00000000-0005-0000-0000-00008D030000}"/>
    <cellStyle name="Comma 2 22 2" xfId="703" xr:uid="{00000000-0005-0000-0000-00008E030000}"/>
    <cellStyle name="Comma 2 23" xfId="704" xr:uid="{00000000-0005-0000-0000-00008F030000}"/>
    <cellStyle name="Comma 2 23 2" xfId="705" xr:uid="{00000000-0005-0000-0000-000090030000}"/>
    <cellStyle name="Comma 2 24" xfId="706" xr:uid="{00000000-0005-0000-0000-000091030000}"/>
    <cellStyle name="Comma 2 24 2" xfId="707" xr:uid="{00000000-0005-0000-0000-000092030000}"/>
    <cellStyle name="Comma 2 25" xfId="708" xr:uid="{00000000-0005-0000-0000-000093030000}"/>
    <cellStyle name="Comma 2 25 2" xfId="709" xr:uid="{00000000-0005-0000-0000-000094030000}"/>
    <cellStyle name="Comma 2 26" xfId="710" xr:uid="{00000000-0005-0000-0000-000095030000}"/>
    <cellStyle name="Comma 2 26 2" xfId="711" xr:uid="{00000000-0005-0000-0000-000096030000}"/>
    <cellStyle name="Comma 2 27" xfId="712" xr:uid="{00000000-0005-0000-0000-000097030000}"/>
    <cellStyle name="Comma 2 27 2" xfId="713" xr:uid="{00000000-0005-0000-0000-000098030000}"/>
    <cellStyle name="Comma 2 28" xfId="714" xr:uid="{00000000-0005-0000-0000-000099030000}"/>
    <cellStyle name="Comma 2 28 2" xfId="715" xr:uid="{00000000-0005-0000-0000-00009A030000}"/>
    <cellStyle name="Comma 2 29" xfId="716" xr:uid="{00000000-0005-0000-0000-00009B030000}"/>
    <cellStyle name="Comma 2 29 2" xfId="717" xr:uid="{00000000-0005-0000-0000-00009C030000}"/>
    <cellStyle name="Comma 2 3" xfId="718" xr:uid="{00000000-0005-0000-0000-00009D030000}"/>
    <cellStyle name="Comma 2 3 2" xfId="719" xr:uid="{00000000-0005-0000-0000-00009E030000}"/>
    <cellStyle name="Comma 2 3 2 2" xfId="720" xr:uid="{00000000-0005-0000-0000-00009F030000}"/>
    <cellStyle name="Comma 2 3 2 3" xfId="721" xr:uid="{00000000-0005-0000-0000-0000A0030000}"/>
    <cellStyle name="Comma 2 3 3" xfId="722" xr:uid="{00000000-0005-0000-0000-0000A1030000}"/>
    <cellStyle name="Comma 2 30" xfId="723" xr:uid="{00000000-0005-0000-0000-0000A2030000}"/>
    <cellStyle name="Comma 2 30 2" xfId="724" xr:uid="{00000000-0005-0000-0000-0000A3030000}"/>
    <cellStyle name="Comma 2 31" xfId="725" xr:uid="{00000000-0005-0000-0000-0000A4030000}"/>
    <cellStyle name="Comma 2 31 2" xfId="726" xr:uid="{00000000-0005-0000-0000-0000A5030000}"/>
    <cellStyle name="Comma 2 32" xfId="727" xr:uid="{00000000-0005-0000-0000-0000A6030000}"/>
    <cellStyle name="Comma 2 32 2" xfId="728" xr:uid="{00000000-0005-0000-0000-0000A7030000}"/>
    <cellStyle name="Comma 2 33" xfId="729" xr:uid="{00000000-0005-0000-0000-0000A8030000}"/>
    <cellStyle name="Comma 2 33 2" xfId="730" xr:uid="{00000000-0005-0000-0000-0000A9030000}"/>
    <cellStyle name="Comma 2 34" xfId="731" xr:uid="{00000000-0005-0000-0000-0000AA030000}"/>
    <cellStyle name="Comma 2 34 2" xfId="732" xr:uid="{00000000-0005-0000-0000-0000AB030000}"/>
    <cellStyle name="Comma 2 35" xfId="733" xr:uid="{00000000-0005-0000-0000-0000AC030000}"/>
    <cellStyle name="Comma 2 35 2" xfId="734" xr:uid="{00000000-0005-0000-0000-0000AD030000}"/>
    <cellStyle name="Comma 2 36" xfId="735" xr:uid="{00000000-0005-0000-0000-0000AE030000}"/>
    <cellStyle name="Comma 2 36 2" xfId="736" xr:uid="{00000000-0005-0000-0000-0000AF030000}"/>
    <cellStyle name="Comma 2 37" xfId="737" xr:uid="{00000000-0005-0000-0000-0000B0030000}"/>
    <cellStyle name="Comma 2 37 2" xfId="738" xr:uid="{00000000-0005-0000-0000-0000B1030000}"/>
    <cellStyle name="Comma 2 38" xfId="739" xr:uid="{00000000-0005-0000-0000-0000B2030000}"/>
    <cellStyle name="Comma 2 38 2" xfId="740" xr:uid="{00000000-0005-0000-0000-0000B3030000}"/>
    <cellStyle name="Comma 2 39" xfId="741" xr:uid="{00000000-0005-0000-0000-0000B4030000}"/>
    <cellStyle name="Comma 2 39 2" xfId="742" xr:uid="{00000000-0005-0000-0000-0000B5030000}"/>
    <cellStyle name="Comma 2 4" xfId="743" xr:uid="{00000000-0005-0000-0000-0000B6030000}"/>
    <cellStyle name="Comma 2 4 2" xfId="744" xr:uid="{00000000-0005-0000-0000-0000B7030000}"/>
    <cellStyle name="Comma 2 4 2 2" xfId="745" xr:uid="{00000000-0005-0000-0000-0000B8030000}"/>
    <cellStyle name="Comma 2 4 2 3" xfId="746" xr:uid="{00000000-0005-0000-0000-0000B9030000}"/>
    <cellStyle name="Comma 2 4 3" xfId="747" xr:uid="{00000000-0005-0000-0000-0000BA030000}"/>
    <cellStyle name="Comma 2 40" xfId="748" xr:uid="{00000000-0005-0000-0000-0000BB030000}"/>
    <cellStyle name="Comma 2 40 2" xfId="749" xr:uid="{00000000-0005-0000-0000-0000BC030000}"/>
    <cellStyle name="Comma 2 41" xfId="750" xr:uid="{00000000-0005-0000-0000-0000BD030000}"/>
    <cellStyle name="Comma 2 41 2" xfId="751" xr:uid="{00000000-0005-0000-0000-0000BE030000}"/>
    <cellStyle name="Comma 2 42" xfId="752" xr:uid="{00000000-0005-0000-0000-0000BF030000}"/>
    <cellStyle name="Comma 2 42 2" xfId="753" xr:uid="{00000000-0005-0000-0000-0000C0030000}"/>
    <cellStyle name="Comma 2 43" xfId="754" xr:uid="{00000000-0005-0000-0000-0000C1030000}"/>
    <cellStyle name="Comma 2 43 2" xfId="755" xr:uid="{00000000-0005-0000-0000-0000C2030000}"/>
    <cellStyle name="Comma 2 44" xfId="756" xr:uid="{00000000-0005-0000-0000-0000C3030000}"/>
    <cellStyle name="Comma 2 44 2" xfId="757" xr:uid="{00000000-0005-0000-0000-0000C4030000}"/>
    <cellStyle name="Comma 2 45" xfId="758" xr:uid="{00000000-0005-0000-0000-0000C5030000}"/>
    <cellStyle name="Comma 2 45 2" xfId="759" xr:uid="{00000000-0005-0000-0000-0000C6030000}"/>
    <cellStyle name="Comma 2 46" xfId="760" xr:uid="{00000000-0005-0000-0000-0000C7030000}"/>
    <cellStyle name="Comma 2 46 2" xfId="761" xr:uid="{00000000-0005-0000-0000-0000C8030000}"/>
    <cellStyle name="Comma 2 47" xfId="762" xr:uid="{00000000-0005-0000-0000-0000C9030000}"/>
    <cellStyle name="Comma 2 47 2" xfId="763" xr:uid="{00000000-0005-0000-0000-0000CA030000}"/>
    <cellStyle name="Comma 2 48" xfId="764" xr:uid="{00000000-0005-0000-0000-0000CB030000}"/>
    <cellStyle name="Comma 2 48 2" xfId="765" xr:uid="{00000000-0005-0000-0000-0000CC030000}"/>
    <cellStyle name="Comma 2 49" xfId="766" xr:uid="{00000000-0005-0000-0000-0000CD030000}"/>
    <cellStyle name="Comma 2 49 2" xfId="767" xr:uid="{00000000-0005-0000-0000-0000CE030000}"/>
    <cellStyle name="Comma 2 5" xfId="768" xr:uid="{00000000-0005-0000-0000-0000CF030000}"/>
    <cellStyle name="Comma 2 5 2" xfId="769" xr:uid="{00000000-0005-0000-0000-0000D0030000}"/>
    <cellStyle name="Comma 2 5 2 2" xfId="770" xr:uid="{00000000-0005-0000-0000-0000D1030000}"/>
    <cellStyle name="Comma 2 5 2 3" xfId="771" xr:uid="{00000000-0005-0000-0000-0000D2030000}"/>
    <cellStyle name="Comma 2 5 3" xfId="772" xr:uid="{00000000-0005-0000-0000-0000D3030000}"/>
    <cellStyle name="Comma 2 50" xfId="773" xr:uid="{00000000-0005-0000-0000-0000D4030000}"/>
    <cellStyle name="Comma 2 50 2" xfId="774" xr:uid="{00000000-0005-0000-0000-0000D5030000}"/>
    <cellStyle name="Comma 2 51" xfId="775" xr:uid="{00000000-0005-0000-0000-0000D6030000}"/>
    <cellStyle name="Comma 2 51 2" xfId="776" xr:uid="{00000000-0005-0000-0000-0000D7030000}"/>
    <cellStyle name="Comma 2 52" xfId="777" xr:uid="{00000000-0005-0000-0000-0000D8030000}"/>
    <cellStyle name="Comma 2 52 2" xfId="778" xr:uid="{00000000-0005-0000-0000-0000D9030000}"/>
    <cellStyle name="Comma 2 53" xfId="779" xr:uid="{00000000-0005-0000-0000-0000DA030000}"/>
    <cellStyle name="Comma 2 53 2" xfId="780" xr:uid="{00000000-0005-0000-0000-0000DB030000}"/>
    <cellStyle name="Comma 2 54" xfId="781" xr:uid="{00000000-0005-0000-0000-0000DC030000}"/>
    <cellStyle name="Comma 2 54 2" xfId="782" xr:uid="{00000000-0005-0000-0000-0000DD030000}"/>
    <cellStyle name="Comma 2 55" xfId="783" xr:uid="{00000000-0005-0000-0000-0000DE030000}"/>
    <cellStyle name="Comma 2 55 2" xfId="784" xr:uid="{00000000-0005-0000-0000-0000DF030000}"/>
    <cellStyle name="Comma 2 56" xfId="785" xr:uid="{00000000-0005-0000-0000-0000E0030000}"/>
    <cellStyle name="Comma 2 56 2" xfId="786" xr:uid="{00000000-0005-0000-0000-0000E1030000}"/>
    <cellStyle name="Comma 2 57" xfId="787" xr:uid="{00000000-0005-0000-0000-0000E2030000}"/>
    <cellStyle name="Comma 2 57 2" xfId="788" xr:uid="{00000000-0005-0000-0000-0000E3030000}"/>
    <cellStyle name="Comma 2 58" xfId="789" xr:uid="{00000000-0005-0000-0000-0000E4030000}"/>
    <cellStyle name="Comma 2 58 2" xfId="790" xr:uid="{00000000-0005-0000-0000-0000E5030000}"/>
    <cellStyle name="Comma 2 59" xfId="791" xr:uid="{00000000-0005-0000-0000-0000E6030000}"/>
    <cellStyle name="Comma 2 59 2" xfId="792" xr:uid="{00000000-0005-0000-0000-0000E7030000}"/>
    <cellStyle name="Comma 2 6" xfId="793" xr:uid="{00000000-0005-0000-0000-0000E8030000}"/>
    <cellStyle name="Comma 2 6 2" xfId="794" xr:uid="{00000000-0005-0000-0000-0000E9030000}"/>
    <cellStyle name="Comma 2 6 2 2" xfId="795" xr:uid="{00000000-0005-0000-0000-0000EA030000}"/>
    <cellStyle name="Comma 2 6 2 3" xfId="796" xr:uid="{00000000-0005-0000-0000-0000EB030000}"/>
    <cellStyle name="Comma 2 6 3" xfId="797" xr:uid="{00000000-0005-0000-0000-0000EC030000}"/>
    <cellStyle name="Comma 2 60" xfId="798" xr:uid="{00000000-0005-0000-0000-0000ED030000}"/>
    <cellStyle name="Comma 2 60 2" xfId="799" xr:uid="{00000000-0005-0000-0000-0000EE030000}"/>
    <cellStyle name="Comma 2 61" xfId="800" xr:uid="{00000000-0005-0000-0000-0000EF030000}"/>
    <cellStyle name="Comma 2 61 2" xfId="801" xr:uid="{00000000-0005-0000-0000-0000F0030000}"/>
    <cellStyle name="Comma 2 62" xfId="802" xr:uid="{00000000-0005-0000-0000-0000F1030000}"/>
    <cellStyle name="Comma 2 63" xfId="803" xr:uid="{00000000-0005-0000-0000-0000F2030000}"/>
    <cellStyle name="Comma 2 64" xfId="804" xr:uid="{00000000-0005-0000-0000-0000F3030000}"/>
    <cellStyle name="Comma 2 65" xfId="805" xr:uid="{00000000-0005-0000-0000-0000F4030000}"/>
    <cellStyle name="Comma 2 66" xfId="806" xr:uid="{00000000-0005-0000-0000-0000F5030000}"/>
    <cellStyle name="Comma 2 67" xfId="807" xr:uid="{00000000-0005-0000-0000-0000F6030000}"/>
    <cellStyle name="Comma 2 68" xfId="808" xr:uid="{00000000-0005-0000-0000-0000F7030000}"/>
    <cellStyle name="Comma 2 68 2" xfId="809" xr:uid="{00000000-0005-0000-0000-0000F8030000}"/>
    <cellStyle name="Comma 2 68 3" xfId="810" xr:uid="{00000000-0005-0000-0000-0000F9030000}"/>
    <cellStyle name="Comma 2 69" xfId="811" xr:uid="{00000000-0005-0000-0000-0000FA030000}"/>
    <cellStyle name="Comma 2 7" xfId="812" xr:uid="{00000000-0005-0000-0000-0000FB030000}"/>
    <cellStyle name="Comma 2 7 2" xfId="813" xr:uid="{00000000-0005-0000-0000-0000FC030000}"/>
    <cellStyle name="Comma 2 7 2 2" xfId="814" xr:uid="{00000000-0005-0000-0000-0000FD030000}"/>
    <cellStyle name="Comma 2 7 2 3" xfId="815" xr:uid="{00000000-0005-0000-0000-0000FE030000}"/>
    <cellStyle name="Comma 2 7 3" xfId="816" xr:uid="{00000000-0005-0000-0000-0000FF030000}"/>
    <cellStyle name="Comma 2 70" xfId="817" xr:uid="{00000000-0005-0000-0000-000000040000}"/>
    <cellStyle name="Comma 2 71" xfId="818" xr:uid="{00000000-0005-0000-0000-000001040000}"/>
    <cellStyle name="Comma 2 72" xfId="819" xr:uid="{00000000-0005-0000-0000-000002040000}"/>
    <cellStyle name="Comma 2 73" xfId="820" xr:uid="{00000000-0005-0000-0000-000003040000}"/>
    <cellStyle name="Comma 2 74" xfId="821" xr:uid="{00000000-0005-0000-0000-000004040000}"/>
    <cellStyle name="Comma 2 75" xfId="822" xr:uid="{00000000-0005-0000-0000-000005040000}"/>
    <cellStyle name="Comma 2 76" xfId="823" xr:uid="{00000000-0005-0000-0000-000006040000}"/>
    <cellStyle name="Comma 2 77" xfId="824" xr:uid="{00000000-0005-0000-0000-000007040000}"/>
    <cellStyle name="Comma 2 78" xfId="825" xr:uid="{00000000-0005-0000-0000-000008040000}"/>
    <cellStyle name="Comma 2 79" xfId="826" xr:uid="{00000000-0005-0000-0000-000009040000}"/>
    <cellStyle name="Comma 2 8" xfId="827" xr:uid="{00000000-0005-0000-0000-00000A040000}"/>
    <cellStyle name="Comma 2 8 2" xfId="828" xr:uid="{00000000-0005-0000-0000-00000B040000}"/>
    <cellStyle name="Comma 2 8 2 2" xfId="829" xr:uid="{00000000-0005-0000-0000-00000C040000}"/>
    <cellStyle name="Comma 2 8 2 3" xfId="830" xr:uid="{00000000-0005-0000-0000-00000D040000}"/>
    <cellStyle name="Comma 2 8 3" xfId="831" xr:uid="{00000000-0005-0000-0000-00000E040000}"/>
    <cellStyle name="Comma 2 80" xfId="832" xr:uid="{00000000-0005-0000-0000-00000F040000}"/>
    <cellStyle name="Comma 2 81" xfId="833" xr:uid="{00000000-0005-0000-0000-000010040000}"/>
    <cellStyle name="Comma 2 82" xfId="834" xr:uid="{00000000-0005-0000-0000-000011040000}"/>
    <cellStyle name="Comma 2 83" xfId="835" xr:uid="{00000000-0005-0000-0000-000012040000}"/>
    <cellStyle name="Comma 2 84" xfId="836" xr:uid="{00000000-0005-0000-0000-000013040000}"/>
    <cellStyle name="Comma 2 85" xfId="837" xr:uid="{00000000-0005-0000-0000-000014040000}"/>
    <cellStyle name="Comma 2 86" xfId="838" xr:uid="{00000000-0005-0000-0000-000015040000}"/>
    <cellStyle name="Comma 2 87" xfId="839" xr:uid="{00000000-0005-0000-0000-000016040000}"/>
    <cellStyle name="Comma 2 88" xfId="840" xr:uid="{00000000-0005-0000-0000-000017040000}"/>
    <cellStyle name="Comma 2 89" xfId="841" xr:uid="{00000000-0005-0000-0000-000018040000}"/>
    <cellStyle name="Comma 2 9" xfId="842" xr:uid="{00000000-0005-0000-0000-000019040000}"/>
    <cellStyle name="Comma 2 9 2" xfId="843" xr:uid="{00000000-0005-0000-0000-00001A040000}"/>
    <cellStyle name="Comma 2 9 2 2" xfId="844" xr:uid="{00000000-0005-0000-0000-00001B040000}"/>
    <cellStyle name="Comma 2 9 2 3" xfId="845" xr:uid="{00000000-0005-0000-0000-00001C040000}"/>
    <cellStyle name="Comma 2 9 3" xfId="846" xr:uid="{00000000-0005-0000-0000-00001D040000}"/>
    <cellStyle name="Comma 2 90" xfId="847" xr:uid="{00000000-0005-0000-0000-00001E040000}"/>
    <cellStyle name="Comma 2 91" xfId="848" xr:uid="{00000000-0005-0000-0000-00001F040000}"/>
    <cellStyle name="Comma 2 92" xfId="849" xr:uid="{00000000-0005-0000-0000-000020040000}"/>
    <cellStyle name="Comma 2 93" xfId="850" xr:uid="{00000000-0005-0000-0000-000021040000}"/>
    <cellStyle name="Comma 2 94" xfId="851" xr:uid="{00000000-0005-0000-0000-000022040000}"/>
    <cellStyle name="Comma 2 95" xfId="852" xr:uid="{00000000-0005-0000-0000-000023040000}"/>
    <cellStyle name="Comma 2 96" xfId="853" xr:uid="{00000000-0005-0000-0000-000024040000}"/>
    <cellStyle name="Comma 2 97" xfId="854" xr:uid="{00000000-0005-0000-0000-000025040000}"/>
    <cellStyle name="Comma 2 98" xfId="855" xr:uid="{00000000-0005-0000-0000-000026040000}"/>
    <cellStyle name="Comma 2 99" xfId="856" xr:uid="{00000000-0005-0000-0000-000027040000}"/>
    <cellStyle name="Comma 20" xfId="857" xr:uid="{00000000-0005-0000-0000-000028040000}"/>
    <cellStyle name="Comma 21" xfId="858" xr:uid="{00000000-0005-0000-0000-000029040000}"/>
    <cellStyle name="Comma 22" xfId="859" xr:uid="{00000000-0005-0000-0000-00002A040000}"/>
    <cellStyle name="Comma 23" xfId="860" xr:uid="{00000000-0005-0000-0000-00002B040000}"/>
    <cellStyle name="Comma 24" xfId="861" xr:uid="{00000000-0005-0000-0000-00002C040000}"/>
    <cellStyle name="Comma 25" xfId="862" xr:uid="{00000000-0005-0000-0000-00002D040000}"/>
    <cellStyle name="Comma 26" xfId="863" xr:uid="{00000000-0005-0000-0000-00002E040000}"/>
    <cellStyle name="Comma 27" xfId="864" xr:uid="{00000000-0005-0000-0000-00002F040000}"/>
    <cellStyle name="Comma 28" xfId="865" xr:uid="{00000000-0005-0000-0000-000030040000}"/>
    <cellStyle name="Comma 29" xfId="866" xr:uid="{00000000-0005-0000-0000-000031040000}"/>
    <cellStyle name="Comma 3" xfId="867" xr:uid="{00000000-0005-0000-0000-000032040000}"/>
    <cellStyle name="Comma 3 10" xfId="868" xr:uid="{00000000-0005-0000-0000-000033040000}"/>
    <cellStyle name="Comma 3 10 2" xfId="869" xr:uid="{00000000-0005-0000-0000-000034040000}"/>
    <cellStyle name="Comma 3 10 2 2" xfId="870" xr:uid="{00000000-0005-0000-0000-000035040000}"/>
    <cellStyle name="Comma 3 10 2 3" xfId="871" xr:uid="{00000000-0005-0000-0000-000036040000}"/>
    <cellStyle name="Comma 3 10 3" xfId="872" xr:uid="{00000000-0005-0000-0000-000037040000}"/>
    <cellStyle name="Comma 3 100" xfId="873" xr:uid="{00000000-0005-0000-0000-000038040000}"/>
    <cellStyle name="Comma 3 101" xfId="874" xr:uid="{00000000-0005-0000-0000-000039040000}"/>
    <cellStyle name="Comma 3 102" xfId="875" xr:uid="{00000000-0005-0000-0000-00003A040000}"/>
    <cellStyle name="Comma 3 103" xfId="876" xr:uid="{00000000-0005-0000-0000-00003B040000}"/>
    <cellStyle name="Comma 3 104" xfId="877" xr:uid="{00000000-0005-0000-0000-00003C040000}"/>
    <cellStyle name="Comma 3 105" xfId="878" xr:uid="{00000000-0005-0000-0000-00003D040000}"/>
    <cellStyle name="Comma 3 106" xfId="879" xr:uid="{00000000-0005-0000-0000-00003E040000}"/>
    <cellStyle name="Comma 3 107" xfId="880" xr:uid="{00000000-0005-0000-0000-00003F040000}"/>
    <cellStyle name="Comma 3 108" xfId="881" xr:uid="{00000000-0005-0000-0000-000040040000}"/>
    <cellStyle name="Comma 3 109" xfId="882" xr:uid="{00000000-0005-0000-0000-000041040000}"/>
    <cellStyle name="Comma 3 11" xfId="883" xr:uid="{00000000-0005-0000-0000-000042040000}"/>
    <cellStyle name="Comma 3 11 2" xfId="884" xr:uid="{00000000-0005-0000-0000-000043040000}"/>
    <cellStyle name="Comma 3 11 2 2" xfId="885" xr:uid="{00000000-0005-0000-0000-000044040000}"/>
    <cellStyle name="Comma 3 11 2 3" xfId="886" xr:uid="{00000000-0005-0000-0000-000045040000}"/>
    <cellStyle name="Comma 3 11 3" xfId="887" xr:uid="{00000000-0005-0000-0000-000046040000}"/>
    <cellStyle name="Comma 3 110" xfId="888" xr:uid="{00000000-0005-0000-0000-000047040000}"/>
    <cellStyle name="Comma 3 111" xfId="889" xr:uid="{00000000-0005-0000-0000-000048040000}"/>
    <cellStyle name="Comma 3 112" xfId="890" xr:uid="{00000000-0005-0000-0000-000049040000}"/>
    <cellStyle name="Comma 3 113" xfId="891" xr:uid="{00000000-0005-0000-0000-00004A040000}"/>
    <cellStyle name="Comma 3 114" xfId="892" xr:uid="{00000000-0005-0000-0000-00004B040000}"/>
    <cellStyle name="Comma 3 115" xfId="893" xr:uid="{00000000-0005-0000-0000-00004C040000}"/>
    <cellStyle name="Comma 3 116" xfId="894" xr:uid="{00000000-0005-0000-0000-00004D040000}"/>
    <cellStyle name="Comma 3 117" xfId="895" xr:uid="{00000000-0005-0000-0000-00004E040000}"/>
    <cellStyle name="Comma 3 118" xfId="896" xr:uid="{00000000-0005-0000-0000-00004F040000}"/>
    <cellStyle name="Comma 3 119" xfId="897" xr:uid="{00000000-0005-0000-0000-000050040000}"/>
    <cellStyle name="Comma 3 12" xfId="898" xr:uid="{00000000-0005-0000-0000-000051040000}"/>
    <cellStyle name="Comma 3 12 2" xfId="899" xr:uid="{00000000-0005-0000-0000-000052040000}"/>
    <cellStyle name="Comma 3 12 2 2" xfId="900" xr:uid="{00000000-0005-0000-0000-000053040000}"/>
    <cellStyle name="Comma 3 12 2 3" xfId="901" xr:uid="{00000000-0005-0000-0000-000054040000}"/>
    <cellStyle name="Comma 3 12 3" xfId="902" xr:uid="{00000000-0005-0000-0000-000055040000}"/>
    <cellStyle name="Comma 3 120" xfId="903" xr:uid="{00000000-0005-0000-0000-000056040000}"/>
    <cellStyle name="Comma 3 121" xfId="904" xr:uid="{00000000-0005-0000-0000-000057040000}"/>
    <cellStyle name="Comma 3 122" xfId="905" xr:uid="{00000000-0005-0000-0000-000058040000}"/>
    <cellStyle name="Comma 3 123" xfId="906" xr:uid="{00000000-0005-0000-0000-000059040000}"/>
    <cellStyle name="Comma 3 124" xfId="907" xr:uid="{00000000-0005-0000-0000-00005A040000}"/>
    <cellStyle name="Comma 3 125" xfId="908" xr:uid="{00000000-0005-0000-0000-00005B040000}"/>
    <cellStyle name="Comma 3 126" xfId="909" xr:uid="{00000000-0005-0000-0000-00005C040000}"/>
    <cellStyle name="Comma 3 127" xfId="910" xr:uid="{00000000-0005-0000-0000-00005D040000}"/>
    <cellStyle name="Comma 3 128" xfId="911" xr:uid="{00000000-0005-0000-0000-00005E040000}"/>
    <cellStyle name="Comma 3 129" xfId="912" xr:uid="{00000000-0005-0000-0000-00005F040000}"/>
    <cellStyle name="Comma 3 13" xfId="913" xr:uid="{00000000-0005-0000-0000-000060040000}"/>
    <cellStyle name="Comma 3 13 2" xfId="914" xr:uid="{00000000-0005-0000-0000-000061040000}"/>
    <cellStyle name="Comma 3 13 2 2" xfId="915" xr:uid="{00000000-0005-0000-0000-000062040000}"/>
    <cellStyle name="Comma 3 13 2 3" xfId="916" xr:uid="{00000000-0005-0000-0000-000063040000}"/>
    <cellStyle name="Comma 3 13 3" xfId="917" xr:uid="{00000000-0005-0000-0000-000064040000}"/>
    <cellStyle name="Comma 3 130" xfId="918" xr:uid="{00000000-0005-0000-0000-000065040000}"/>
    <cellStyle name="Comma 3 131" xfId="919" xr:uid="{00000000-0005-0000-0000-000066040000}"/>
    <cellStyle name="Comma 3 132" xfId="920" xr:uid="{00000000-0005-0000-0000-000067040000}"/>
    <cellStyle name="Comma 3 133" xfId="921" xr:uid="{00000000-0005-0000-0000-000068040000}"/>
    <cellStyle name="Comma 3 134" xfId="922" xr:uid="{00000000-0005-0000-0000-000069040000}"/>
    <cellStyle name="Comma 3 135" xfId="923" xr:uid="{00000000-0005-0000-0000-00006A040000}"/>
    <cellStyle name="Comma 3 136" xfId="924" xr:uid="{00000000-0005-0000-0000-00006B040000}"/>
    <cellStyle name="Comma 3 137" xfId="925" xr:uid="{00000000-0005-0000-0000-00006C040000}"/>
    <cellStyle name="Comma 3 138" xfId="926" xr:uid="{00000000-0005-0000-0000-00006D040000}"/>
    <cellStyle name="Comma 3 139" xfId="927" xr:uid="{00000000-0005-0000-0000-00006E040000}"/>
    <cellStyle name="Comma 3 14" xfId="928" xr:uid="{00000000-0005-0000-0000-00006F040000}"/>
    <cellStyle name="Comma 3 14 2" xfId="929" xr:uid="{00000000-0005-0000-0000-000070040000}"/>
    <cellStyle name="Comma 3 14 2 2" xfId="930" xr:uid="{00000000-0005-0000-0000-000071040000}"/>
    <cellStyle name="Comma 3 14 2 3" xfId="931" xr:uid="{00000000-0005-0000-0000-000072040000}"/>
    <cellStyle name="Comma 3 14 3" xfId="932" xr:uid="{00000000-0005-0000-0000-000073040000}"/>
    <cellStyle name="Comma 3 140" xfId="933" xr:uid="{00000000-0005-0000-0000-000074040000}"/>
    <cellStyle name="Comma 3 141" xfId="934" xr:uid="{00000000-0005-0000-0000-000075040000}"/>
    <cellStyle name="Comma 3 142" xfId="935" xr:uid="{00000000-0005-0000-0000-000076040000}"/>
    <cellStyle name="Comma 3 143" xfId="936" xr:uid="{00000000-0005-0000-0000-000077040000}"/>
    <cellStyle name="Comma 3 144" xfId="937" xr:uid="{00000000-0005-0000-0000-000078040000}"/>
    <cellStyle name="Comma 3 145" xfId="938" xr:uid="{00000000-0005-0000-0000-000079040000}"/>
    <cellStyle name="Comma 3 146" xfId="939" xr:uid="{00000000-0005-0000-0000-00007A040000}"/>
    <cellStyle name="Comma 3 147" xfId="940" xr:uid="{00000000-0005-0000-0000-00007B040000}"/>
    <cellStyle name="Comma 3 148" xfId="941" xr:uid="{00000000-0005-0000-0000-00007C040000}"/>
    <cellStyle name="Comma 3 149" xfId="942" xr:uid="{00000000-0005-0000-0000-00007D040000}"/>
    <cellStyle name="Comma 3 15" xfId="943" xr:uid="{00000000-0005-0000-0000-00007E040000}"/>
    <cellStyle name="Comma 3 15 2" xfId="944" xr:uid="{00000000-0005-0000-0000-00007F040000}"/>
    <cellStyle name="Comma 3 15 2 2" xfId="945" xr:uid="{00000000-0005-0000-0000-000080040000}"/>
    <cellStyle name="Comma 3 15 2 3" xfId="946" xr:uid="{00000000-0005-0000-0000-000081040000}"/>
    <cellStyle name="Comma 3 15 3" xfId="947" xr:uid="{00000000-0005-0000-0000-000082040000}"/>
    <cellStyle name="Comma 3 150" xfId="948" xr:uid="{00000000-0005-0000-0000-000083040000}"/>
    <cellStyle name="Comma 3 151" xfId="949" xr:uid="{00000000-0005-0000-0000-000084040000}"/>
    <cellStyle name="Comma 3 152" xfId="950" xr:uid="{00000000-0005-0000-0000-000085040000}"/>
    <cellStyle name="Comma 3 16" xfId="951" xr:uid="{00000000-0005-0000-0000-000086040000}"/>
    <cellStyle name="Comma 3 16 2" xfId="952" xr:uid="{00000000-0005-0000-0000-000087040000}"/>
    <cellStyle name="Comma 3 16 2 2" xfId="953" xr:uid="{00000000-0005-0000-0000-000088040000}"/>
    <cellStyle name="Comma 3 16 2 3" xfId="954" xr:uid="{00000000-0005-0000-0000-000089040000}"/>
    <cellStyle name="Comma 3 16 3" xfId="955" xr:uid="{00000000-0005-0000-0000-00008A040000}"/>
    <cellStyle name="Comma 3 17" xfId="956" xr:uid="{00000000-0005-0000-0000-00008B040000}"/>
    <cellStyle name="Comma 3 17 2" xfId="957" xr:uid="{00000000-0005-0000-0000-00008C040000}"/>
    <cellStyle name="Comma 3 17 2 2" xfId="958" xr:uid="{00000000-0005-0000-0000-00008D040000}"/>
    <cellStyle name="Comma 3 17 2 3" xfId="959" xr:uid="{00000000-0005-0000-0000-00008E040000}"/>
    <cellStyle name="Comma 3 17 3" xfId="960" xr:uid="{00000000-0005-0000-0000-00008F040000}"/>
    <cellStyle name="Comma 3 18" xfId="961" xr:uid="{00000000-0005-0000-0000-000090040000}"/>
    <cellStyle name="Comma 3 18 2" xfId="962" xr:uid="{00000000-0005-0000-0000-000091040000}"/>
    <cellStyle name="Comma 3 18 2 2" xfId="963" xr:uid="{00000000-0005-0000-0000-000092040000}"/>
    <cellStyle name="Comma 3 18 2 3" xfId="964" xr:uid="{00000000-0005-0000-0000-000093040000}"/>
    <cellStyle name="Comma 3 18 3" xfId="965" xr:uid="{00000000-0005-0000-0000-000094040000}"/>
    <cellStyle name="Comma 3 19" xfId="966" xr:uid="{00000000-0005-0000-0000-000095040000}"/>
    <cellStyle name="Comma 3 19 2" xfId="967" xr:uid="{00000000-0005-0000-0000-000096040000}"/>
    <cellStyle name="Comma 3 19 3" xfId="968" xr:uid="{00000000-0005-0000-0000-000097040000}"/>
    <cellStyle name="Comma 3 19 4" xfId="969" xr:uid="{00000000-0005-0000-0000-000098040000}"/>
    <cellStyle name="Comma 3 2" xfId="970" xr:uid="{00000000-0005-0000-0000-000099040000}"/>
    <cellStyle name="Comma 3 2 10" xfId="971" xr:uid="{00000000-0005-0000-0000-00009A040000}"/>
    <cellStyle name="Comma 3 2 10 2" xfId="972" xr:uid="{00000000-0005-0000-0000-00009B040000}"/>
    <cellStyle name="Comma 3 2 11" xfId="973" xr:uid="{00000000-0005-0000-0000-00009C040000}"/>
    <cellStyle name="Comma 3 2 11 2" xfId="974" xr:uid="{00000000-0005-0000-0000-00009D040000}"/>
    <cellStyle name="Comma 3 2 12" xfId="975" xr:uid="{00000000-0005-0000-0000-00009E040000}"/>
    <cellStyle name="Comma 3 2 12 2" xfId="976" xr:uid="{00000000-0005-0000-0000-00009F040000}"/>
    <cellStyle name="Comma 3 2 12 2 2" xfId="977" xr:uid="{00000000-0005-0000-0000-0000A0040000}"/>
    <cellStyle name="Comma 3 2 12 3" xfId="978" xr:uid="{00000000-0005-0000-0000-0000A1040000}"/>
    <cellStyle name="Comma 3 2 13" xfId="979" xr:uid="{00000000-0005-0000-0000-0000A2040000}"/>
    <cellStyle name="Comma 3 2 13 2" xfId="980" xr:uid="{00000000-0005-0000-0000-0000A3040000}"/>
    <cellStyle name="Comma 3 2 14" xfId="981" xr:uid="{00000000-0005-0000-0000-0000A4040000}"/>
    <cellStyle name="Comma 3 2 14 2" xfId="982" xr:uid="{00000000-0005-0000-0000-0000A5040000}"/>
    <cellStyle name="Comma 3 2 14 2 2" xfId="983" xr:uid="{00000000-0005-0000-0000-0000A6040000}"/>
    <cellStyle name="Comma 3 2 14 3" xfId="984" xr:uid="{00000000-0005-0000-0000-0000A7040000}"/>
    <cellStyle name="Comma 3 2 15" xfId="985" xr:uid="{00000000-0005-0000-0000-0000A8040000}"/>
    <cellStyle name="Comma 3 2 15 2" xfId="986" xr:uid="{00000000-0005-0000-0000-0000A9040000}"/>
    <cellStyle name="Comma 3 2 15 2 2" xfId="987" xr:uid="{00000000-0005-0000-0000-0000AA040000}"/>
    <cellStyle name="Comma 3 2 15 3" xfId="988" xr:uid="{00000000-0005-0000-0000-0000AB040000}"/>
    <cellStyle name="Comma 3 2 16" xfId="989" xr:uid="{00000000-0005-0000-0000-0000AC040000}"/>
    <cellStyle name="Comma 3 2 16 2" xfId="990" xr:uid="{00000000-0005-0000-0000-0000AD040000}"/>
    <cellStyle name="Comma 3 2 16 2 2" xfId="991" xr:uid="{00000000-0005-0000-0000-0000AE040000}"/>
    <cellStyle name="Comma 3 2 16 3" xfId="992" xr:uid="{00000000-0005-0000-0000-0000AF040000}"/>
    <cellStyle name="Comma 3 2 17" xfId="993" xr:uid="{00000000-0005-0000-0000-0000B0040000}"/>
    <cellStyle name="Comma 3 2 17 2" xfId="994" xr:uid="{00000000-0005-0000-0000-0000B1040000}"/>
    <cellStyle name="Comma 3 2 17 2 2" xfId="995" xr:uid="{00000000-0005-0000-0000-0000B2040000}"/>
    <cellStyle name="Comma 3 2 17 3" xfId="996" xr:uid="{00000000-0005-0000-0000-0000B3040000}"/>
    <cellStyle name="Comma 3 2 18" xfId="997" xr:uid="{00000000-0005-0000-0000-0000B4040000}"/>
    <cellStyle name="Comma 3 2 19" xfId="998" xr:uid="{00000000-0005-0000-0000-0000B5040000}"/>
    <cellStyle name="Comma 3 2 2" xfId="999" xr:uid="{00000000-0005-0000-0000-0000B6040000}"/>
    <cellStyle name="Comma 3 2 2 10" xfId="1000" xr:uid="{00000000-0005-0000-0000-0000B7040000}"/>
    <cellStyle name="Comma 3 2 2 11" xfId="1001" xr:uid="{00000000-0005-0000-0000-0000B8040000}"/>
    <cellStyle name="Comma 3 2 2 12" xfId="1002" xr:uid="{00000000-0005-0000-0000-0000B9040000}"/>
    <cellStyle name="Comma 3 2 2 13" xfId="1003" xr:uid="{00000000-0005-0000-0000-0000BA040000}"/>
    <cellStyle name="Comma 3 2 2 14" xfId="1004" xr:uid="{00000000-0005-0000-0000-0000BB040000}"/>
    <cellStyle name="Comma 3 2 2 15" xfId="1005" xr:uid="{00000000-0005-0000-0000-0000BC040000}"/>
    <cellStyle name="Comma 3 2 2 16" xfId="1006" xr:uid="{00000000-0005-0000-0000-0000BD040000}"/>
    <cellStyle name="Comma 3 2 2 17" xfId="1007" xr:uid="{00000000-0005-0000-0000-0000BE040000}"/>
    <cellStyle name="Comma 3 2 2 18" xfId="1008" xr:uid="{00000000-0005-0000-0000-0000BF040000}"/>
    <cellStyle name="Comma 3 2 2 18 2" xfId="1009" xr:uid="{00000000-0005-0000-0000-0000C0040000}"/>
    <cellStyle name="Comma 3 2 2 19" xfId="1010" xr:uid="{00000000-0005-0000-0000-0000C1040000}"/>
    <cellStyle name="Comma 3 2 2 2" xfId="1011" xr:uid="{00000000-0005-0000-0000-0000C2040000}"/>
    <cellStyle name="Comma 3 2 2 2 10" xfId="1012" xr:uid="{00000000-0005-0000-0000-0000C3040000}"/>
    <cellStyle name="Comma 3 2 2 2 10 2" xfId="1013" xr:uid="{00000000-0005-0000-0000-0000C4040000}"/>
    <cellStyle name="Comma 3 2 2 2 10 2 2" xfId="1014" xr:uid="{00000000-0005-0000-0000-0000C5040000}"/>
    <cellStyle name="Comma 3 2 2 2 10 3" xfId="1015" xr:uid="{00000000-0005-0000-0000-0000C6040000}"/>
    <cellStyle name="Comma 3 2 2 2 11" xfId="1016" xr:uid="{00000000-0005-0000-0000-0000C7040000}"/>
    <cellStyle name="Comma 3 2 2 2 11 2" xfId="1017" xr:uid="{00000000-0005-0000-0000-0000C8040000}"/>
    <cellStyle name="Comma 3 2 2 2 11 2 2" xfId="1018" xr:uid="{00000000-0005-0000-0000-0000C9040000}"/>
    <cellStyle name="Comma 3 2 2 2 11 3" xfId="1019" xr:uid="{00000000-0005-0000-0000-0000CA040000}"/>
    <cellStyle name="Comma 3 2 2 2 12" xfId="1020" xr:uid="{00000000-0005-0000-0000-0000CB040000}"/>
    <cellStyle name="Comma 3 2 2 2 12 2" xfId="1021" xr:uid="{00000000-0005-0000-0000-0000CC040000}"/>
    <cellStyle name="Comma 3 2 2 2 12 2 2" xfId="1022" xr:uid="{00000000-0005-0000-0000-0000CD040000}"/>
    <cellStyle name="Comma 3 2 2 2 12 3" xfId="1023" xr:uid="{00000000-0005-0000-0000-0000CE040000}"/>
    <cellStyle name="Comma 3 2 2 2 13" xfId="1024" xr:uid="{00000000-0005-0000-0000-0000CF040000}"/>
    <cellStyle name="Comma 3 2 2 2 13 2" xfId="1025" xr:uid="{00000000-0005-0000-0000-0000D0040000}"/>
    <cellStyle name="Comma 3 2 2 2 13 2 2" xfId="1026" xr:uid="{00000000-0005-0000-0000-0000D1040000}"/>
    <cellStyle name="Comma 3 2 2 2 13 3" xfId="1027" xr:uid="{00000000-0005-0000-0000-0000D2040000}"/>
    <cellStyle name="Comma 3 2 2 2 14" xfId="1028" xr:uid="{00000000-0005-0000-0000-0000D3040000}"/>
    <cellStyle name="Comma 3 2 2 2 14 2" xfId="1029" xr:uid="{00000000-0005-0000-0000-0000D4040000}"/>
    <cellStyle name="Comma 3 2 2 2 14 2 2" xfId="1030" xr:uid="{00000000-0005-0000-0000-0000D5040000}"/>
    <cellStyle name="Comma 3 2 2 2 14 3" xfId="1031" xr:uid="{00000000-0005-0000-0000-0000D6040000}"/>
    <cellStyle name="Comma 3 2 2 2 15" xfId="1032" xr:uid="{00000000-0005-0000-0000-0000D7040000}"/>
    <cellStyle name="Comma 3 2 2 2 15 2" xfId="1033" xr:uid="{00000000-0005-0000-0000-0000D8040000}"/>
    <cellStyle name="Comma 3 2 2 2 15 2 2" xfId="1034" xr:uid="{00000000-0005-0000-0000-0000D9040000}"/>
    <cellStyle name="Comma 3 2 2 2 15 3" xfId="1035" xr:uid="{00000000-0005-0000-0000-0000DA040000}"/>
    <cellStyle name="Comma 3 2 2 2 16" xfId="1036" xr:uid="{00000000-0005-0000-0000-0000DB040000}"/>
    <cellStyle name="Comma 3 2 2 2 16 2" xfId="1037" xr:uid="{00000000-0005-0000-0000-0000DC040000}"/>
    <cellStyle name="Comma 3 2 2 2 16 2 2" xfId="1038" xr:uid="{00000000-0005-0000-0000-0000DD040000}"/>
    <cellStyle name="Comma 3 2 2 2 16 3" xfId="1039" xr:uid="{00000000-0005-0000-0000-0000DE040000}"/>
    <cellStyle name="Comma 3 2 2 2 17" xfId="1040" xr:uid="{00000000-0005-0000-0000-0000DF040000}"/>
    <cellStyle name="Comma 3 2 2 2 17 2" xfId="1041" xr:uid="{00000000-0005-0000-0000-0000E0040000}"/>
    <cellStyle name="Comma 3 2 2 2 17 2 2" xfId="1042" xr:uid="{00000000-0005-0000-0000-0000E1040000}"/>
    <cellStyle name="Comma 3 2 2 2 17 3" xfId="1043" xr:uid="{00000000-0005-0000-0000-0000E2040000}"/>
    <cellStyle name="Comma 3 2 2 2 2" xfId="1044" xr:uid="{00000000-0005-0000-0000-0000E3040000}"/>
    <cellStyle name="Comma 3 2 2 2 2 2" xfId="1045" xr:uid="{00000000-0005-0000-0000-0000E4040000}"/>
    <cellStyle name="Comma 3 2 2 2 2 2 2" xfId="1046" xr:uid="{00000000-0005-0000-0000-0000E5040000}"/>
    <cellStyle name="Comma 3 2 2 2 2 2 2 2" xfId="1047" xr:uid="{00000000-0005-0000-0000-0000E6040000}"/>
    <cellStyle name="Comma 3 2 2 2 2 2 2 2 2" xfId="1048" xr:uid="{00000000-0005-0000-0000-0000E7040000}"/>
    <cellStyle name="Comma 3 2 2 2 2 2 2 3" xfId="1049" xr:uid="{00000000-0005-0000-0000-0000E8040000}"/>
    <cellStyle name="Comma 3 2 2 2 2 2 3" xfId="1050" xr:uid="{00000000-0005-0000-0000-0000E9040000}"/>
    <cellStyle name="Comma 3 2 2 2 2 2 3 2" xfId="1051" xr:uid="{00000000-0005-0000-0000-0000EA040000}"/>
    <cellStyle name="Comma 3 2 2 2 2 2 3 2 2" xfId="1052" xr:uid="{00000000-0005-0000-0000-0000EB040000}"/>
    <cellStyle name="Comma 3 2 2 2 2 2 3 3" xfId="1053" xr:uid="{00000000-0005-0000-0000-0000EC040000}"/>
    <cellStyle name="Comma 3 2 2 2 2 2 4" xfId="1054" xr:uid="{00000000-0005-0000-0000-0000ED040000}"/>
    <cellStyle name="Comma 3 2 2 2 2 2 4 2" xfId="1055" xr:uid="{00000000-0005-0000-0000-0000EE040000}"/>
    <cellStyle name="Comma 3 2 2 2 2 2 4 2 2" xfId="1056" xr:uid="{00000000-0005-0000-0000-0000EF040000}"/>
    <cellStyle name="Comma 3 2 2 2 2 2 4 3" xfId="1057" xr:uid="{00000000-0005-0000-0000-0000F0040000}"/>
    <cellStyle name="Comma 3 2 2 2 2 2 5" xfId="1058" xr:uid="{00000000-0005-0000-0000-0000F1040000}"/>
    <cellStyle name="Comma 3 2 2 2 2 2 5 2" xfId="1059" xr:uid="{00000000-0005-0000-0000-0000F2040000}"/>
    <cellStyle name="Comma 3 2 2 2 2 2 5 2 2" xfId="1060" xr:uid="{00000000-0005-0000-0000-0000F3040000}"/>
    <cellStyle name="Comma 3 2 2 2 2 2 5 3" xfId="1061" xr:uid="{00000000-0005-0000-0000-0000F4040000}"/>
    <cellStyle name="Comma 3 2 2 2 2 3" xfId="1062" xr:uid="{00000000-0005-0000-0000-0000F5040000}"/>
    <cellStyle name="Comma 3 2 2 2 2 4" xfId="1063" xr:uid="{00000000-0005-0000-0000-0000F6040000}"/>
    <cellStyle name="Comma 3 2 2 2 2 5" xfId="1064" xr:uid="{00000000-0005-0000-0000-0000F7040000}"/>
    <cellStyle name="Comma 3 2 2 2 2 6" xfId="1065" xr:uid="{00000000-0005-0000-0000-0000F8040000}"/>
    <cellStyle name="Comma 3 2 2 2 2 6 2" xfId="1066" xr:uid="{00000000-0005-0000-0000-0000F9040000}"/>
    <cellStyle name="Comma 3 2 2 2 2 7" xfId="1067" xr:uid="{00000000-0005-0000-0000-0000FA040000}"/>
    <cellStyle name="Comma 3 2 2 2 3" xfId="1068" xr:uid="{00000000-0005-0000-0000-0000FB040000}"/>
    <cellStyle name="Comma 3 2 2 2 3 2" xfId="1069" xr:uid="{00000000-0005-0000-0000-0000FC040000}"/>
    <cellStyle name="Comma 3 2 2 2 3 2 2" xfId="1070" xr:uid="{00000000-0005-0000-0000-0000FD040000}"/>
    <cellStyle name="Comma 3 2 2 2 3 3" xfId="1071" xr:uid="{00000000-0005-0000-0000-0000FE040000}"/>
    <cellStyle name="Comma 3 2 2 2 4" xfId="1072" xr:uid="{00000000-0005-0000-0000-0000FF040000}"/>
    <cellStyle name="Comma 3 2 2 2 4 2" xfId="1073" xr:uid="{00000000-0005-0000-0000-000000050000}"/>
    <cellStyle name="Comma 3 2 2 2 4 2 2" xfId="1074" xr:uid="{00000000-0005-0000-0000-000001050000}"/>
    <cellStyle name="Comma 3 2 2 2 4 3" xfId="1075" xr:uid="{00000000-0005-0000-0000-000002050000}"/>
    <cellStyle name="Comma 3 2 2 2 5" xfId="1076" xr:uid="{00000000-0005-0000-0000-000003050000}"/>
    <cellStyle name="Comma 3 2 2 2 5 2" xfId="1077" xr:uid="{00000000-0005-0000-0000-000004050000}"/>
    <cellStyle name="Comma 3 2 2 2 5 2 2" xfId="1078" xr:uid="{00000000-0005-0000-0000-000005050000}"/>
    <cellStyle name="Comma 3 2 2 2 5 3" xfId="1079" xr:uid="{00000000-0005-0000-0000-000006050000}"/>
    <cellStyle name="Comma 3 2 2 2 6" xfId="1080" xr:uid="{00000000-0005-0000-0000-000007050000}"/>
    <cellStyle name="Comma 3 2 2 2 6 2" xfId="1081" xr:uid="{00000000-0005-0000-0000-000008050000}"/>
    <cellStyle name="Comma 3 2 2 2 6 2 2" xfId="1082" xr:uid="{00000000-0005-0000-0000-000009050000}"/>
    <cellStyle name="Comma 3 2 2 2 6 3" xfId="1083" xr:uid="{00000000-0005-0000-0000-00000A050000}"/>
    <cellStyle name="Comma 3 2 2 2 7" xfId="1084" xr:uid="{00000000-0005-0000-0000-00000B050000}"/>
    <cellStyle name="Comma 3 2 2 2 7 2" xfId="1085" xr:uid="{00000000-0005-0000-0000-00000C050000}"/>
    <cellStyle name="Comma 3 2 2 2 7 2 2" xfId="1086" xr:uid="{00000000-0005-0000-0000-00000D050000}"/>
    <cellStyle name="Comma 3 2 2 2 7 3" xfId="1087" xr:uid="{00000000-0005-0000-0000-00000E050000}"/>
    <cellStyle name="Comma 3 2 2 2 8" xfId="1088" xr:uid="{00000000-0005-0000-0000-00000F050000}"/>
    <cellStyle name="Comma 3 2 2 2 8 2" xfId="1089" xr:uid="{00000000-0005-0000-0000-000010050000}"/>
    <cellStyle name="Comma 3 2 2 2 8 2 2" xfId="1090" xr:uid="{00000000-0005-0000-0000-000011050000}"/>
    <cellStyle name="Comma 3 2 2 2 8 3" xfId="1091" xr:uid="{00000000-0005-0000-0000-000012050000}"/>
    <cellStyle name="Comma 3 2 2 2 9" xfId="1092" xr:uid="{00000000-0005-0000-0000-000013050000}"/>
    <cellStyle name="Comma 3 2 2 2 9 2" xfId="1093" xr:uid="{00000000-0005-0000-0000-000014050000}"/>
    <cellStyle name="Comma 3 2 2 2 9 2 2" xfId="1094" xr:uid="{00000000-0005-0000-0000-000015050000}"/>
    <cellStyle name="Comma 3 2 2 2 9 3" xfId="1095" xr:uid="{00000000-0005-0000-0000-000016050000}"/>
    <cellStyle name="Comma 3 2 2 3" xfId="1096" xr:uid="{00000000-0005-0000-0000-000017050000}"/>
    <cellStyle name="Comma 3 2 2 4" xfId="1097" xr:uid="{00000000-0005-0000-0000-000018050000}"/>
    <cellStyle name="Comma 3 2 2 5" xfId="1098" xr:uid="{00000000-0005-0000-0000-000019050000}"/>
    <cellStyle name="Comma 3 2 2 6" xfId="1099" xr:uid="{00000000-0005-0000-0000-00001A050000}"/>
    <cellStyle name="Comma 3 2 2 7" xfId="1100" xr:uid="{00000000-0005-0000-0000-00001B050000}"/>
    <cellStyle name="Comma 3 2 2 8" xfId="1101" xr:uid="{00000000-0005-0000-0000-00001C050000}"/>
    <cellStyle name="Comma 3 2 2 9" xfId="1102" xr:uid="{00000000-0005-0000-0000-00001D050000}"/>
    <cellStyle name="Comma 3 2 20" xfId="1103" xr:uid="{00000000-0005-0000-0000-00001E050000}"/>
    <cellStyle name="Comma 3 2 3" xfId="1104" xr:uid="{00000000-0005-0000-0000-00001F050000}"/>
    <cellStyle name="Comma 3 2 3 2" xfId="1105" xr:uid="{00000000-0005-0000-0000-000020050000}"/>
    <cellStyle name="Comma 3 2 4" xfId="1106" xr:uid="{00000000-0005-0000-0000-000021050000}"/>
    <cellStyle name="Comma 3 2 4 2" xfId="1107" xr:uid="{00000000-0005-0000-0000-000022050000}"/>
    <cellStyle name="Comma 3 2 5" xfId="1108" xr:uid="{00000000-0005-0000-0000-000023050000}"/>
    <cellStyle name="Comma 3 2 5 2" xfId="1109" xr:uid="{00000000-0005-0000-0000-000024050000}"/>
    <cellStyle name="Comma 3 2 6" xfId="1110" xr:uid="{00000000-0005-0000-0000-000025050000}"/>
    <cellStyle name="Comma 3 2 6 2" xfId="1111" xr:uid="{00000000-0005-0000-0000-000026050000}"/>
    <cellStyle name="Comma 3 2 7" xfId="1112" xr:uid="{00000000-0005-0000-0000-000027050000}"/>
    <cellStyle name="Comma 3 2 7 2" xfId="1113" xr:uid="{00000000-0005-0000-0000-000028050000}"/>
    <cellStyle name="Comma 3 2 8" xfId="1114" xr:uid="{00000000-0005-0000-0000-000029050000}"/>
    <cellStyle name="Comma 3 2 8 2" xfId="1115" xr:uid="{00000000-0005-0000-0000-00002A050000}"/>
    <cellStyle name="Comma 3 2 9" xfId="1116" xr:uid="{00000000-0005-0000-0000-00002B050000}"/>
    <cellStyle name="Comma 3 2 9 2" xfId="1117" xr:uid="{00000000-0005-0000-0000-00002C050000}"/>
    <cellStyle name="Comma 3 20" xfId="1118" xr:uid="{00000000-0005-0000-0000-00002D050000}"/>
    <cellStyle name="Comma 3 20 2" xfId="1119" xr:uid="{00000000-0005-0000-0000-00002E050000}"/>
    <cellStyle name="Comma 3 21" xfId="1120" xr:uid="{00000000-0005-0000-0000-00002F050000}"/>
    <cellStyle name="Comma 3 21 2" xfId="1121" xr:uid="{00000000-0005-0000-0000-000030050000}"/>
    <cellStyle name="Comma 3 22" xfId="1122" xr:uid="{00000000-0005-0000-0000-000031050000}"/>
    <cellStyle name="Comma 3 22 2" xfId="1123" xr:uid="{00000000-0005-0000-0000-000032050000}"/>
    <cellStyle name="Comma 3 23" xfId="1124" xr:uid="{00000000-0005-0000-0000-000033050000}"/>
    <cellStyle name="Comma 3 23 2" xfId="1125" xr:uid="{00000000-0005-0000-0000-000034050000}"/>
    <cellStyle name="Comma 3 24" xfId="1126" xr:uid="{00000000-0005-0000-0000-000035050000}"/>
    <cellStyle name="Comma 3 24 2" xfId="1127" xr:uid="{00000000-0005-0000-0000-000036050000}"/>
    <cellStyle name="Comma 3 25" xfId="1128" xr:uid="{00000000-0005-0000-0000-000037050000}"/>
    <cellStyle name="Comma 3 25 2" xfId="1129" xr:uid="{00000000-0005-0000-0000-000038050000}"/>
    <cellStyle name="Comma 3 26" xfId="1130" xr:uid="{00000000-0005-0000-0000-000039050000}"/>
    <cellStyle name="Comma 3 26 2" xfId="1131" xr:uid="{00000000-0005-0000-0000-00003A050000}"/>
    <cellStyle name="Comma 3 27" xfId="1132" xr:uid="{00000000-0005-0000-0000-00003B050000}"/>
    <cellStyle name="Comma 3 27 2" xfId="1133" xr:uid="{00000000-0005-0000-0000-00003C050000}"/>
    <cellStyle name="Comma 3 28" xfId="1134" xr:uid="{00000000-0005-0000-0000-00003D050000}"/>
    <cellStyle name="Comma 3 28 2" xfId="1135" xr:uid="{00000000-0005-0000-0000-00003E050000}"/>
    <cellStyle name="Comma 3 29" xfId="1136" xr:uid="{00000000-0005-0000-0000-00003F050000}"/>
    <cellStyle name="Comma 3 29 2" xfId="1137" xr:uid="{00000000-0005-0000-0000-000040050000}"/>
    <cellStyle name="Comma 3 3" xfId="1138" xr:uid="{00000000-0005-0000-0000-000041050000}"/>
    <cellStyle name="Comma 3 3 2" xfId="1139" xr:uid="{00000000-0005-0000-0000-000042050000}"/>
    <cellStyle name="Comma 3 3 2 2" xfId="1140" xr:uid="{00000000-0005-0000-0000-000043050000}"/>
    <cellStyle name="Comma 3 3 2 2 2" xfId="1141" xr:uid="{00000000-0005-0000-0000-000044050000}"/>
    <cellStyle name="Comma 3 3 2 3" xfId="1142" xr:uid="{00000000-0005-0000-0000-000045050000}"/>
    <cellStyle name="Comma 3 3 2 4" xfId="1143" xr:uid="{00000000-0005-0000-0000-000046050000}"/>
    <cellStyle name="Comma 3 3 2 5" xfId="1144" xr:uid="{00000000-0005-0000-0000-000047050000}"/>
    <cellStyle name="Comma 3 3 3" xfId="1145" xr:uid="{00000000-0005-0000-0000-000048050000}"/>
    <cellStyle name="Comma 3 3 4" xfId="1146" xr:uid="{00000000-0005-0000-0000-000049050000}"/>
    <cellStyle name="Comma 3 3 5" xfId="1147" xr:uid="{00000000-0005-0000-0000-00004A050000}"/>
    <cellStyle name="Comma 3 3 6" xfId="1148" xr:uid="{00000000-0005-0000-0000-00004B050000}"/>
    <cellStyle name="Comma 3 30" xfId="1149" xr:uid="{00000000-0005-0000-0000-00004C050000}"/>
    <cellStyle name="Comma 3 30 2" xfId="1150" xr:uid="{00000000-0005-0000-0000-00004D050000}"/>
    <cellStyle name="Comma 3 31" xfId="1151" xr:uid="{00000000-0005-0000-0000-00004E050000}"/>
    <cellStyle name="Comma 3 31 2" xfId="1152" xr:uid="{00000000-0005-0000-0000-00004F050000}"/>
    <cellStyle name="Comma 3 32" xfId="1153" xr:uid="{00000000-0005-0000-0000-000050050000}"/>
    <cellStyle name="Comma 3 32 2" xfId="1154" xr:uid="{00000000-0005-0000-0000-000051050000}"/>
    <cellStyle name="Comma 3 33" xfId="1155" xr:uid="{00000000-0005-0000-0000-000052050000}"/>
    <cellStyle name="Comma 3 33 2" xfId="1156" xr:uid="{00000000-0005-0000-0000-000053050000}"/>
    <cellStyle name="Comma 3 34" xfId="1157" xr:uid="{00000000-0005-0000-0000-000054050000}"/>
    <cellStyle name="Comma 3 34 2" xfId="1158" xr:uid="{00000000-0005-0000-0000-000055050000}"/>
    <cellStyle name="Comma 3 35" xfId="1159" xr:uid="{00000000-0005-0000-0000-000056050000}"/>
    <cellStyle name="Comma 3 35 2" xfId="1160" xr:uid="{00000000-0005-0000-0000-000057050000}"/>
    <cellStyle name="Comma 3 36" xfId="1161" xr:uid="{00000000-0005-0000-0000-000058050000}"/>
    <cellStyle name="Comma 3 36 2" xfId="1162" xr:uid="{00000000-0005-0000-0000-000059050000}"/>
    <cellStyle name="Comma 3 37" xfId="1163" xr:uid="{00000000-0005-0000-0000-00005A050000}"/>
    <cellStyle name="Comma 3 37 2" xfId="1164" xr:uid="{00000000-0005-0000-0000-00005B050000}"/>
    <cellStyle name="Comma 3 38" xfId="1165" xr:uid="{00000000-0005-0000-0000-00005C050000}"/>
    <cellStyle name="Comma 3 38 2" xfId="1166" xr:uid="{00000000-0005-0000-0000-00005D050000}"/>
    <cellStyle name="Comma 3 39" xfId="1167" xr:uid="{00000000-0005-0000-0000-00005E050000}"/>
    <cellStyle name="Comma 3 39 2" xfId="1168" xr:uid="{00000000-0005-0000-0000-00005F050000}"/>
    <cellStyle name="Comma 3 4" xfId="1169" xr:uid="{00000000-0005-0000-0000-000060050000}"/>
    <cellStyle name="Comma 3 4 2" xfId="1170" xr:uid="{00000000-0005-0000-0000-000061050000}"/>
    <cellStyle name="Comma 3 4 2 2" xfId="1171" xr:uid="{00000000-0005-0000-0000-000062050000}"/>
    <cellStyle name="Comma 3 4 2 3" xfId="1172" xr:uid="{00000000-0005-0000-0000-000063050000}"/>
    <cellStyle name="Comma 3 4 3" xfId="1173" xr:uid="{00000000-0005-0000-0000-000064050000}"/>
    <cellStyle name="Comma 3 40" xfId="1174" xr:uid="{00000000-0005-0000-0000-000065050000}"/>
    <cellStyle name="Comma 3 40 2" xfId="1175" xr:uid="{00000000-0005-0000-0000-000066050000}"/>
    <cellStyle name="Comma 3 41" xfId="1176" xr:uid="{00000000-0005-0000-0000-000067050000}"/>
    <cellStyle name="Comma 3 41 2" xfId="1177" xr:uid="{00000000-0005-0000-0000-000068050000}"/>
    <cellStyle name="Comma 3 42" xfId="1178" xr:uid="{00000000-0005-0000-0000-000069050000}"/>
    <cellStyle name="Comma 3 42 2" xfId="1179" xr:uid="{00000000-0005-0000-0000-00006A050000}"/>
    <cellStyle name="Comma 3 43" xfId="1180" xr:uid="{00000000-0005-0000-0000-00006B050000}"/>
    <cellStyle name="Comma 3 43 2" xfId="1181" xr:uid="{00000000-0005-0000-0000-00006C050000}"/>
    <cellStyle name="Comma 3 44" xfId="1182" xr:uid="{00000000-0005-0000-0000-00006D050000}"/>
    <cellStyle name="Comma 3 44 2" xfId="1183" xr:uid="{00000000-0005-0000-0000-00006E050000}"/>
    <cellStyle name="Comma 3 45" xfId="1184" xr:uid="{00000000-0005-0000-0000-00006F050000}"/>
    <cellStyle name="Comma 3 45 2" xfId="1185" xr:uid="{00000000-0005-0000-0000-000070050000}"/>
    <cellStyle name="Comma 3 46" xfId="1186" xr:uid="{00000000-0005-0000-0000-000071050000}"/>
    <cellStyle name="Comma 3 46 2" xfId="1187" xr:uid="{00000000-0005-0000-0000-000072050000}"/>
    <cellStyle name="Comma 3 47" xfId="1188" xr:uid="{00000000-0005-0000-0000-000073050000}"/>
    <cellStyle name="Comma 3 47 2" xfId="1189" xr:uid="{00000000-0005-0000-0000-000074050000}"/>
    <cellStyle name="Comma 3 48" xfId="1190" xr:uid="{00000000-0005-0000-0000-000075050000}"/>
    <cellStyle name="Comma 3 48 2" xfId="1191" xr:uid="{00000000-0005-0000-0000-000076050000}"/>
    <cellStyle name="Comma 3 49" xfId="1192" xr:uid="{00000000-0005-0000-0000-000077050000}"/>
    <cellStyle name="Comma 3 49 2" xfId="1193" xr:uid="{00000000-0005-0000-0000-000078050000}"/>
    <cellStyle name="Comma 3 5" xfId="1194" xr:uid="{00000000-0005-0000-0000-000079050000}"/>
    <cellStyle name="Comma 3 5 2" xfId="1195" xr:uid="{00000000-0005-0000-0000-00007A050000}"/>
    <cellStyle name="Comma 3 5 2 2" xfId="1196" xr:uid="{00000000-0005-0000-0000-00007B050000}"/>
    <cellStyle name="Comma 3 5 2 3" xfId="1197" xr:uid="{00000000-0005-0000-0000-00007C050000}"/>
    <cellStyle name="Comma 3 5 3" xfId="1198" xr:uid="{00000000-0005-0000-0000-00007D050000}"/>
    <cellStyle name="Comma 3 50" xfId="1199" xr:uid="{00000000-0005-0000-0000-00007E050000}"/>
    <cellStyle name="Comma 3 50 2" xfId="1200" xr:uid="{00000000-0005-0000-0000-00007F050000}"/>
    <cellStyle name="Comma 3 51" xfId="1201" xr:uid="{00000000-0005-0000-0000-000080050000}"/>
    <cellStyle name="Comma 3 51 2" xfId="1202" xr:uid="{00000000-0005-0000-0000-000081050000}"/>
    <cellStyle name="Comma 3 52" xfId="1203" xr:uid="{00000000-0005-0000-0000-000082050000}"/>
    <cellStyle name="Comma 3 52 2" xfId="1204" xr:uid="{00000000-0005-0000-0000-000083050000}"/>
    <cellStyle name="Comma 3 53" xfId="1205" xr:uid="{00000000-0005-0000-0000-000084050000}"/>
    <cellStyle name="Comma 3 53 2" xfId="1206" xr:uid="{00000000-0005-0000-0000-000085050000}"/>
    <cellStyle name="Comma 3 54" xfId="1207" xr:uid="{00000000-0005-0000-0000-000086050000}"/>
    <cellStyle name="Comma 3 54 2" xfId="1208" xr:uid="{00000000-0005-0000-0000-000087050000}"/>
    <cellStyle name="Comma 3 55" xfId="1209" xr:uid="{00000000-0005-0000-0000-000088050000}"/>
    <cellStyle name="Comma 3 55 2" xfId="1210" xr:uid="{00000000-0005-0000-0000-000089050000}"/>
    <cellStyle name="Comma 3 56" xfId="1211" xr:uid="{00000000-0005-0000-0000-00008A050000}"/>
    <cellStyle name="Comma 3 56 2" xfId="1212" xr:uid="{00000000-0005-0000-0000-00008B050000}"/>
    <cellStyle name="Comma 3 57" xfId="1213" xr:uid="{00000000-0005-0000-0000-00008C050000}"/>
    <cellStyle name="Comma 3 57 2" xfId="1214" xr:uid="{00000000-0005-0000-0000-00008D050000}"/>
    <cellStyle name="Comma 3 58" xfId="1215" xr:uid="{00000000-0005-0000-0000-00008E050000}"/>
    <cellStyle name="Comma 3 58 2" xfId="1216" xr:uid="{00000000-0005-0000-0000-00008F050000}"/>
    <cellStyle name="Comma 3 59" xfId="1217" xr:uid="{00000000-0005-0000-0000-000090050000}"/>
    <cellStyle name="Comma 3 59 2" xfId="1218" xr:uid="{00000000-0005-0000-0000-000091050000}"/>
    <cellStyle name="Comma 3 6" xfId="1219" xr:uid="{00000000-0005-0000-0000-000092050000}"/>
    <cellStyle name="Comma 3 6 2" xfId="1220" xr:uid="{00000000-0005-0000-0000-000093050000}"/>
    <cellStyle name="Comma 3 6 2 2" xfId="1221" xr:uid="{00000000-0005-0000-0000-000094050000}"/>
    <cellStyle name="Comma 3 6 2 3" xfId="1222" xr:uid="{00000000-0005-0000-0000-000095050000}"/>
    <cellStyle name="Comma 3 6 3" xfId="1223" xr:uid="{00000000-0005-0000-0000-000096050000}"/>
    <cellStyle name="Comma 3 60" xfId="1224" xr:uid="{00000000-0005-0000-0000-000097050000}"/>
    <cellStyle name="Comma 3 60 2" xfId="1225" xr:uid="{00000000-0005-0000-0000-000098050000}"/>
    <cellStyle name="Comma 3 61" xfId="1226" xr:uid="{00000000-0005-0000-0000-000099050000}"/>
    <cellStyle name="Comma 3 61 2" xfId="1227" xr:uid="{00000000-0005-0000-0000-00009A050000}"/>
    <cellStyle name="Comma 3 62" xfId="1228" xr:uid="{00000000-0005-0000-0000-00009B050000}"/>
    <cellStyle name="Comma 3 63" xfId="1229" xr:uid="{00000000-0005-0000-0000-00009C050000}"/>
    <cellStyle name="Comma 3 64" xfId="1230" xr:uid="{00000000-0005-0000-0000-00009D050000}"/>
    <cellStyle name="Comma 3 65" xfId="1231" xr:uid="{00000000-0005-0000-0000-00009E050000}"/>
    <cellStyle name="Comma 3 66" xfId="1232" xr:uid="{00000000-0005-0000-0000-00009F050000}"/>
    <cellStyle name="Comma 3 67" xfId="1233" xr:uid="{00000000-0005-0000-0000-0000A0050000}"/>
    <cellStyle name="Comma 3 68" xfId="1234" xr:uid="{00000000-0005-0000-0000-0000A1050000}"/>
    <cellStyle name="Comma 3 69" xfId="1235" xr:uid="{00000000-0005-0000-0000-0000A2050000}"/>
    <cellStyle name="Comma 3 7" xfId="1236" xr:uid="{00000000-0005-0000-0000-0000A3050000}"/>
    <cellStyle name="Comma 3 7 2" xfId="1237" xr:uid="{00000000-0005-0000-0000-0000A4050000}"/>
    <cellStyle name="Comma 3 7 2 2" xfId="1238" xr:uid="{00000000-0005-0000-0000-0000A5050000}"/>
    <cellStyle name="Comma 3 7 2 3" xfId="1239" xr:uid="{00000000-0005-0000-0000-0000A6050000}"/>
    <cellStyle name="Comma 3 7 3" xfId="1240" xr:uid="{00000000-0005-0000-0000-0000A7050000}"/>
    <cellStyle name="Comma 3 70" xfId="1241" xr:uid="{00000000-0005-0000-0000-0000A8050000}"/>
    <cellStyle name="Comma 3 71" xfId="1242" xr:uid="{00000000-0005-0000-0000-0000A9050000}"/>
    <cellStyle name="Comma 3 72" xfId="1243" xr:uid="{00000000-0005-0000-0000-0000AA050000}"/>
    <cellStyle name="Comma 3 73" xfId="1244" xr:uid="{00000000-0005-0000-0000-0000AB050000}"/>
    <cellStyle name="Comma 3 74" xfId="1245" xr:uid="{00000000-0005-0000-0000-0000AC050000}"/>
    <cellStyle name="Comma 3 75" xfId="1246" xr:uid="{00000000-0005-0000-0000-0000AD050000}"/>
    <cellStyle name="Comma 3 76" xfId="1247" xr:uid="{00000000-0005-0000-0000-0000AE050000}"/>
    <cellStyle name="Comma 3 77" xfId="1248" xr:uid="{00000000-0005-0000-0000-0000AF050000}"/>
    <cellStyle name="Comma 3 78" xfId="1249" xr:uid="{00000000-0005-0000-0000-0000B0050000}"/>
    <cellStyle name="Comma 3 79" xfId="1250" xr:uid="{00000000-0005-0000-0000-0000B1050000}"/>
    <cellStyle name="Comma 3 8" xfId="1251" xr:uid="{00000000-0005-0000-0000-0000B2050000}"/>
    <cellStyle name="Comma 3 8 2" xfId="1252" xr:uid="{00000000-0005-0000-0000-0000B3050000}"/>
    <cellStyle name="Comma 3 8 2 2" xfId="1253" xr:uid="{00000000-0005-0000-0000-0000B4050000}"/>
    <cellStyle name="Comma 3 8 2 3" xfId="1254" xr:uid="{00000000-0005-0000-0000-0000B5050000}"/>
    <cellStyle name="Comma 3 8 3" xfId="1255" xr:uid="{00000000-0005-0000-0000-0000B6050000}"/>
    <cellStyle name="Comma 3 80" xfId="1256" xr:uid="{00000000-0005-0000-0000-0000B7050000}"/>
    <cellStyle name="Comma 3 81" xfId="1257" xr:uid="{00000000-0005-0000-0000-0000B8050000}"/>
    <cellStyle name="Comma 3 82" xfId="1258" xr:uid="{00000000-0005-0000-0000-0000B9050000}"/>
    <cellStyle name="Comma 3 83" xfId="1259" xr:uid="{00000000-0005-0000-0000-0000BA050000}"/>
    <cellStyle name="Comma 3 84" xfId="1260" xr:uid="{00000000-0005-0000-0000-0000BB050000}"/>
    <cellStyle name="Comma 3 85" xfId="1261" xr:uid="{00000000-0005-0000-0000-0000BC050000}"/>
    <cellStyle name="Comma 3 86" xfId="1262" xr:uid="{00000000-0005-0000-0000-0000BD050000}"/>
    <cellStyle name="Comma 3 87" xfId="1263" xr:uid="{00000000-0005-0000-0000-0000BE050000}"/>
    <cellStyle name="Comma 3 88" xfId="1264" xr:uid="{00000000-0005-0000-0000-0000BF050000}"/>
    <cellStyle name="Comma 3 89" xfId="1265" xr:uid="{00000000-0005-0000-0000-0000C0050000}"/>
    <cellStyle name="Comma 3 9" xfId="1266" xr:uid="{00000000-0005-0000-0000-0000C1050000}"/>
    <cellStyle name="Comma 3 9 2" xfId="1267" xr:uid="{00000000-0005-0000-0000-0000C2050000}"/>
    <cellStyle name="Comma 3 9 2 2" xfId="1268" xr:uid="{00000000-0005-0000-0000-0000C3050000}"/>
    <cellStyle name="Comma 3 9 2 3" xfId="1269" xr:uid="{00000000-0005-0000-0000-0000C4050000}"/>
    <cellStyle name="Comma 3 9 3" xfId="1270" xr:uid="{00000000-0005-0000-0000-0000C5050000}"/>
    <cellStyle name="Comma 3 90" xfId="1271" xr:uid="{00000000-0005-0000-0000-0000C6050000}"/>
    <cellStyle name="Comma 3 91" xfId="1272" xr:uid="{00000000-0005-0000-0000-0000C7050000}"/>
    <cellStyle name="Comma 3 92" xfId="1273" xr:uid="{00000000-0005-0000-0000-0000C8050000}"/>
    <cellStyle name="Comma 3 93" xfId="1274" xr:uid="{00000000-0005-0000-0000-0000C9050000}"/>
    <cellStyle name="Comma 3 94" xfId="1275" xr:uid="{00000000-0005-0000-0000-0000CA050000}"/>
    <cellStyle name="Comma 3 95" xfId="1276" xr:uid="{00000000-0005-0000-0000-0000CB050000}"/>
    <cellStyle name="Comma 3 96" xfId="1277" xr:uid="{00000000-0005-0000-0000-0000CC050000}"/>
    <cellStyle name="Comma 3 97" xfId="1278" xr:uid="{00000000-0005-0000-0000-0000CD050000}"/>
    <cellStyle name="Comma 3 98" xfId="1279" xr:uid="{00000000-0005-0000-0000-0000CE050000}"/>
    <cellStyle name="Comma 3 99" xfId="1280" xr:uid="{00000000-0005-0000-0000-0000CF050000}"/>
    <cellStyle name="Comma 30" xfId="1281" xr:uid="{00000000-0005-0000-0000-0000D0050000}"/>
    <cellStyle name="Comma 30 2" xfId="1282" xr:uid="{00000000-0005-0000-0000-0000D1050000}"/>
    <cellStyle name="Comma 30 2 2" xfId="9868" xr:uid="{00000000-0005-0000-0000-0000D2050000}"/>
    <cellStyle name="Comma 30 3" xfId="9867" xr:uid="{00000000-0005-0000-0000-0000D3050000}"/>
    <cellStyle name="Comma 31" xfId="1283" xr:uid="{00000000-0005-0000-0000-0000D4050000}"/>
    <cellStyle name="Comma 32" xfId="1284" xr:uid="{00000000-0005-0000-0000-0000D5050000}"/>
    <cellStyle name="Comma 33" xfId="1285" xr:uid="{00000000-0005-0000-0000-0000D6050000}"/>
    <cellStyle name="Comma 34" xfId="1286" xr:uid="{00000000-0005-0000-0000-0000D7050000}"/>
    <cellStyle name="Comma 35" xfId="1287" xr:uid="{00000000-0005-0000-0000-0000D8050000}"/>
    <cellStyle name="Comma 36" xfId="1288" xr:uid="{00000000-0005-0000-0000-0000D9050000}"/>
    <cellStyle name="Comma 37" xfId="1289" xr:uid="{00000000-0005-0000-0000-0000DA050000}"/>
    <cellStyle name="Comma 38" xfId="1290" xr:uid="{00000000-0005-0000-0000-0000DB050000}"/>
    <cellStyle name="Comma 39" xfId="1291" xr:uid="{00000000-0005-0000-0000-0000DC050000}"/>
    <cellStyle name="Comma 39 2" xfId="1292" xr:uid="{00000000-0005-0000-0000-0000DD050000}"/>
    <cellStyle name="Comma 39 2 2" xfId="9870" xr:uid="{00000000-0005-0000-0000-0000DE050000}"/>
    <cellStyle name="Comma 39 3" xfId="9869" xr:uid="{00000000-0005-0000-0000-0000DF050000}"/>
    <cellStyle name="Comma 4" xfId="1293" xr:uid="{00000000-0005-0000-0000-0000E0050000}"/>
    <cellStyle name="Comma 4 10" xfId="1294" xr:uid="{00000000-0005-0000-0000-0000E1050000}"/>
    <cellStyle name="Comma 4 11" xfId="1295" xr:uid="{00000000-0005-0000-0000-0000E2050000}"/>
    <cellStyle name="Comma 4 12" xfId="1296" xr:uid="{00000000-0005-0000-0000-0000E3050000}"/>
    <cellStyle name="Comma 4 13" xfId="1297" xr:uid="{00000000-0005-0000-0000-0000E4050000}"/>
    <cellStyle name="Comma 4 13 2" xfId="1298" xr:uid="{00000000-0005-0000-0000-0000E5050000}"/>
    <cellStyle name="Comma 4 13 2 2" xfId="1299" xr:uid="{00000000-0005-0000-0000-0000E6050000}"/>
    <cellStyle name="Comma 4 13 2 2 2" xfId="9873" xr:uid="{00000000-0005-0000-0000-0000E7050000}"/>
    <cellStyle name="Comma 4 13 2 3" xfId="9872" xr:uid="{00000000-0005-0000-0000-0000E8050000}"/>
    <cellStyle name="Comma 4 13 3" xfId="1300" xr:uid="{00000000-0005-0000-0000-0000E9050000}"/>
    <cellStyle name="Comma 4 13 4" xfId="1301" xr:uid="{00000000-0005-0000-0000-0000EA050000}"/>
    <cellStyle name="Comma 4 14" xfId="1302" xr:uid="{00000000-0005-0000-0000-0000EB050000}"/>
    <cellStyle name="Comma 4 15" xfId="1303" xr:uid="{00000000-0005-0000-0000-0000EC050000}"/>
    <cellStyle name="Comma 4 16" xfId="1304" xr:uid="{00000000-0005-0000-0000-0000ED050000}"/>
    <cellStyle name="Comma 4 16 2" xfId="9874" xr:uid="{00000000-0005-0000-0000-0000EE050000}"/>
    <cellStyle name="Comma 4 17" xfId="1305" xr:uid="{00000000-0005-0000-0000-0000EF050000}"/>
    <cellStyle name="Comma 4 17 2" xfId="9445" xr:uid="{00000000-0005-0000-0000-0000F0050000}"/>
    <cellStyle name="Comma 4 17 2 2" xfId="9554" xr:uid="{00000000-0005-0000-0000-0000F1050000}"/>
    <cellStyle name="Comma 4 17 2 3" xfId="12944" xr:uid="{00000000-0005-0000-0000-0000F2050000}"/>
    <cellStyle name="Comma 4 17 3" xfId="9875" xr:uid="{00000000-0005-0000-0000-0000F3050000}"/>
    <cellStyle name="Comma 4 18" xfId="9871" xr:uid="{00000000-0005-0000-0000-0000F4050000}"/>
    <cellStyle name="Comma 4 2" xfId="1306" xr:uid="{00000000-0005-0000-0000-0000F5050000}"/>
    <cellStyle name="Comma 4 2 10" xfId="1307" xr:uid="{00000000-0005-0000-0000-0000F6050000}"/>
    <cellStyle name="Comma 4 2 10 2" xfId="1308" xr:uid="{00000000-0005-0000-0000-0000F7050000}"/>
    <cellStyle name="Comma 4 2 10 2 2" xfId="1309" xr:uid="{00000000-0005-0000-0000-0000F8050000}"/>
    <cellStyle name="Comma 4 2 10 2 2 2" xfId="9878" xr:uid="{00000000-0005-0000-0000-0000F9050000}"/>
    <cellStyle name="Comma 4 2 10 2 3" xfId="9877" xr:uid="{00000000-0005-0000-0000-0000FA050000}"/>
    <cellStyle name="Comma 4 2 10 3" xfId="1310" xr:uid="{00000000-0005-0000-0000-0000FB050000}"/>
    <cellStyle name="Comma 4 2 10 3 2" xfId="9879" xr:uid="{00000000-0005-0000-0000-0000FC050000}"/>
    <cellStyle name="Comma 4 2 10 4" xfId="9876" xr:uid="{00000000-0005-0000-0000-0000FD050000}"/>
    <cellStyle name="Comma 4 2 11" xfId="1311" xr:uid="{00000000-0005-0000-0000-0000FE050000}"/>
    <cellStyle name="Comma 4 2 11 2" xfId="1312" xr:uid="{00000000-0005-0000-0000-0000FF050000}"/>
    <cellStyle name="Comma 4 2 11 2 2" xfId="1313" xr:uid="{00000000-0005-0000-0000-000000060000}"/>
    <cellStyle name="Comma 4 2 11 2 2 2" xfId="9882" xr:uid="{00000000-0005-0000-0000-000001060000}"/>
    <cellStyle name="Comma 4 2 11 2 3" xfId="9881" xr:uid="{00000000-0005-0000-0000-000002060000}"/>
    <cellStyle name="Comma 4 2 11 3" xfId="1314" xr:uid="{00000000-0005-0000-0000-000003060000}"/>
    <cellStyle name="Comma 4 2 11 3 2" xfId="9883" xr:uid="{00000000-0005-0000-0000-000004060000}"/>
    <cellStyle name="Comma 4 2 11 4" xfId="9880" xr:uid="{00000000-0005-0000-0000-000005060000}"/>
    <cellStyle name="Comma 4 2 12" xfId="1315" xr:uid="{00000000-0005-0000-0000-000006060000}"/>
    <cellStyle name="Comma 4 2 12 2" xfId="1316" xr:uid="{00000000-0005-0000-0000-000007060000}"/>
    <cellStyle name="Comma 4 2 12 2 2" xfId="9885" xr:uid="{00000000-0005-0000-0000-000008060000}"/>
    <cellStyle name="Comma 4 2 12 3" xfId="9884" xr:uid="{00000000-0005-0000-0000-000009060000}"/>
    <cellStyle name="Comma 4 2 13" xfId="1317" xr:uid="{00000000-0005-0000-0000-00000A060000}"/>
    <cellStyle name="Comma 4 2 13 2" xfId="1318" xr:uid="{00000000-0005-0000-0000-00000B060000}"/>
    <cellStyle name="Comma 4 2 13 2 2" xfId="9887" xr:uid="{00000000-0005-0000-0000-00000C060000}"/>
    <cellStyle name="Comma 4 2 13 3" xfId="9886" xr:uid="{00000000-0005-0000-0000-00000D060000}"/>
    <cellStyle name="Comma 4 2 14" xfId="1319" xr:uid="{00000000-0005-0000-0000-00000E060000}"/>
    <cellStyle name="Comma 4 2 2" xfId="1320" xr:uid="{00000000-0005-0000-0000-00000F060000}"/>
    <cellStyle name="Comma 4 2 2 2" xfId="1321" xr:uid="{00000000-0005-0000-0000-000010060000}"/>
    <cellStyle name="Comma 4 2 2 2 2" xfId="1322" xr:uid="{00000000-0005-0000-0000-000011060000}"/>
    <cellStyle name="Comma 4 2 2 2 2 2" xfId="9890" xr:uid="{00000000-0005-0000-0000-000012060000}"/>
    <cellStyle name="Comma 4 2 2 2 3" xfId="9889" xr:uid="{00000000-0005-0000-0000-000013060000}"/>
    <cellStyle name="Comma 4 2 2 3" xfId="1323" xr:uid="{00000000-0005-0000-0000-000014060000}"/>
    <cellStyle name="Comma 4 2 2 3 2" xfId="9891" xr:uid="{00000000-0005-0000-0000-000015060000}"/>
    <cellStyle name="Comma 4 2 2 4" xfId="9888" xr:uid="{00000000-0005-0000-0000-000016060000}"/>
    <cellStyle name="Comma 4 2 3" xfId="1324" xr:uid="{00000000-0005-0000-0000-000017060000}"/>
    <cellStyle name="Comma 4 2 3 2" xfId="1325" xr:uid="{00000000-0005-0000-0000-000018060000}"/>
    <cellStyle name="Comma 4 2 3 2 2" xfId="1326" xr:uid="{00000000-0005-0000-0000-000019060000}"/>
    <cellStyle name="Comma 4 2 3 2 2 2" xfId="9894" xr:uid="{00000000-0005-0000-0000-00001A060000}"/>
    <cellStyle name="Comma 4 2 3 2 3" xfId="9893" xr:uid="{00000000-0005-0000-0000-00001B060000}"/>
    <cellStyle name="Comma 4 2 3 3" xfId="1327" xr:uid="{00000000-0005-0000-0000-00001C060000}"/>
    <cellStyle name="Comma 4 2 3 3 2" xfId="9895" xr:uid="{00000000-0005-0000-0000-00001D060000}"/>
    <cellStyle name="Comma 4 2 3 4" xfId="9892" xr:uid="{00000000-0005-0000-0000-00001E060000}"/>
    <cellStyle name="Comma 4 2 4" xfId="1328" xr:uid="{00000000-0005-0000-0000-00001F060000}"/>
    <cellStyle name="Comma 4 2 4 2" xfId="1329" xr:uid="{00000000-0005-0000-0000-000020060000}"/>
    <cellStyle name="Comma 4 2 4 2 2" xfId="1330" xr:uid="{00000000-0005-0000-0000-000021060000}"/>
    <cellStyle name="Comma 4 2 4 2 2 2" xfId="9898" xr:uid="{00000000-0005-0000-0000-000022060000}"/>
    <cellStyle name="Comma 4 2 4 2 3" xfId="9897" xr:uid="{00000000-0005-0000-0000-000023060000}"/>
    <cellStyle name="Comma 4 2 4 3" xfId="1331" xr:uid="{00000000-0005-0000-0000-000024060000}"/>
    <cellStyle name="Comma 4 2 4 3 2" xfId="9899" xr:uid="{00000000-0005-0000-0000-000025060000}"/>
    <cellStyle name="Comma 4 2 4 4" xfId="9896" xr:uid="{00000000-0005-0000-0000-000026060000}"/>
    <cellStyle name="Comma 4 2 5" xfId="1332" xr:uid="{00000000-0005-0000-0000-000027060000}"/>
    <cellStyle name="Comma 4 2 5 2" xfId="1333" xr:uid="{00000000-0005-0000-0000-000028060000}"/>
    <cellStyle name="Comma 4 2 5 2 2" xfId="1334" xr:uid="{00000000-0005-0000-0000-000029060000}"/>
    <cellStyle name="Comma 4 2 5 2 2 2" xfId="9902" xr:uid="{00000000-0005-0000-0000-00002A060000}"/>
    <cellStyle name="Comma 4 2 5 2 3" xfId="9901" xr:uid="{00000000-0005-0000-0000-00002B060000}"/>
    <cellStyle name="Comma 4 2 5 3" xfId="1335" xr:uid="{00000000-0005-0000-0000-00002C060000}"/>
    <cellStyle name="Comma 4 2 5 3 2" xfId="9903" xr:uid="{00000000-0005-0000-0000-00002D060000}"/>
    <cellStyle name="Comma 4 2 5 4" xfId="9900" xr:uid="{00000000-0005-0000-0000-00002E060000}"/>
    <cellStyle name="Comma 4 2 6" xfId="1336" xr:uid="{00000000-0005-0000-0000-00002F060000}"/>
    <cellStyle name="Comma 4 2 6 2" xfId="1337" xr:uid="{00000000-0005-0000-0000-000030060000}"/>
    <cellStyle name="Comma 4 2 6 2 2" xfId="1338" xr:uid="{00000000-0005-0000-0000-000031060000}"/>
    <cellStyle name="Comma 4 2 6 2 2 2" xfId="9906" xr:uid="{00000000-0005-0000-0000-000032060000}"/>
    <cellStyle name="Comma 4 2 6 2 3" xfId="9905" xr:uid="{00000000-0005-0000-0000-000033060000}"/>
    <cellStyle name="Comma 4 2 6 3" xfId="1339" xr:uid="{00000000-0005-0000-0000-000034060000}"/>
    <cellStyle name="Comma 4 2 6 3 2" xfId="9907" xr:uid="{00000000-0005-0000-0000-000035060000}"/>
    <cellStyle name="Comma 4 2 6 4" xfId="9904" xr:uid="{00000000-0005-0000-0000-000036060000}"/>
    <cellStyle name="Comma 4 2 7" xfId="1340" xr:uid="{00000000-0005-0000-0000-000037060000}"/>
    <cellStyle name="Comma 4 2 7 2" xfId="1341" xr:uid="{00000000-0005-0000-0000-000038060000}"/>
    <cellStyle name="Comma 4 2 7 2 2" xfId="1342" xr:uid="{00000000-0005-0000-0000-000039060000}"/>
    <cellStyle name="Comma 4 2 7 2 2 2" xfId="9910" xr:uid="{00000000-0005-0000-0000-00003A060000}"/>
    <cellStyle name="Comma 4 2 7 2 3" xfId="9909" xr:uid="{00000000-0005-0000-0000-00003B060000}"/>
    <cellStyle name="Comma 4 2 7 3" xfId="1343" xr:uid="{00000000-0005-0000-0000-00003C060000}"/>
    <cellStyle name="Comma 4 2 7 3 2" xfId="9911" xr:uid="{00000000-0005-0000-0000-00003D060000}"/>
    <cellStyle name="Comma 4 2 7 4" xfId="9908" xr:uid="{00000000-0005-0000-0000-00003E060000}"/>
    <cellStyle name="Comma 4 2 8" xfId="1344" xr:uid="{00000000-0005-0000-0000-00003F060000}"/>
    <cellStyle name="Comma 4 2 8 2" xfId="1345" xr:uid="{00000000-0005-0000-0000-000040060000}"/>
    <cellStyle name="Comma 4 2 8 2 2" xfId="1346" xr:uid="{00000000-0005-0000-0000-000041060000}"/>
    <cellStyle name="Comma 4 2 8 2 2 2" xfId="9914" xr:uid="{00000000-0005-0000-0000-000042060000}"/>
    <cellStyle name="Comma 4 2 8 2 3" xfId="9913" xr:uid="{00000000-0005-0000-0000-000043060000}"/>
    <cellStyle name="Comma 4 2 8 3" xfId="1347" xr:uid="{00000000-0005-0000-0000-000044060000}"/>
    <cellStyle name="Comma 4 2 8 3 2" xfId="9915" xr:uid="{00000000-0005-0000-0000-000045060000}"/>
    <cellStyle name="Comma 4 2 8 4" xfId="9912" xr:uid="{00000000-0005-0000-0000-000046060000}"/>
    <cellStyle name="Comma 4 2 9" xfId="1348" xr:uid="{00000000-0005-0000-0000-000047060000}"/>
    <cellStyle name="Comma 4 2 9 2" xfId="1349" xr:uid="{00000000-0005-0000-0000-000048060000}"/>
    <cellStyle name="Comma 4 2 9 2 2" xfId="1350" xr:uid="{00000000-0005-0000-0000-000049060000}"/>
    <cellStyle name="Comma 4 2 9 2 2 2" xfId="9918" xr:uid="{00000000-0005-0000-0000-00004A060000}"/>
    <cellStyle name="Comma 4 2 9 2 3" xfId="9917" xr:uid="{00000000-0005-0000-0000-00004B060000}"/>
    <cellStyle name="Comma 4 2 9 3" xfId="1351" xr:uid="{00000000-0005-0000-0000-00004C060000}"/>
    <cellStyle name="Comma 4 2 9 3 2" xfId="9919" xr:uid="{00000000-0005-0000-0000-00004D060000}"/>
    <cellStyle name="Comma 4 2 9 4" xfId="9916" xr:uid="{00000000-0005-0000-0000-00004E060000}"/>
    <cellStyle name="Comma 4 3" xfId="1352" xr:uid="{00000000-0005-0000-0000-00004F060000}"/>
    <cellStyle name="Comma 4 3 2" xfId="1353" xr:uid="{00000000-0005-0000-0000-000050060000}"/>
    <cellStyle name="Comma 4 3 2 2" xfId="1354" xr:uid="{00000000-0005-0000-0000-000051060000}"/>
    <cellStyle name="Comma 4 3 2 2 2" xfId="9921" xr:uid="{00000000-0005-0000-0000-000052060000}"/>
    <cellStyle name="Comma 4 3 2 3" xfId="9920" xr:uid="{00000000-0005-0000-0000-000053060000}"/>
    <cellStyle name="Comma 4 3 3" xfId="1355" xr:uid="{00000000-0005-0000-0000-000054060000}"/>
    <cellStyle name="Comma 4 3 4" xfId="1356" xr:uid="{00000000-0005-0000-0000-000055060000}"/>
    <cellStyle name="Comma 4 4" xfId="1357" xr:uid="{00000000-0005-0000-0000-000056060000}"/>
    <cellStyle name="Comma 4 5" xfId="1358" xr:uid="{00000000-0005-0000-0000-000057060000}"/>
    <cellStyle name="Comma 4 6" xfId="1359" xr:uid="{00000000-0005-0000-0000-000058060000}"/>
    <cellStyle name="Comma 4 7" xfId="1360" xr:uid="{00000000-0005-0000-0000-000059060000}"/>
    <cellStyle name="Comma 4 8" xfId="1361" xr:uid="{00000000-0005-0000-0000-00005A060000}"/>
    <cellStyle name="Comma 4 9" xfId="1362" xr:uid="{00000000-0005-0000-0000-00005B060000}"/>
    <cellStyle name="Comma 40" xfId="1363" xr:uid="{00000000-0005-0000-0000-00005C060000}"/>
    <cellStyle name="Comma 41" xfId="1364" xr:uid="{00000000-0005-0000-0000-00005D060000}"/>
    <cellStyle name="Comma 42" xfId="1365" xr:uid="{00000000-0005-0000-0000-00005E060000}"/>
    <cellStyle name="Comma 43" xfId="1366" xr:uid="{00000000-0005-0000-0000-00005F060000}"/>
    <cellStyle name="Comma 44" xfId="1367" xr:uid="{00000000-0005-0000-0000-000060060000}"/>
    <cellStyle name="Comma 45" xfId="1368" xr:uid="{00000000-0005-0000-0000-000061060000}"/>
    <cellStyle name="Comma 46" xfId="1369" xr:uid="{00000000-0005-0000-0000-000062060000}"/>
    <cellStyle name="Comma 47" xfId="1370" xr:uid="{00000000-0005-0000-0000-000063060000}"/>
    <cellStyle name="Comma 48" xfId="1371" xr:uid="{00000000-0005-0000-0000-000064060000}"/>
    <cellStyle name="Comma 49" xfId="1372" xr:uid="{00000000-0005-0000-0000-000065060000}"/>
    <cellStyle name="Comma 5" xfId="1373" xr:uid="{00000000-0005-0000-0000-000066060000}"/>
    <cellStyle name="Comma 5 10" xfId="1374" xr:uid="{00000000-0005-0000-0000-000067060000}"/>
    <cellStyle name="Comma 5 10 2" xfId="1375" xr:uid="{00000000-0005-0000-0000-000068060000}"/>
    <cellStyle name="Comma 5 10 2 2" xfId="1376" xr:uid="{00000000-0005-0000-0000-000069060000}"/>
    <cellStyle name="Comma 5 10 2 3" xfId="1377" xr:uid="{00000000-0005-0000-0000-00006A060000}"/>
    <cellStyle name="Comma 5 10 3" xfId="1378" xr:uid="{00000000-0005-0000-0000-00006B060000}"/>
    <cellStyle name="Comma 5 100" xfId="1379" xr:uid="{00000000-0005-0000-0000-00006C060000}"/>
    <cellStyle name="Comma 5 101" xfId="1380" xr:uid="{00000000-0005-0000-0000-00006D060000}"/>
    <cellStyle name="Comma 5 102" xfId="1381" xr:uid="{00000000-0005-0000-0000-00006E060000}"/>
    <cellStyle name="Comma 5 103" xfId="1382" xr:uid="{00000000-0005-0000-0000-00006F060000}"/>
    <cellStyle name="Comma 5 104" xfId="1383" xr:uid="{00000000-0005-0000-0000-000070060000}"/>
    <cellStyle name="Comma 5 105" xfId="1384" xr:uid="{00000000-0005-0000-0000-000071060000}"/>
    <cellStyle name="Comma 5 106" xfId="1385" xr:uid="{00000000-0005-0000-0000-000072060000}"/>
    <cellStyle name="Comma 5 107" xfId="1386" xr:uid="{00000000-0005-0000-0000-000073060000}"/>
    <cellStyle name="Comma 5 108" xfId="1387" xr:uid="{00000000-0005-0000-0000-000074060000}"/>
    <cellStyle name="Comma 5 109" xfId="1388" xr:uid="{00000000-0005-0000-0000-000075060000}"/>
    <cellStyle name="Comma 5 11" xfId="1389" xr:uid="{00000000-0005-0000-0000-000076060000}"/>
    <cellStyle name="Comma 5 11 2" xfId="1390" xr:uid="{00000000-0005-0000-0000-000077060000}"/>
    <cellStyle name="Comma 5 11 2 2" xfId="1391" xr:uid="{00000000-0005-0000-0000-000078060000}"/>
    <cellStyle name="Comma 5 11 2 3" xfId="1392" xr:uid="{00000000-0005-0000-0000-000079060000}"/>
    <cellStyle name="Comma 5 11 3" xfId="1393" xr:uid="{00000000-0005-0000-0000-00007A060000}"/>
    <cellStyle name="Comma 5 110" xfId="1394" xr:uid="{00000000-0005-0000-0000-00007B060000}"/>
    <cellStyle name="Comma 5 111" xfId="1395" xr:uid="{00000000-0005-0000-0000-00007C060000}"/>
    <cellStyle name="Comma 5 112" xfId="1396" xr:uid="{00000000-0005-0000-0000-00007D060000}"/>
    <cellStyle name="Comma 5 113" xfId="1397" xr:uid="{00000000-0005-0000-0000-00007E060000}"/>
    <cellStyle name="Comma 5 114" xfId="1398" xr:uid="{00000000-0005-0000-0000-00007F060000}"/>
    <cellStyle name="Comma 5 115" xfId="1399" xr:uid="{00000000-0005-0000-0000-000080060000}"/>
    <cellStyle name="Comma 5 116" xfId="1400" xr:uid="{00000000-0005-0000-0000-000081060000}"/>
    <cellStyle name="Comma 5 117" xfId="1401" xr:uid="{00000000-0005-0000-0000-000082060000}"/>
    <cellStyle name="Comma 5 118" xfId="1402" xr:uid="{00000000-0005-0000-0000-000083060000}"/>
    <cellStyle name="Comma 5 119" xfId="1403" xr:uid="{00000000-0005-0000-0000-000084060000}"/>
    <cellStyle name="Comma 5 12" xfId="1404" xr:uid="{00000000-0005-0000-0000-000085060000}"/>
    <cellStyle name="Comma 5 12 2" xfId="1405" xr:uid="{00000000-0005-0000-0000-000086060000}"/>
    <cellStyle name="Comma 5 12 2 2" xfId="1406" xr:uid="{00000000-0005-0000-0000-000087060000}"/>
    <cellStyle name="Comma 5 12 2 3" xfId="1407" xr:uid="{00000000-0005-0000-0000-000088060000}"/>
    <cellStyle name="Comma 5 12 3" xfId="1408" xr:uid="{00000000-0005-0000-0000-000089060000}"/>
    <cellStyle name="Comma 5 120" xfId="1409" xr:uid="{00000000-0005-0000-0000-00008A060000}"/>
    <cellStyle name="Comma 5 121" xfId="1410" xr:uid="{00000000-0005-0000-0000-00008B060000}"/>
    <cellStyle name="Comma 5 122" xfId="1411" xr:uid="{00000000-0005-0000-0000-00008C060000}"/>
    <cellStyle name="Comma 5 123" xfId="1412" xr:uid="{00000000-0005-0000-0000-00008D060000}"/>
    <cellStyle name="Comma 5 124" xfId="1413" xr:uid="{00000000-0005-0000-0000-00008E060000}"/>
    <cellStyle name="Comma 5 125" xfId="1414" xr:uid="{00000000-0005-0000-0000-00008F060000}"/>
    <cellStyle name="Comma 5 126" xfId="1415" xr:uid="{00000000-0005-0000-0000-000090060000}"/>
    <cellStyle name="Comma 5 127" xfId="1416" xr:uid="{00000000-0005-0000-0000-000091060000}"/>
    <cellStyle name="Comma 5 128" xfId="1417" xr:uid="{00000000-0005-0000-0000-000092060000}"/>
    <cellStyle name="Comma 5 129" xfId="1418" xr:uid="{00000000-0005-0000-0000-000093060000}"/>
    <cellStyle name="Comma 5 13" xfId="1419" xr:uid="{00000000-0005-0000-0000-000094060000}"/>
    <cellStyle name="Comma 5 13 2" xfId="1420" xr:uid="{00000000-0005-0000-0000-000095060000}"/>
    <cellStyle name="Comma 5 13 2 2" xfId="1421" xr:uid="{00000000-0005-0000-0000-000096060000}"/>
    <cellStyle name="Comma 5 13 2 3" xfId="1422" xr:uid="{00000000-0005-0000-0000-000097060000}"/>
    <cellStyle name="Comma 5 13 3" xfId="1423" xr:uid="{00000000-0005-0000-0000-000098060000}"/>
    <cellStyle name="Comma 5 13 3 2" xfId="1424" xr:uid="{00000000-0005-0000-0000-000099060000}"/>
    <cellStyle name="Comma 5 13 3 2 2" xfId="9924" xr:uid="{00000000-0005-0000-0000-00009A060000}"/>
    <cellStyle name="Comma 5 13 3 3" xfId="9923" xr:uid="{00000000-0005-0000-0000-00009B060000}"/>
    <cellStyle name="Comma 5 130" xfId="1425" xr:uid="{00000000-0005-0000-0000-00009C060000}"/>
    <cellStyle name="Comma 5 131" xfId="1426" xr:uid="{00000000-0005-0000-0000-00009D060000}"/>
    <cellStyle name="Comma 5 132" xfId="1427" xr:uid="{00000000-0005-0000-0000-00009E060000}"/>
    <cellStyle name="Comma 5 133" xfId="1428" xr:uid="{00000000-0005-0000-0000-00009F060000}"/>
    <cellStyle name="Comma 5 134" xfId="1429" xr:uid="{00000000-0005-0000-0000-0000A0060000}"/>
    <cellStyle name="Comma 5 135" xfId="1430" xr:uid="{00000000-0005-0000-0000-0000A1060000}"/>
    <cellStyle name="Comma 5 136" xfId="1431" xr:uid="{00000000-0005-0000-0000-0000A2060000}"/>
    <cellStyle name="Comma 5 137" xfId="1432" xr:uid="{00000000-0005-0000-0000-0000A3060000}"/>
    <cellStyle name="Comma 5 137 2" xfId="9925" xr:uid="{00000000-0005-0000-0000-0000A4060000}"/>
    <cellStyle name="Comma 5 138" xfId="9922" xr:uid="{00000000-0005-0000-0000-0000A5060000}"/>
    <cellStyle name="Comma 5 14" xfId="1433" xr:uid="{00000000-0005-0000-0000-0000A6060000}"/>
    <cellStyle name="Comma 5 14 2" xfId="1434" xr:uid="{00000000-0005-0000-0000-0000A7060000}"/>
    <cellStyle name="Comma 5 14 3" xfId="1435" xr:uid="{00000000-0005-0000-0000-0000A8060000}"/>
    <cellStyle name="Comma 5 14 4" xfId="1436" xr:uid="{00000000-0005-0000-0000-0000A9060000}"/>
    <cellStyle name="Comma 5 15" xfId="1437" xr:uid="{00000000-0005-0000-0000-0000AA060000}"/>
    <cellStyle name="Comma 5 15 2" xfId="1438" xr:uid="{00000000-0005-0000-0000-0000AB060000}"/>
    <cellStyle name="Comma 5 16" xfId="1439" xr:uid="{00000000-0005-0000-0000-0000AC060000}"/>
    <cellStyle name="Comma 5 16 2" xfId="1440" xr:uid="{00000000-0005-0000-0000-0000AD060000}"/>
    <cellStyle name="Comma 5 17" xfId="1441" xr:uid="{00000000-0005-0000-0000-0000AE060000}"/>
    <cellStyle name="Comma 5 17 2" xfId="1442" xr:uid="{00000000-0005-0000-0000-0000AF060000}"/>
    <cellStyle name="Comma 5 18" xfId="1443" xr:uid="{00000000-0005-0000-0000-0000B0060000}"/>
    <cellStyle name="Comma 5 18 2" xfId="1444" xr:uid="{00000000-0005-0000-0000-0000B1060000}"/>
    <cellStyle name="Comma 5 19" xfId="1445" xr:uid="{00000000-0005-0000-0000-0000B2060000}"/>
    <cellStyle name="Comma 5 19 2" xfId="1446" xr:uid="{00000000-0005-0000-0000-0000B3060000}"/>
    <cellStyle name="Comma 5 2" xfId="1447" xr:uid="{00000000-0005-0000-0000-0000B4060000}"/>
    <cellStyle name="Comma 5 2 10" xfId="1448" xr:uid="{00000000-0005-0000-0000-0000B5060000}"/>
    <cellStyle name="Comma 5 2 10 2" xfId="1449" xr:uid="{00000000-0005-0000-0000-0000B6060000}"/>
    <cellStyle name="Comma 5 2 11" xfId="1450" xr:uid="{00000000-0005-0000-0000-0000B7060000}"/>
    <cellStyle name="Comma 5 2 11 2" xfId="1451" xr:uid="{00000000-0005-0000-0000-0000B8060000}"/>
    <cellStyle name="Comma 5 2 12" xfId="1452" xr:uid="{00000000-0005-0000-0000-0000B9060000}"/>
    <cellStyle name="Comma 5 2 13" xfId="1453" xr:uid="{00000000-0005-0000-0000-0000BA060000}"/>
    <cellStyle name="Comma 5 2 14" xfId="1454" xr:uid="{00000000-0005-0000-0000-0000BB060000}"/>
    <cellStyle name="Comma 5 2 14 2" xfId="1455" xr:uid="{00000000-0005-0000-0000-0000BC060000}"/>
    <cellStyle name="Comma 5 2 15" xfId="1456" xr:uid="{00000000-0005-0000-0000-0000BD060000}"/>
    <cellStyle name="Comma 5 2 2" xfId="1457" xr:uid="{00000000-0005-0000-0000-0000BE060000}"/>
    <cellStyle name="Comma 5 2 2 10" xfId="1458" xr:uid="{00000000-0005-0000-0000-0000BF060000}"/>
    <cellStyle name="Comma 5 2 2 10 2" xfId="1459" xr:uid="{00000000-0005-0000-0000-0000C0060000}"/>
    <cellStyle name="Comma 5 2 2 10 2 2" xfId="1460" xr:uid="{00000000-0005-0000-0000-0000C1060000}"/>
    <cellStyle name="Comma 5 2 2 10 3" xfId="1461" xr:uid="{00000000-0005-0000-0000-0000C2060000}"/>
    <cellStyle name="Comma 5 2 2 11" xfId="1462" xr:uid="{00000000-0005-0000-0000-0000C3060000}"/>
    <cellStyle name="Comma 5 2 2 11 2" xfId="1463" xr:uid="{00000000-0005-0000-0000-0000C4060000}"/>
    <cellStyle name="Comma 5 2 2 11 2 2" xfId="1464" xr:uid="{00000000-0005-0000-0000-0000C5060000}"/>
    <cellStyle name="Comma 5 2 2 11 3" xfId="1465" xr:uid="{00000000-0005-0000-0000-0000C6060000}"/>
    <cellStyle name="Comma 5 2 2 12" xfId="1466" xr:uid="{00000000-0005-0000-0000-0000C7060000}"/>
    <cellStyle name="Comma 5 2 2 12 2" xfId="1467" xr:uid="{00000000-0005-0000-0000-0000C8060000}"/>
    <cellStyle name="Comma 5 2 2 12 2 2" xfId="1468" xr:uid="{00000000-0005-0000-0000-0000C9060000}"/>
    <cellStyle name="Comma 5 2 2 12 3" xfId="1469" xr:uid="{00000000-0005-0000-0000-0000CA060000}"/>
    <cellStyle name="Comma 5 2 2 12 4" xfId="1470" xr:uid="{00000000-0005-0000-0000-0000CB060000}"/>
    <cellStyle name="Comma 5 2 2 13" xfId="1471" xr:uid="{00000000-0005-0000-0000-0000CC060000}"/>
    <cellStyle name="Comma 5 2 2 13 2" xfId="1472" xr:uid="{00000000-0005-0000-0000-0000CD060000}"/>
    <cellStyle name="Comma 5 2 2 13 2 2" xfId="1473" xr:uid="{00000000-0005-0000-0000-0000CE060000}"/>
    <cellStyle name="Comma 5 2 2 13 3" xfId="1474" xr:uid="{00000000-0005-0000-0000-0000CF060000}"/>
    <cellStyle name="Comma 5 2 2 14" xfId="1475" xr:uid="{00000000-0005-0000-0000-0000D0060000}"/>
    <cellStyle name="Comma 5 2 2 15" xfId="1476" xr:uid="{00000000-0005-0000-0000-0000D1060000}"/>
    <cellStyle name="Comma 5 2 2 2" xfId="1477" xr:uid="{00000000-0005-0000-0000-0000D2060000}"/>
    <cellStyle name="Comma 5 2 2 2 2" xfId="1478" xr:uid="{00000000-0005-0000-0000-0000D3060000}"/>
    <cellStyle name="Comma 5 2 2 2 2 2" xfId="1479" xr:uid="{00000000-0005-0000-0000-0000D4060000}"/>
    <cellStyle name="Comma 5 2 2 2 3" xfId="1480" xr:uid="{00000000-0005-0000-0000-0000D5060000}"/>
    <cellStyle name="Comma 5 2 2 3" xfId="1481" xr:uid="{00000000-0005-0000-0000-0000D6060000}"/>
    <cellStyle name="Comma 5 2 2 3 2" xfId="1482" xr:uid="{00000000-0005-0000-0000-0000D7060000}"/>
    <cellStyle name="Comma 5 2 2 3 2 2" xfId="1483" xr:uid="{00000000-0005-0000-0000-0000D8060000}"/>
    <cellStyle name="Comma 5 2 2 3 3" xfId="1484" xr:uid="{00000000-0005-0000-0000-0000D9060000}"/>
    <cellStyle name="Comma 5 2 2 4" xfId="1485" xr:uid="{00000000-0005-0000-0000-0000DA060000}"/>
    <cellStyle name="Comma 5 2 2 4 2" xfId="1486" xr:uid="{00000000-0005-0000-0000-0000DB060000}"/>
    <cellStyle name="Comma 5 2 2 4 2 2" xfId="1487" xr:uid="{00000000-0005-0000-0000-0000DC060000}"/>
    <cellStyle name="Comma 5 2 2 4 3" xfId="1488" xr:uid="{00000000-0005-0000-0000-0000DD060000}"/>
    <cellStyle name="Comma 5 2 2 5" xfId="1489" xr:uid="{00000000-0005-0000-0000-0000DE060000}"/>
    <cellStyle name="Comma 5 2 2 5 2" xfId="1490" xr:uid="{00000000-0005-0000-0000-0000DF060000}"/>
    <cellStyle name="Comma 5 2 2 5 2 2" xfId="1491" xr:uid="{00000000-0005-0000-0000-0000E0060000}"/>
    <cellStyle name="Comma 5 2 2 5 3" xfId="1492" xr:uid="{00000000-0005-0000-0000-0000E1060000}"/>
    <cellStyle name="Comma 5 2 2 6" xfId="1493" xr:uid="{00000000-0005-0000-0000-0000E2060000}"/>
    <cellStyle name="Comma 5 2 2 6 2" xfId="1494" xr:uid="{00000000-0005-0000-0000-0000E3060000}"/>
    <cellStyle name="Comma 5 2 2 6 2 2" xfId="1495" xr:uid="{00000000-0005-0000-0000-0000E4060000}"/>
    <cellStyle name="Comma 5 2 2 6 3" xfId="1496" xr:uid="{00000000-0005-0000-0000-0000E5060000}"/>
    <cellStyle name="Comma 5 2 2 7" xfId="1497" xr:uid="{00000000-0005-0000-0000-0000E6060000}"/>
    <cellStyle name="Comma 5 2 2 7 2" xfId="1498" xr:uid="{00000000-0005-0000-0000-0000E7060000}"/>
    <cellStyle name="Comma 5 2 2 7 2 2" xfId="1499" xr:uid="{00000000-0005-0000-0000-0000E8060000}"/>
    <cellStyle name="Comma 5 2 2 7 3" xfId="1500" xr:uid="{00000000-0005-0000-0000-0000E9060000}"/>
    <cellStyle name="Comma 5 2 2 8" xfId="1501" xr:uid="{00000000-0005-0000-0000-0000EA060000}"/>
    <cellStyle name="Comma 5 2 2 8 2" xfId="1502" xr:uid="{00000000-0005-0000-0000-0000EB060000}"/>
    <cellStyle name="Comma 5 2 2 8 2 2" xfId="1503" xr:uid="{00000000-0005-0000-0000-0000EC060000}"/>
    <cellStyle name="Comma 5 2 2 8 3" xfId="1504" xr:uid="{00000000-0005-0000-0000-0000ED060000}"/>
    <cellStyle name="Comma 5 2 2 9" xfId="1505" xr:uid="{00000000-0005-0000-0000-0000EE060000}"/>
    <cellStyle name="Comma 5 2 2 9 2" xfId="1506" xr:uid="{00000000-0005-0000-0000-0000EF060000}"/>
    <cellStyle name="Comma 5 2 2 9 2 2" xfId="1507" xr:uid="{00000000-0005-0000-0000-0000F0060000}"/>
    <cellStyle name="Comma 5 2 2 9 3" xfId="1508" xr:uid="{00000000-0005-0000-0000-0000F1060000}"/>
    <cellStyle name="Comma 5 2 3" xfId="1509" xr:uid="{00000000-0005-0000-0000-0000F2060000}"/>
    <cellStyle name="Comma 5 2 3 2" xfId="1510" xr:uid="{00000000-0005-0000-0000-0000F3060000}"/>
    <cellStyle name="Comma 5 2 4" xfId="1511" xr:uid="{00000000-0005-0000-0000-0000F4060000}"/>
    <cellStyle name="Comma 5 2 4 2" xfId="1512" xr:uid="{00000000-0005-0000-0000-0000F5060000}"/>
    <cellStyle name="Comma 5 2 5" xfId="1513" xr:uid="{00000000-0005-0000-0000-0000F6060000}"/>
    <cellStyle name="Comma 5 2 5 2" xfId="1514" xr:uid="{00000000-0005-0000-0000-0000F7060000}"/>
    <cellStyle name="Comma 5 2 6" xfId="1515" xr:uid="{00000000-0005-0000-0000-0000F8060000}"/>
    <cellStyle name="Comma 5 2 6 2" xfId="1516" xr:uid="{00000000-0005-0000-0000-0000F9060000}"/>
    <cellStyle name="Comma 5 2 7" xfId="1517" xr:uid="{00000000-0005-0000-0000-0000FA060000}"/>
    <cellStyle name="Comma 5 2 7 2" xfId="1518" xr:uid="{00000000-0005-0000-0000-0000FB060000}"/>
    <cellStyle name="Comma 5 2 8" xfId="1519" xr:uid="{00000000-0005-0000-0000-0000FC060000}"/>
    <cellStyle name="Comma 5 2 8 2" xfId="1520" xr:uid="{00000000-0005-0000-0000-0000FD060000}"/>
    <cellStyle name="Comma 5 2 9" xfId="1521" xr:uid="{00000000-0005-0000-0000-0000FE060000}"/>
    <cellStyle name="Comma 5 2 9 2" xfId="1522" xr:uid="{00000000-0005-0000-0000-0000FF060000}"/>
    <cellStyle name="Comma 5 20" xfId="1523" xr:uid="{00000000-0005-0000-0000-000000070000}"/>
    <cellStyle name="Comma 5 20 2" xfId="1524" xr:uid="{00000000-0005-0000-0000-000001070000}"/>
    <cellStyle name="Comma 5 21" xfId="1525" xr:uid="{00000000-0005-0000-0000-000002070000}"/>
    <cellStyle name="Comma 5 21 2" xfId="1526" xr:uid="{00000000-0005-0000-0000-000003070000}"/>
    <cellStyle name="Comma 5 22" xfId="1527" xr:uid="{00000000-0005-0000-0000-000004070000}"/>
    <cellStyle name="Comma 5 22 2" xfId="1528" xr:uid="{00000000-0005-0000-0000-000005070000}"/>
    <cellStyle name="Comma 5 23" xfId="1529" xr:uid="{00000000-0005-0000-0000-000006070000}"/>
    <cellStyle name="Comma 5 23 2" xfId="1530" xr:uid="{00000000-0005-0000-0000-000007070000}"/>
    <cellStyle name="Comma 5 24" xfId="1531" xr:uid="{00000000-0005-0000-0000-000008070000}"/>
    <cellStyle name="Comma 5 24 2" xfId="1532" xr:uid="{00000000-0005-0000-0000-000009070000}"/>
    <cellStyle name="Comma 5 25" xfId="1533" xr:uid="{00000000-0005-0000-0000-00000A070000}"/>
    <cellStyle name="Comma 5 25 2" xfId="1534" xr:uid="{00000000-0005-0000-0000-00000B070000}"/>
    <cellStyle name="Comma 5 26" xfId="1535" xr:uid="{00000000-0005-0000-0000-00000C070000}"/>
    <cellStyle name="Comma 5 26 2" xfId="1536" xr:uid="{00000000-0005-0000-0000-00000D070000}"/>
    <cellStyle name="Comma 5 27" xfId="1537" xr:uid="{00000000-0005-0000-0000-00000E070000}"/>
    <cellStyle name="Comma 5 27 2" xfId="1538" xr:uid="{00000000-0005-0000-0000-00000F070000}"/>
    <cellStyle name="Comma 5 28" xfId="1539" xr:uid="{00000000-0005-0000-0000-000010070000}"/>
    <cellStyle name="Comma 5 28 2" xfId="1540" xr:uid="{00000000-0005-0000-0000-000011070000}"/>
    <cellStyle name="Comma 5 29" xfId="1541" xr:uid="{00000000-0005-0000-0000-000012070000}"/>
    <cellStyle name="Comma 5 29 2" xfId="1542" xr:uid="{00000000-0005-0000-0000-000013070000}"/>
    <cellStyle name="Comma 5 3" xfId="1543" xr:uid="{00000000-0005-0000-0000-000014070000}"/>
    <cellStyle name="Comma 5 3 10" xfId="1544" xr:uid="{00000000-0005-0000-0000-000015070000}"/>
    <cellStyle name="Comma 5 3 10 2" xfId="1545" xr:uid="{00000000-0005-0000-0000-000016070000}"/>
    <cellStyle name="Comma 5 3 10 2 2" xfId="1546" xr:uid="{00000000-0005-0000-0000-000017070000}"/>
    <cellStyle name="Comma 5 3 10 2 2 2" xfId="9928" xr:uid="{00000000-0005-0000-0000-000018070000}"/>
    <cellStyle name="Comma 5 3 10 2 3" xfId="9927" xr:uid="{00000000-0005-0000-0000-000019070000}"/>
    <cellStyle name="Comma 5 3 10 3" xfId="1547" xr:uid="{00000000-0005-0000-0000-00001A070000}"/>
    <cellStyle name="Comma 5 3 10 3 2" xfId="9929" xr:uid="{00000000-0005-0000-0000-00001B070000}"/>
    <cellStyle name="Comma 5 3 10 4" xfId="9926" xr:uid="{00000000-0005-0000-0000-00001C070000}"/>
    <cellStyle name="Comma 5 3 11" xfId="1548" xr:uid="{00000000-0005-0000-0000-00001D070000}"/>
    <cellStyle name="Comma 5 3 11 2" xfId="1549" xr:uid="{00000000-0005-0000-0000-00001E070000}"/>
    <cellStyle name="Comma 5 3 11 2 2" xfId="1550" xr:uid="{00000000-0005-0000-0000-00001F070000}"/>
    <cellStyle name="Comma 5 3 11 2 2 2" xfId="9932" xr:uid="{00000000-0005-0000-0000-000020070000}"/>
    <cellStyle name="Comma 5 3 11 2 3" xfId="9931" xr:uid="{00000000-0005-0000-0000-000021070000}"/>
    <cellStyle name="Comma 5 3 11 3" xfId="1551" xr:uid="{00000000-0005-0000-0000-000022070000}"/>
    <cellStyle name="Comma 5 3 11 3 2" xfId="9933" xr:uid="{00000000-0005-0000-0000-000023070000}"/>
    <cellStyle name="Comma 5 3 11 4" xfId="9930" xr:uid="{00000000-0005-0000-0000-000024070000}"/>
    <cellStyle name="Comma 5 3 12" xfId="1552" xr:uid="{00000000-0005-0000-0000-000025070000}"/>
    <cellStyle name="Comma 5 3 12 2" xfId="1553" xr:uid="{00000000-0005-0000-0000-000026070000}"/>
    <cellStyle name="Comma 5 3 12 3" xfId="1554" xr:uid="{00000000-0005-0000-0000-000027070000}"/>
    <cellStyle name="Comma 5 3 12 3 2" xfId="9934" xr:uid="{00000000-0005-0000-0000-000028070000}"/>
    <cellStyle name="Comma 5 3 13" xfId="1555" xr:uid="{00000000-0005-0000-0000-000029070000}"/>
    <cellStyle name="Comma 5 3 13 2" xfId="1556" xr:uid="{00000000-0005-0000-0000-00002A070000}"/>
    <cellStyle name="Comma 5 3 13 3" xfId="1557" xr:uid="{00000000-0005-0000-0000-00002B070000}"/>
    <cellStyle name="Comma 5 3 13 3 2" xfId="9936" xr:uid="{00000000-0005-0000-0000-00002C070000}"/>
    <cellStyle name="Comma 5 3 13 4" xfId="9935" xr:uid="{00000000-0005-0000-0000-00002D070000}"/>
    <cellStyle name="Comma 5 3 14" xfId="1558" xr:uid="{00000000-0005-0000-0000-00002E070000}"/>
    <cellStyle name="Comma 5 3 15" xfId="1559" xr:uid="{00000000-0005-0000-0000-00002F070000}"/>
    <cellStyle name="Comma 5 3 2" xfId="1560" xr:uid="{00000000-0005-0000-0000-000030070000}"/>
    <cellStyle name="Comma 5 3 2 2" xfId="1561" xr:uid="{00000000-0005-0000-0000-000031070000}"/>
    <cellStyle name="Comma 5 3 2 2 2" xfId="1562" xr:uid="{00000000-0005-0000-0000-000032070000}"/>
    <cellStyle name="Comma 5 3 2 2 2 2" xfId="9939" xr:uid="{00000000-0005-0000-0000-000033070000}"/>
    <cellStyle name="Comma 5 3 2 2 3" xfId="9938" xr:uid="{00000000-0005-0000-0000-000034070000}"/>
    <cellStyle name="Comma 5 3 2 3" xfId="1563" xr:uid="{00000000-0005-0000-0000-000035070000}"/>
    <cellStyle name="Comma 5 3 2 3 2" xfId="9940" xr:uid="{00000000-0005-0000-0000-000036070000}"/>
    <cellStyle name="Comma 5 3 2 4" xfId="9937" xr:uid="{00000000-0005-0000-0000-000037070000}"/>
    <cellStyle name="Comma 5 3 3" xfId="1564" xr:uid="{00000000-0005-0000-0000-000038070000}"/>
    <cellStyle name="Comma 5 3 3 2" xfId="1565" xr:uid="{00000000-0005-0000-0000-000039070000}"/>
    <cellStyle name="Comma 5 3 3 2 2" xfId="1566" xr:uid="{00000000-0005-0000-0000-00003A070000}"/>
    <cellStyle name="Comma 5 3 3 2 2 2" xfId="9943" xr:uid="{00000000-0005-0000-0000-00003B070000}"/>
    <cellStyle name="Comma 5 3 3 2 3" xfId="9942" xr:uid="{00000000-0005-0000-0000-00003C070000}"/>
    <cellStyle name="Comma 5 3 3 3" xfId="1567" xr:uid="{00000000-0005-0000-0000-00003D070000}"/>
    <cellStyle name="Comma 5 3 3 3 2" xfId="9944" xr:uid="{00000000-0005-0000-0000-00003E070000}"/>
    <cellStyle name="Comma 5 3 3 4" xfId="9941" xr:uid="{00000000-0005-0000-0000-00003F070000}"/>
    <cellStyle name="Comma 5 3 4" xfId="1568" xr:uid="{00000000-0005-0000-0000-000040070000}"/>
    <cellStyle name="Comma 5 3 4 2" xfId="1569" xr:uid="{00000000-0005-0000-0000-000041070000}"/>
    <cellStyle name="Comma 5 3 4 2 2" xfId="1570" xr:uid="{00000000-0005-0000-0000-000042070000}"/>
    <cellStyle name="Comma 5 3 4 2 2 2" xfId="9947" xr:uid="{00000000-0005-0000-0000-000043070000}"/>
    <cellStyle name="Comma 5 3 4 2 3" xfId="9946" xr:uid="{00000000-0005-0000-0000-000044070000}"/>
    <cellStyle name="Comma 5 3 4 3" xfId="1571" xr:uid="{00000000-0005-0000-0000-000045070000}"/>
    <cellStyle name="Comma 5 3 4 3 2" xfId="9948" xr:uid="{00000000-0005-0000-0000-000046070000}"/>
    <cellStyle name="Comma 5 3 4 4" xfId="9945" xr:uid="{00000000-0005-0000-0000-000047070000}"/>
    <cellStyle name="Comma 5 3 5" xfId="1572" xr:uid="{00000000-0005-0000-0000-000048070000}"/>
    <cellStyle name="Comma 5 3 5 2" xfId="1573" xr:uid="{00000000-0005-0000-0000-000049070000}"/>
    <cellStyle name="Comma 5 3 5 2 2" xfId="1574" xr:uid="{00000000-0005-0000-0000-00004A070000}"/>
    <cellStyle name="Comma 5 3 5 2 2 2" xfId="9951" xr:uid="{00000000-0005-0000-0000-00004B070000}"/>
    <cellStyle name="Comma 5 3 5 2 3" xfId="9950" xr:uid="{00000000-0005-0000-0000-00004C070000}"/>
    <cellStyle name="Comma 5 3 5 3" xfId="1575" xr:uid="{00000000-0005-0000-0000-00004D070000}"/>
    <cellStyle name="Comma 5 3 5 3 2" xfId="9952" xr:uid="{00000000-0005-0000-0000-00004E070000}"/>
    <cellStyle name="Comma 5 3 5 4" xfId="9949" xr:uid="{00000000-0005-0000-0000-00004F070000}"/>
    <cellStyle name="Comma 5 3 6" xfId="1576" xr:uid="{00000000-0005-0000-0000-000050070000}"/>
    <cellStyle name="Comma 5 3 6 2" xfId="1577" xr:uid="{00000000-0005-0000-0000-000051070000}"/>
    <cellStyle name="Comma 5 3 6 2 2" xfId="1578" xr:uid="{00000000-0005-0000-0000-000052070000}"/>
    <cellStyle name="Comma 5 3 6 2 2 2" xfId="9955" xr:uid="{00000000-0005-0000-0000-000053070000}"/>
    <cellStyle name="Comma 5 3 6 2 3" xfId="9954" xr:uid="{00000000-0005-0000-0000-000054070000}"/>
    <cellStyle name="Comma 5 3 6 3" xfId="1579" xr:uid="{00000000-0005-0000-0000-000055070000}"/>
    <cellStyle name="Comma 5 3 6 3 2" xfId="9956" xr:uid="{00000000-0005-0000-0000-000056070000}"/>
    <cellStyle name="Comma 5 3 6 4" xfId="9953" xr:uid="{00000000-0005-0000-0000-000057070000}"/>
    <cellStyle name="Comma 5 3 7" xfId="1580" xr:uid="{00000000-0005-0000-0000-000058070000}"/>
    <cellStyle name="Comma 5 3 7 2" xfId="1581" xr:uid="{00000000-0005-0000-0000-000059070000}"/>
    <cellStyle name="Comma 5 3 7 2 2" xfId="1582" xr:uid="{00000000-0005-0000-0000-00005A070000}"/>
    <cellStyle name="Comma 5 3 7 2 2 2" xfId="9959" xr:uid="{00000000-0005-0000-0000-00005B070000}"/>
    <cellStyle name="Comma 5 3 7 2 3" xfId="9958" xr:uid="{00000000-0005-0000-0000-00005C070000}"/>
    <cellStyle name="Comma 5 3 7 3" xfId="1583" xr:uid="{00000000-0005-0000-0000-00005D070000}"/>
    <cellStyle name="Comma 5 3 7 3 2" xfId="9960" xr:uid="{00000000-0005-0000-0000-00005E070000}"/>
    <cellStyle name="Comma 5 3 7 4" xfId="9957" xr:uid="{00000000-0005-0000-0000-00005F070000}"/>
    <cellStyle name="Comma 5 3 8" xfId="1584" xr:uid="{00000000-0005-0000-0000-000060070000}"/>
    <cellStyle name="Comma 5 3 8 2" xfId="1585" xr:uid="{00000000-0005-0000-0000-000061070000}"/>
    <cellStyle name="Comma 5 3 8 2 2" xfId="1586" xr:uid="{00000000-0005-0000-0000-000062070000}"/>
    <cellStyle name="Comma 5 3 8 2 2 2" xfId="9963" xr:uid="{00000000-0005-0000-0000-000063070000}"/>
    <cellStyle name="Comma 5 3 8 2 3" xfId="9962" xr:uid="{00000000-0005-0000-0000-000064070000}"/>
    <cellStyle name="Comma 5 3 8 3" xfId="1587" xr:uid="{00000000-0005-0000-0000-000065070000}"/>
    <cellStyle name="Comma 5 3 8 3 2" xfId="9964" xr:uid="{00000000-0005-0000-0000-000066070000}"/>
    <cellStyle name="Comma 5 3 8 4" xfId="9961" xr:uid="{00000000-0005-0000-0000-000067070000}"/>
    <cellStyle name="Comma 5 3 9" xfId="1588" xr:uid="{00000000-0005-0000-0000-000068070000}"/>
    <cellStyle name="Comma 5 3 9 2" xfId="1589" xr:uid="{00000000-0005-0000-0000-000069070000}"/>
    <cellStyle name="Comma 5 3 9 2 2" xfId="1590" xr:uid="{00000000-0005-0000-0000-00006A070000}"/>
    <cellStyle name="Comma 5 3 9 2 2 2" xfId="9967" xr:uid="{00000000-0005-0000-0000-00006B070000}"/>
    <cellStyle name="Comma 5 3 9 2 3" xfId="9966" xr:uid="{00000000-0005-0000-0000-00006C070000}"/>
    <cellStyle name="Comma 5 3 9 3" xfId="1591" xr:uid="{00000000-0005-0000-0000-00006D070000}"/>
    <cellStyle name="Comma 5 3 9 3 2" xfId="9968" xr:uid="{00000000-0005-0000-0000-00006E070000}"/>
    <cellStyle name="Comma 5 3 9 4" xfId="9965" xr:uid="{00000000-0005-0000-0000-00006F070000}"/>
    <cellStyle name="Comma 5 30" xfId="1592" xr:uid="{00000000-0005-0000-0000-000070070000}"/>
    <cellStyle name="Comma 5 30 2" xfId="1593" xr:uid="{00000000-0005-0000-0000-000071070000}"/>
    <cellStyle name="Comma 5 31" xfId="1594" xr:uid="{00000000-0005-0000-0000-000072070000}"/>
    <cellStyle name="Comma 5 31 2" xfId="1595" xr:uid="{00000000-0005-0000-0000-000073070000}"/>
    <cellStyle name="Comma 5 32" xfId="1596" xr:uid="{00000000-0005-0000-0000-000074070000}"/>
    <cellStyle name="Comma 5 32 2" xfId="1597" xr:uid="{00000000-0005-0000-0000-000075070000}"/>
    <cellStyle name="Comma 5 33" xfId="1598" xr:uid="{00000000-0005-0000-0000-000076070000}"/>
    <cellStyle name="Comma 5 33 2" xfId="1599" xr:uid="{00000000-0005-0000-0000-000077070000}"/>
    <cellStyle name="Comma 5 34" xfId="1600" xr:uid="{00000000-0005-0000-0000-000078070000}"/>
    <cellStyle name="Comma 5 34 2" xfId="1601" xr:uid="{00000000-0005-0000-0000-000079070000}"/>
    <cellStyle name="Comma 5 35" xfId="1602" xr:uid="{00000000-0005-0000-0000-00007A070000}"/>
    <cellStyle name="Comma 5 35 2" xfId="1603" xr:uid="{00000000-0005-0000-0000-00007B070000}"/>
    <cellStyle name="Comma 5 36" xfId="1604" xr:uid="{00000000-0005-0000-0000-00007C070000}"/>
    <cellStyle name="Comma 5 36 2" xfId="1605" xr:uid="{00000000-0005-0000-0000-00007D070000}"/>
    <cellStyle name="Comma 5 37" xfId="1606" xr:uid="{00000000-0005-0000-0000-00007E070000}"/>
    <cellStyle name="Comma 5 37 2" xfId="1607" xr:uid="{00000000-0005-0000-0000-00007F070000}"/>
    <cellStyle name="Comma 5 38" xfId="1608" xr:uid="{00000000-0005-0000-0000-000080070000}"/>
    <cellStyle name="Comma 5 38 2" xfId="1609" xr:uid="{00000000-0005-0000-0000-000081070000}"/>
    <cellStyle name="Comma 5 39" xfId="1610" xr:uid="{00000000-0005-0000-0000-000082070000}"/>
    <cellStyle name="Comma 5 39 2" xfId="1611" xr:uid="{00000000-0005-0000-0000-000083070000}"/>
    <cellStyle name="Comma 5 4" xfId="1612" xr:uid="{00000000-0005-0000-0000-000084070000}"/>
    <cellStyle name="Comma 5 4 2" xfId="1613" xr:uid="{00000000-0005-0000-0000-000085070000}"/>
    <cellStyle name="Comma 5 4 2 2" xfId="1614" xr:uid="{00000000-0005-0000-0000-000086070000}"/>
    <cellStyle name="Comma 5 4 2 3" xfId="1615" xr:uid="{00000000-0005-0000-0000-000087070000}"/>
    <cellStyle name="Comma 5 4 3" xfId="1616" xr:uid="{00000000-0005-0000-0000-000088070000}"/>
    <cellStyle name="Comma 5 40" xfId="1617" xr:uid="{00000000-0005-0000-0000-000089070000}"/>
    <cellStyle name="Comma 5 40 2" xfId="1618" xr:uid="{00000000-0005-0000-0000-00008A070000}"/>
    <cellStyle name="Comma 5 41" xfId="1619" xr:uid="{00000000-0005-0000-0000-00008B070000}"/>
    <cellStyle name="Comma 5 41 2" xfId="1620" xr:uid="{00000000-0005-0000-0000-00008C070000}"/>
    <cellStyle name="Comma 5 42" xfId="1621" xr:uid="{00000000-0005-0000-0000-00008D070000}"/>
    <cellStyle name="Comma 5 42 2" xfId="1622" xr:uid="{00000000-0005-0000-0000-00008E070000}"/>
    <cellStyle name="Comma 5 43" xfId="1623" xr:uid="{00000000-0005-0000-0000-00008F070000}"/>
    <cellStyle name="Comma 5 43 2" xfId="1624" xr:uid="{00000000-0005-0000-0000-000090070000}"/>
    <cellStyle name="Comma 5 44" xfId="1625" xr:uid="{00000000-0005-0000-0000-000091070000}"/>
    <cellStyle name="Comma 5 44 2" xfId="1626" xr:uid="{00000000-0005-0000-0000-000092070000}"/>
    <cellStyle name="Comma 5 45" xfId="1627" xr:uid="{00000000-0005-0000-0000-000093070000}"/>
    <cellStyle name="Comma 5 45 2" xfId="1628" xr:uid="{00000000-0005-0000-0000-000094070000}"/>
    <cellStyle name="Comma 5 46" xfId="1629" xr:uid="{00000000-0005-0000-0000-000095070000}"/>
    <cellStyle name="Comma 5 46 2" xfId="1630" xr:uid="{00000000-0005-0000-0000-000096070000}"/>
    <cellStyle name="Comma 5 47" xfId="1631" xr:uid="{00000000-0005-0000-0000-000097070000}"/>
    <cellStyle name="Comma 5 47 2" xfId="1632" xr:uid="{00000000-0005-0000-0000-000098070000}"/>
    <cellStyle name="Comma 5 48" xfId="1633" xr:uid="{00000000-0005-0000-0000-000099070000}"/>
    <cellStyle name="Comma 5 48 2" xfId="1634" xr:uid="{00000000-0005-0000-0000-00009A070000}"/>
    <cellStyle name="Comma 5 49" xfId="1635" xr:uid="{00000000-0005-0000-0000-00009B070000}"/>
    <cellStyle name="Comma 5 49 2" xfId="1636" xr:uid="{00000000-0005-0000-0000-00009C070000}"/>
    <cellStyle name="Comma 5 5" xfId="1637" xr:uid="{00000000-0005-0000-0000-00009D070000}"/>
    <cellStyle name="Comma 5 5 2" xfId="1638" xr:uid="{00000000-0005-0000-0000-00009E070000}"/>
    <cellStyle name="Comma 5 5 2 2" xfId="1639" xr:uid="{00000000-0005-0000-0000-00009F070000}"/>
    <cellStyle name="Comma 5 5 2 3" xfId="1640" xr:uid="{00000000-0005-0000-0000-0000A0070000}"/>
    <cellStyle name="Comma 5 5 3" xfId="1641" xr:uid="{00000000-0005-0000-0000-0000A1070000}"/>
    <cellStyle name="Comma 5 50" xfId="1642" xr:uid="{00000000-0005-0000-0000-0000A2070000}"/>
    <cellStyle name="Comma 5 50 2" xfId="1643" xr:uid="{00000000-0005-0000-0000-0000A3070000}"/>
    <cellStyle name="Comma 5 51" xfId="1644" xr:uid="{00000000-0005-0000-0000-0000A4070000}"/>
    <cellStyle name="Comma 5 51 2" xfId="1645" xr:uid="{00000000-0005-0000-0000-0000A5070000}"/>
    <cellStyle name="Comma 5 52" xfId="1646" xr:uid="{00000000-0005-0000-0000-0000A6070000}"/>
    <cellStyle name="Comma 5 52 2" xfId="1647" xr:uid="{00000000-0005-0000-0000-0000A7070000}"/>
    <cellStyle name="Comma 5 53" xfId="1648" xr:uid="{00000000-0005-0000-0000-0000A8070000}"/>
    <cellStyle name="Comma 5 53 2" xfId="1649" xr:uid="{00000000-0005-0000-0000-0000A9070000}"/>
    <cellStyle name="Comma 5 54" xfId="1650" xr:uid="{00000000-0005-0000-0000-0000AA070000}"/>
    <cellStyle name="Comma 5 54 2" xfId="1651" xr:uid="{00000000-0005-0000-0000-0000AB070000}"/>
    <cellStyle name="Comma 5 55" xfId="1652" xr:uid="{00000000-0005-0000-0000-0000AC070000}"/>
    <cellStyle name="Comma 5 55 2" xfId="1653" xr:uid="{00000000-0005-0000-0000-0000AD070000}"/>
    <cellStyle name="Comma 5 56" xfId="1654" xr:uid="{00000000-0005-0000-0000-0000AE070000}"/>
    <cellStyle name="Comma 5 56 2" xfId="1655" xr:uid="{00000000-0005-0000-0000-0000AF070000}"/>
    <cellStyle name="Comma 5 57" xfId="1656" xr:uid="{00000000-0005-0000-0000-0000B0070000}"/>
    <cellStyle name="Comma 5 57 2" xfId="1657" xr:uid="{00000000-0005-0000-0000-0000B1070000}"/>
    <cellStyle name="Comma 5 58" xfId="1658" xr:uid="{00000000-0005-0000-0000-0000B2070000}"/>
    <cellStyle name="Comma 5 58 2" xfId="1659" xr:uid="{00000000-0005-0000-0000-0000B3070000}"/>
    <cellStyle name="Comma 5 59" xfId="1660" xr:uid="{00000000-0005-0000-0000-0000B4070000}"/>
    <cellStyle name="Comma 5 59 2" xfId="1661" xr:uid="{00000000-0005-0000-0000-0000B5070000}"/>
    <cellStyle name="Comma 5 6" xfId="1662" xr:uid="{00000000-0005-0000-0000-0000B6070000}"/>
    <cellStyle name="Comma 5 6 2" xfId="1663" xr:uid="{00000000-0005-0000-0000-0000B7070000}"/>
    <cellStyle name="Comma 5 6 2 2" xfId="1664" xr:uid="{00000000-0005-0000-0000-0000B8070000}"/>
    <cellStyle name="Comma 5 6 2 3" xfId="1665" xr:uid="{00000000-0005-0000-0000-0000B9070000}"/>
    <cellStyle name="Comma 5 6 3" xfId="1666" xr:uid="{00000000-0005-0000-0000-0000BA070000}"/>
    <cellStyle name="Comma 5 60" xfId="1667" xr:uid="{00000000-0005-0000-0000-0000BB070000}"/>
    <cellStyle name="Comma 5 60 2" xfId="1668" xr:uid="{00000000-0005-0000-0000-0000BC070000}"/>
    <cellStyle name="Comma 5 61" xfId="1669" xr:uid="{00000000-0005-0000-0000-0000BD070000}"/>
    <cellStyle name="Comma 5 61 2" xfId="1670" xr:uid="{00000000-0005-0000-0000-0000BE070000}"/>
    <cellStyle name="Comma 5 62" xfId="1671" xr:uid="{00000000-0005-0000-0000-0000BF070000}"/>
    <cellStyle name="Comma 5 63" xfId="1672" xr:uid="{00000000-0005-0000-0000-0000C0070000}"/>
    <cellStyle name="Comma 5 64" xfId="1673" xr:uid="{00000000-0005-0000-0000-0000C1070000}"/>
    <cellStyle name="Comma 5 65" xfId="1674" xr:uid="{00000000-0005-0000-0000-0000C2070000}"/>
    <cellStyle name="Comma 5 66" xfId="1675" xr:uid="{00000000-0005-0000-0000-0000C3070000}"/>
    <cellStyle name="Comma 5 67" xfId="1676" xr:uid="{00000000-0005-0000-0000-0000C4070000}"/>
    <cellStyle name="Comma 5 68" xfId="1677" xr:uid="{00000000-0005-0000-0000-0000C5070000}"/>
    <cellStyle name="Comma 5 69" xfId="1678" xr:uid="{00000000-0005-0000-0000-0000C6070000}"/>
    <cellStyle name="Comma 5 7" xfId="1679" xr:uid="{00000000-0005-0000-0000-0000C7070000}"/>
    <cellStyle name="Comma 5 7 2" xfId="1680" xr:uid="{00000000-0005-0000-0000-0000C8070000}"/>
    <cellStyle name="Comma 5 7 2 2" xfId="1681" xr:uid="{00000000-0005-0000-0000-0000C9070000}"/>
    <cellStyle name="Comma 5 7 2 3" xfId="1682" xr:uid="{00000000-0005-0000-0000-0000CA070000}"/>
    <cellStyle name="Comma 5 7 3" xfId="1683" xr:uid="{00000000-0005-0000-0000-0000CB070000}"/>
    <cellStyle name="Comma 5 70" xfId="1684" xr:uid="{00000000-0005-0000-0000-0000CC070000}"/>
    <cellStyle name="Comma 5 71" xfId="1685" xr:uid="{00000000-0005-0000-0000-0000CD070000}"/>
    <cellStyle name="Comma 5 72" xfId="1686" xr:uid="{00000000-0005-0000-0000-0000CE070000}"/>
    <cellStyle name="Comma 5 73" xfId="1687" xr:uid="{00000000-0005-0000-0000-0000CF070000}"/>
    <cellStyle name="Comma 5 74" xfId="1688" xr:uid="{00000000-0005-0000-0000-0000D0070000}"/>
    <cellStyle name="Comma 5 75" xfId="1689" xr:uid="{00000000-0005-0000-0000-0000D1070000}"/>
    <cellStyle name="Comma 5 76" xfId="1690" xr:uid="{00000000-0005-0000-0000-0000D2070000}"/>
    <cellStyle name="Comma 5 77" xfId="1691" xr:uid="{00000000-0005-0000-0000-0000D3070000}"/>
    <cellStyle name="Comma 5 78" xfId="1692" xr:uid="{00000000-0005-0000-0000-0000D4070000}"/>
    <cellStyle name="Comma 5 79" xfId="1693" xr:uid="{00000000-0005-0000-0000-0000D5070000}"/>
    <cellStyle name="Comma 5 8" xfId="1694" xr:uid="{00000000-0005-0000-0000-0000D6070000}"/>
    <cellStyle name="Comma 5 8 2" xfId="1695" xr:uid="{00000000-0005-0000-0000-0000D7070000}"/>
    <cellStyle name="Comma 5 8 2 2" xfId="1696" xr:uid="{00000000-0005-0000-0000-0000D8070000}"/>
    <cellStyle name="Comma 5 8 2 3" xfId="1697" xr:uid="{00000000-0005-0000-0000-0000D9070000}"/>
    <cellStyle name="Comma 5 8 3" xfId="1698" xr:uid="{00000000-0005-0000-0000-0000DA070000}"/>
    <cellStyle name="Comma 5 80" xfId="1699" xr:uid="{00000000-0005-0000-0000-0000DB070000}"/>
    <cellStyle name="Comma 5 81" xfId="1700" xr:uid="{00000000-0005-0000-0000-0000DC070000}"/>
    <cellStyle name="Comma 5 82" xfId="1701" xr:uid="{00000000-0005-0000-0000-0000DD070000}"/>
    <cellStyle name="Comma 5 83" xfId="1702" xr:uid="{00000000-0005-0000-0000-0000DE070000}"/>
    <cellStyle name="Comma 5 84" xfId="1703" xr:uid="{00000000-0005-0000-0000-0000DF070000}"/>
    <cellStyle name="Comma 5 85" xfId="1704" xr:uid="{00000000-0005-0000-0000-0000E0070000}"/>
    <cellStyle name="Comma 5 86" xfId="1705" xr:uid="{00000000-0005-0000-0000-0000E1070000}"/>
    <cellStyle name="Comma 5 87" xfId="1706" xr:uid="{00000000-0005-0000-0000-0000E2070000}"/>
    <cellStyle name="Comma 5 88" xfId="1707" xr:uid="{00000000-0005-0000-0000-0000E3070000}"/>
    <cellStyle name="Comma 5 89" xfId="1708" xr:uid="{00000000-0005-0000-0000-0000E4070000}"/>
    <cellStyle name="Comma 5 9" xfId="1709" xr:uid="{00000000-0005-0000-0000-0000E5070000}"/>
    <cellStyle name="Comma 5 9 2" xfId="1710" xr:uid="{00000000-0005-0000-0000-0000E6070000}"/>
    <cellStyle name="Comma 5 9 2 2" xfId="1711" xr:uid="{00000000-0005-0000-0000-0000E7070000}"/>
    <cellStyle name="Comma 5 9 2 3" xfId="1712" xr:uid="{00000000-0005-0000-0000-0000E8070000}"/>
    <cellStyle name="Comma 5 9 3" xfId="1713" xr:uid="{00000000-0005-0000-0000-0000E9070000}"/>
    <cellStyle name="Comma 5 90" xfId="1714" xr:uid="{00000000-0005-0000-0000-0000EA070000}"/>
    <cellStyle name="Comma 5 91" xfId="1715" xr:uid="{00000000-0005-0000-0000-0000EB070000}"/>
    <cellStyle name="Comma 5 92" xfId="1716" xr:uid="{00000000-0005-0000-0000-0000EC070000}"/>
    <cellStyle name="Comma 5 92 2" xfId="1717" xr:uid="{00000000-0005-0000-0000-0000ED070000}"/>
    <cellStyle name="Comma 5 92 2 2" xfId="9969" xr:uid="{00000000-0005-0000-0000-0000EE070000}"/>
    <cellStyle name="Comma 5 93" xfId="1718" xr:uid="{00000000-0005-0000-0000-0000EF070000}"/>
    <cellStyle name="Comma 5 94" xfId="1719" xr:uid="{00000000-0005-0000-0000-0000F0070000}"/>
    <cellStyle name="Comma 5 95" xfId="1720" xr:uid="{00000000-0005-0000-0000-0000F1070000}"/>
    <cellStyle name="Comma 5 96" xfId="1721" xr:uid="{00000000-0005-0000-0000-0000F2070000}"/>
    <cellStyle name="Comma 5 97" xfId="1722" xr:uid="{00000000-0005-0000-0000-0000F3070000}"/>
    <cellStyle name="Comma 5 98" xfId="1723" xr:uid="{00000000-0005-0000-0000-0000F4070000}"/>
    <cellStyle name="Comma 5 99" xfId="1724" xr:uid="{00000000-0005-0000-0000-0000F5070000}"/>
    <cellStyle name="Comma 50" xfId="1725" xr:uid="{00000000-0005-0000-0000-0000F6070000}"/>
    <cellStyle name="Comma 51" xfId="1726" xr:uid="{00000000-0005-0000-0000-0000F7070000}"/>
    <cellStyle name="Comma 52" xfId="1727" xr:uid="{00000000-0005-0000-0000-0000F8070000}"/>
    <cellStyle name="Comma 53" xfId="1728" xr:uid="{00000000-0005-0000-0000-0000F9070000}"/>
    <cellStyle name="Comma 54" xfId="1729" xr:uid="{00000000-0005-0000-0000-0000FA070000}"/>
    <cellStyle name="Comma 55" xfId="1730" xr:uid="{00000000-0005-0000-0000-0000FB070000}"/>
    <cellStyle name="Comma 56" xfId="1731" xr:uid="{00000000-0005-0000-0000-0000FC070000}"/>
    <cellStyle name="Comma 57" xfId="1732" xr:uid="{00000000-0005-0000-0000-0000FD070000}"/>
    <cellStyle name="Comma 58" xfId="1733" xr:uid="{00000000-0005-0000-0000-0000FE070000}"/>
    <cellStyle name="Comma 59" xfId="1734" xr:uid="{00000000-0005-0000-0000-0000FF070000}"/>
    <cellStyle name="Comma 6" xfId="1735" xr:uid="{00000000-0005-0000-0000-000000080000}"/>
    <cellStyle name="Comma 6 2" xfId="1736" xr:uid="{00000000-0005-0000-0000-000001080000}"/>
    <cellStyle name="Comma 60" xfId="1737" xr:uid="{00000000-0005-0000-0000-000002080000}"/>
    <cellStyle name="Comma 61" xfId="1738" xr:uid="{00000000-0005-0000-0000-000003080000}"/>
    <cellStyle name="Comma 62" xfId="1739" xr:uid="{00000000-0005-0000-0000-000004080000}"/>
    <cellStyle name="Comma 63" xfId="1740" xr:uid="{00000000-0005-0000-0000-000005080000}"/>
    <cellStyle name="Comma 64" xfId="1741" xr:uid="{00000000-0005-0000-0000-000006080000}"/>
    <cellStyle name="Comma 65" xfId="1742" xr:uid="{00000000-0005-0000-0000-000007080000}"/>
    <cellStyle name="Comma 66" xfId="1743" xr:uid="{00000000-0005-0000-0000-000008080000}"/>
    <cellStyle name="Comma 67" xfId="1744" xr:uid="{00000000-0005-0000-0000-000009080000}"/>
    <cellStyle name="Comma 68" xfId="1745" xr:uid="{00000000-0005-0000-0000-00000A080000}"/>
    <cellStyle name="Comma 69" xfId="1746" xr:uid="{00000000-0005-0000-0000-00000B080000}"/>
    <cellStyle name="Comma 7" xfId="1747" xr:uid="{00000000-0005-0000-0000-00000C080000}"/>
    <cellStyle name="Comma 7 10" xfId="1748" xr:uid="{00000000-0005-0000-0000-00000D080000}"/>
    <cellStyle name="Comma 7 11" xfId="1749" xr:uid="{00000000-0005-0000-0000-00000E080000}"/>
    <cellStyle name="Comma 7 12" xfId="1750" xr:uid="{00000000-0005-0000-0000-00000F080000}"/>
    <cellStyle name="Comma 7 12 2" xfId="1751" xr:uid="{00000000-0005-0000-0000-000010080000}"/>
    <cellStyle name="Comma 7 12 2 2" xfId="9971" xr:uid="{00000000-0005-0000-0000-000011080000}"/>
    <cellStyle name="Comma 7 13" xfId="1752" xr:uid="{00000000-0005-0000-0000-000012080000}"/>
    <cellStyle name="Comma 7 14" xfId="1753" xr:uid="{00000000-0005-0000-0000-000013080000}"/>
    <cellStyle name="Comma 7 14 2" xfId="9972" xr:uid="{00000000-0005-0000-0000-000014080000}"/>
    <cellStyle name="Comma 7 15" xfId="9970" xr:uid="{00000000-0005-0000-0000-000015080000}"/>
    <cellStyle name="Comma 7 2" xfId="1754" xr:uid="{00000000-0005-0000-0000-000016080000}"/>
    <cellStyle name="Comma 7 2 10" xfId="1755" xr:uid="{00000000-0005-0000-0000-000017080000}"/>
    <cellStyle name="Comma 7 2 10 2" xfId="1756" xr:uid="{00000000-0005-0000-0000-000018080000}"/>
    <cellStyle name="Comma 7 2 10 2 2" xfId="1757" xr:uid="{00000000-0005-0000-0000-000019080000}"/>
    <cellStyle name="Comma 7 2 10 2 2 2" xfId="9975" xr:uid="{00000000-0005-0000-0000-00001A080000}"/>
    <cellStyle name="Comma 7 2 10 2 3" xfId="9974" xr:uid="{00000000-0005-0000-0000-00001B080000}"/>
    <cellStyle name="Comma 7 2 10 3" xfId="1758" xr:uid="{00000000-0005-0000-0000-00001C080000}"/>
    <cellStyle name="Comma 7 2 10 3 2" xfId="9976" xr:uid="{00000000-0005-0000-0000-00001D080000}"/>
    <cellStyle name="Comma 7 2 10 4" xfId="9973" xr:uid="{00000000-0005-0000-0000-00001E080000}"/>
    <cellStyle name="Comma 7 2 11" xfId="1759" xr:uid="{00000000-0005-0000-0000-00001F080000}"/>
    <cellStyle name="Comma 7 2 11 2" xfId="1760" xr:uid="{00000000-0005-0000-0000-000020080000}"/>
    <cellStyle name="Comma 7 2 11 2 2" xfId="1761" xr:uid="{00000000-0005-0000-0000-000021080000}"/>
    <cellStyle name="Comma 7 2 11 2 2 2" xfId="9979" xr:uid="{00000000-0005-0000-0000-000022080000}"/>
    <cellStyle name="Comma 7 2 11 2 3" xfId="9978" xr:uid="{00000000-0005-0000-0000-000023080000}"/>
    <cellStyle name="Comma 7 2 11 3" xfId="1762" xr:uid="{00000000-0005-0000-0000-000024080000}"/>
    <cellStyle name="Comma 7 2 11 3 2" xfId="9980" xr:uid="{00000000-0005-0000-0000-000025080000}"/>
    <cellStyle name="Comma 7 2 11 4" xfId="9977" xr:uid="{00000000-0005-0000-0000-000026080000}"/>
    <cellStyle name="Comma 7 2 12" xfId="1763" xr:uid="{00000000-0005-0000-0000-000027080000}"/>
    <cellStyle name="Comma 7 2 12 2" xfId="1764" xr:uid="{00000000-0005-0000-0000-000028080000}"/>
    <cellStyle name="Comma 7 2 12 3" xfId="1765" xr:uid="{00000000-0005-0000-0000-000029080000}"/>
    <cellStyle name="Comma 7 2 12 3 2" xfId="9981" xr:uid="{00000000-0005-0000-0000-00002A080000}"/>
    <cellStyle name="Comma 7 2 13" xfId="1766" xr:uid="{00000000-0005-0000-0000-00002B080000}"/>
    <cellStyle name="Comma 7 2 13 2" xfId="1767" xr:uid="{00000000-0005-0000-0000-00002C080000}"/>
    <cellStyle name="Comma 7 2 13 3" xfId="1768" xr:uid="{00000000-0005-0000-0000-00002D080000}"/>
    <cellStyle name="Comma 7 2 13 3 2" xfId="9983" xr:uid="{00000000-0005-0000-0000-00002E080000}"/>
    <cellStyle name="Comma 7 2 13 4" xfId="9982" xr:uid="{00000000-0005-0000-0000-00002F080000}"/>
    <cellStyle name="Comma 7 2 14" xfId="1769" xr:uid="{00000000-0005-0000-0000-000030080000}"/>
    <cellStyle name="Comma 7 2 2" xfId="1770" xr:uid="{00000000-0005-0000-0000-000031080000}"/>
    <cellStyle name="Comma 7 2 2 2" xfId="1771" xr:uid="{00000000-0005-0000-0000-000032080000}"/>
    <cellStyle name="Comma 7 2 2 2 2" xfId="1772" xr:uid="{00000000-0005-0000-0000-000033080000}"/>
    <cellStyle name="Comma 7 2 2 2 2 2" xfId="9986" xr:uid="{00000000-0005-0000-0000-000034080000}"/>
    <cellStyle name="Comma 7 2 2 2 3" xfId="9985" xr:uid="{00000000-0005-0000-0000-000035080000}"/>
    <cellStyle name="Comma 7 2 2 3" xfId="1773" xr:uid="{00000000-0005-0000-0000-000036080000}"/>
    <cellStyle name="Comma 7 2 2 3 2" xfId="9987" xr:uid="{00000000-0005-0000-0000-000037080000}"/>
    <cellStyle name="Comma 7 2 2 4" xfId="9984" xr:uid="{00000000-0005-0000-0000-000038080000}"/>
    <cellStyle name="Comma 7 2 3" xfId="1774" xr:uid="{00000000-0005-0000-0000-000039080000}"/>
    <cellStyle name="Comma 7 2 3 2" xfId="1775" xr:uid="{00000000-0005-0000-0000-00003A080000}"/>
    <cellStyle name="Comma 7 2 3 2 2" xfId="1776" xr:uid="{00000000-0005-0000-0000-00003B080000}"/>
    <cellStyle name="Comma 7 2 3 2 2 2" xfId="9990" xr:uid="{00000000-0005-0000-0000-00003C080000}"/>
    <cellStyle name="Comma 7 2 3 2 3" xfId="9989" xr:uid="{00000000-0005-0000-0000-00003D080000}"/>
    <cellStyle name="Comma 7 2 3 3" xfId="1777" xr:uid="{00000000-0005-0000-0000-00003E080000}"/>
    <cellStyle name="Comma 7 2 3 3 2" xfId="9991" xr:uid="{00000000-0005-0000-0000-00003F080000}"/>
    <cellStyle name="Comma 7 2 3 4" xfId="9988" xr:uid="{00000000-0005-0000-0000-000040080000}"/>
    <cellStyle name="Comma 7 2 4" xfId="1778" xr:uid="{00000000-0005-0000-0000-000041080000}"/>
    <cellStyle name="Comma 7 2 4 2" xfId="1779" xr:uid="{00000000-0005-0000-0000-000042080000}"/>
    <cellStyle name="Comma 7 2 4 2 2" xfId="1780" xr:uid="{00000000-0005-0000-0000-000043080000}"/>
    <cellStyle name="Comma 7 2 4 2 2 2" xfId="9994" xr:uid="{00000000-0005-0000-0000-000044080000}"/>
    <cellStyle name="Comma 7 2 4 2 3" xfId="9993" xr:uid="{00000000-0005-0000-0000-000045080000}"/>
    <cellStyle name="Comma 7 2 4 3" xfId="1781" xr:uid="{00000000-0005-0000-0000-000046080000}"/>
    <cellStyle name="Comma 7 2 4 3 2" xfId="9995" xr:uid="{00000000-0005-0000-0000-000047080000}"/>
    <cellStyle name="Comma 7 2 4 4" xfId="9992" xr:uid="{00000000-0005-0000-0000-000048080000}"/>
    <cellStyle name="Comma 7 2 5" xfId="1782" xr:uid="{00000000-0005-0000-0000-000049080000}"/>
    <cellStyle name="Comma 7 2 5 2" xfId="1783" xr:uid="{00000000-0005-0000-0000-00004A080000}"/>
    <cellStyle name="Comma 7 2 5 2 2" xfId="1784" xr:uid="{00000000-0005-0000-0000-00004B080000}"/>
    <cellStyle name="Comma 7 2 5 2 2 2" xfId="9998" xr:uid="{00000000-0005-0000-0000-00004C080000}"/>
    <cellStyle name="Comma 7 2 5 2 3" xfId="9997" xr:uid="{00000000-0005-0000-0000-00004D080000}"/>
    <cellStyle name="Comma 7 2 5 3" xfId="1785" xr:uid="{00000000-0005-0000-0000-00004E080000}"/>
    <cellStyle name="Comma 7 2 5 3 2" xfId="9999" xr:uid="{00000000-0005-0000-0000-00004F080000}"/>
    <cellStyle name="Comma 7 2 5 4" xfId="9996" xr:uid="{00000000-0005-0000-0000-000050080000}"/>
    <cellStyle name="Comma 7 2 6" xfId="1786" xr:uid="{00000000-0005-0000-0000-000051080000}"/>
    <cellStyle name="Comma 7 2 6 2" xfId="1787" xr:uid="{00000000-0005-0000-0000-000052080000}"/>
    <cellStyle name="Comma 7 2 6 2 2" xfId="1788" xr:uid="{00000000-0005-0000-0000-000053080000}"/>
    <cellStyle name="Comma 7 2 6 2 2 2" xfId="10002" xr:uid="{00000000-0005-0000-0000-000054080000}"/>
    <cellStyle name="Comma 7 2 6 2 3" xfId="10001" xr:uid="{00000000-0005-0000-0000-000055080000}"/>
    <cellStyle name="Comma 7 2 6 3" xfId="1789" xr:uid="{00000000-0005-0000-0000-000056080000}"/>
    <cellStyle name="Comma 7 2 6 3 2" xfId="10003" xr:uid="{00000000-0005-0000-0000-000057080000}"/>
    <cellStyle name="Comma 7 2 6 4" xfId="10000" xr:uid="{00000000-0005-0000-0000-000058080000}"/>
    <cellStyle name="Comma 7 2 7" xfId="1790" xr:uid="{00000000-0005-0000-0000-000059080000}"/>
    <cellStyle name="Comma 7 2 7 2" xfId="1791" xr:uid="{00000000-0005-0000-0000-00005A080000}"/>
    <cellStyle name="Comma 7 2 7 2 2" xfId="1792" xr:uid="{00000000-0005-0000-0000-00005B080000}"/>
    <cellStyle name="Comma 7 2 7 2 2 2" xfId="10006" xr:uid="{00000000-0005-0000-0000-00005C080000}"/>
    <cellStyle name="Comma 7 2 7 2 3" xfId="10005" xr:uid="{00000000-0005-0000-0000-00005D080000}"/>
    <cellStyle name="Comma 7 2 7 3" xfId="1793" xr:uid="{00000000-0005-0000-0000-00005E080000}"/>
    <cellStyle name="Comma 7 2 7 3 2" xfId="10007" xr:uid="{00000000-0005-0000-0000-00005F080000}"/>
    <cellStyle name="Comma 7 2 7 4" xfId="10004" xr:uid="{00000000-0005-0000-0000-000060080000}"/>
    <cellStyle name="Comma 7 2 8" xfId="1794" xr:uid="{00000000-0005-0000-0000-000061080000}"/>
    <cellStyle name="Comma 7 2 8 2" xfId="1795" xr:uid="{00000000-0005-0000-0000-000062080000}"/>
    <cellStyle name="Comma 7 2 8 2 2" xfId="1796" xr:uid="{00000000-0005-0000-0000-000063080000}"/>
    <cellStyle name="Comma 7 2 8 2 2 2" xfId="10010" xr:uid="{00000000-0005-0000-0000-000064080000}"/>
    <cellStyle name="Comma 7 2 8 2 3" xfId="10009" xr:uid="{00000000-0005-0000-0000-000065080000}"/>
    <cellStyle name="Comma 7 2 8 3" xfId="1797" xr:uid="{00000000-0005-0000-0000-000066080000}"/>
    <cellStyle name="Comma 7 2 8 3 2" xfId="10011" xr:uid="{00000000-0005-0000-0000-000067080000}"/>
    <cellStyle name="Comma 7 2 8 4" xfId="10008" xr:uid="{00000000-0005-0000-0000-000068080000}"/>
    <cellStyle name="Comma 7 2 9" xfId="1798" xr:uid="{00000000-0005-0000-0000-000069080000}"/>
    <cellStyle name="Comma 7 2 9 2" xfId="1799" xr:uid="{00000000-0005-0000-0000-00006A080000}"/>
    <cellStyle name="Comma 7 2 9 2 2" xfId="1800" xr:uid="{00000000-0005-0000-0000-00006B080000}"/>
    <cellStyle name="Comma 7 2 9 2 2 2" xfId="10014" xr:uid="{00000000-0005-0000-0000-00006C080000}"/>
    <cellStyle name="Comma 7 2 9 2 3" xfId="10013" xr:uid="{00000000-0005-0000-0000-00006D080000}"/>
    <cellStyle name="Comma 7 2 9 3" xfId="1801" xr:uid="{00000000-0005-0000-0000-00006E080000}"/>
    <cellStyle name="Comma 7 2 9 3 2" xfId="10015" xr:uid="{00000000-0005-0000-0000-00006F080000}"/>
    <cellStyle name="Comma 7 2 9 4" xfId="10012" xr:uid="{00000000-0005-0000-0000-000070080000}"/>
    <cellStyle name="Comma 7 3" xfId="1802" xr:uid="{00000000-0005-0000-0000-000071080000}"/>
    <cellStyle name="Comma 7 4" xfId="1803" xr:uid="{00000000-0005-0000-0000-000072080000}"/>
    <cellStyle name="Comma 7 5" xfId="1804" xr:uid="{00000000-0005-0000-0000-000073080000}"/>
    <cellStyle name="Comma 7 6" xfId="1805" xr:uid="{00000000-0005-0000-0000-000074080000}"/>
    <cellStyle name="Comma 7 7" xfId="1806" xr:uid="{00000000-0005-0000-0000-000075080000}"/>
    <cellStyle name="Comma 7 8" xfId="1807" xr:uid="{00000000-0005-0000-0000-000076080000}"/>
    <cellStyle name="Comma 7 9" xfId="1808" xr:uid="{00000000-0005-0000-0000-000077080000}"/>
    <cellStyle name="Comma 70" xfId="1809" xr:uid="{00000000-0005-0000-0000-000078080000}"/>
    <cellStyle name="Comma 71" xfId="1810" xr:uid="{00000000-0005-0000-0000-000079080000}"/>
    <cellStyle name="Comma 72" xfId="1811" xr:uid="{00000000-0005-0000-0000-00007A080000}"/>
    <cellStyle name="Comma 73" xfId="1812" xr:uid="{00000000-0005-0000-0000-00007B080000}"/>
    <cellStyle name="Comma 74" xfId="1813" xr:uid="{00000000-0005-0000-0000-00007C080000}"/>
    <cellStyle name="Comma 75" xfId="1814" xr:uid="{00000000-0005-0000-0000-00007D080000}"/>
    <cellStyle name="Comma 76" xfId="1815" xr:uid="{00000000-0005-0000-0000-00007E080000}"/>
    <cellStyle name="Comma 77" xfId="1816" xr:uid="{00000000-0005-0000-0000-00007F080000}"/>
    <cellStyle name="Comma 78" xfId="1817" xr:uid="{00000000-0005-0000-0000-000080080000}"/>
    <cellStyle name="Comma 79" xfId="1818" xr:uid="{00000000-0005-0000-0000-000081080000}"/>
    <cellStyle name="Comma 8" xfId="1819" xr:uid="{00000000-0005-0000-0000-000082080000}"/>
    <cellStyle name="Comma 8 2" xfId="1820" xr:uid="{00000000-0005-0000-0000-000083080000}"/>
    <cellStyle name="Comma 8 2 2" xfId="1821" xr:uid="{00000000-0005-0000-0000-000084080000}"/>
    <cellStyle name="Comma 8 2 3" xfId="1822" xr:uid="{00000000-0005-0000-0000-000085080000}"/>
    <cellStyle name="Comma 8 2 3 2" xfId="10017" xr:uid="{00000000-0005-0000-0000-000086080000}"/>
    <cellStyle name="Comma 8 3" xfId="1823" xr:uid="{00000000-0005-0000-0000-000087080000}"/>
    <cellStyle name="Comma 8 3 2" xfId="10018" xr:uid="{00000000-0005-0000-0000-000088080000}"/>
    <cellStyle name="Comma 8 4" xfId="10016" xr:uid="{00000000-0005-0000-0000-000089080000}"/>
    <cellStyle name="Comma 80" xfId="1824" xr:uid="{00000000-0005-0000-0000-00008A080000}"/>
    <cellStyle name="Comma 81" xfId="1825" xr:uid="{00000000-0005-0000-0000-00008B080000}"/>
    <cellStyle name="Comma 82" xfId="1826" xr:uid="{00000000-0005-0000-0000-00008C080000}"/>
    <cellStyle name="Comma 83" xfId="1827" xr:uid="{00000000-0005-0000-0000-00008D080000}"/>
    <cellStyle name="Comma 84" xfId="1828" xr:uid="{00000000-0005-0000-0000-00008E080000}"/>
    <cellStyle name="Comma 85" xfId="1829" xr:uid="{00000000-0005-0000-0000-00008F080000}"/>
    <cellStyle name="Comma 86" xfId="1830" xr:uid="{00000000-0005-0000-0000-000090080000}"/>
    <cellStyle name="Comma 87" xfId="1831" xr:uid="{00000000-0005-0000-0000-000091080000}"/>
    <cellStyle name="Comma 88" xfId="1832" xr:uid="{00000000-0005-0000-0000-000092080000}"/>
    <cellStyle name="Comma 88 2" xfId="9490" xr:uid="{00000000-0005-0000-0000-000093080000}"/>
    <cellStyle name="Comma 88 2 2" xfId="34" xr:uid="{00000000-0005-0000-0000-000094080000}"/>
    <cellStyle name="Comma 88 2 2 2" xfId="12967" xr:uid="{00000000-0005-0000-0000-000095080000}"/>
    <cellStyle name="Comma 89" xfId="1833" xr:uid="{00000000-0005-0000-0000-000096080000}"/>
    <cellStyle name="Comma 9" xfId="1834" xr:uid="{00000000-0005-0000-0000-000097080000}"/>
    <cellStyle name="Comma 9 2" xfId="1835" xr:uid="{00000000-0005-0000-0000-000098080000}"/>
    <cellStyle name="Comma 9 3" xfId="1836" xr:uid="{00000000-0005-0000-0000-000099080000}"/>
    <cellStyle name="Comma 9 4" xfId="1837" xr:uid="{00000000-0005-0000-0000-00009A080000}"/>
    <cellStyle name="Comma 90" xfId="1838" xr:uid="{00000000-0005-0000-0000-00009B080000}"/>
    <cellStyle name="Comma 91" xfId="1839" xr:uid="{00000000-0005-0000-0000-00009C080000}"/>
    <cellStyle name="Comma 92" xfId="1840" xr:uid="{00000000-0005-0000-0000-00009D080000}"/>
    <cellStyle name="Comma 93" xfId="1841" xr:uid="{00000000-0005-0000-0000-00009E080000}"/>
    <cellStyle name="Comma 94" xfId="1842" xr:uid="{00000000-0005-0000-0000-00009F080000}"/>
    <cellStyle name="Comma 94 2" xfId="1843" xr:uid="{00000000-0005-0000-0000-0000A0080000}"/>
    <cellStyle name="Comma 95" xfId="1844" xr:uid="{00000000-0005-0000-0000-0000A1080000}"/>
    <cellStyle name="Comma 96" xfId="1845" xr:uid="{00000000-0005-0000-0000-0000A2080000}"/>
    <cellStyle name="Comma 96 2" xfId="10019" xr:uid="{00000000-0005-0000-0000-0000A3080000}"/>
    <cellStyle name="Comma 97" xfId="1846" xr:uid="{00000000-0005-0000-0000-0000A4080000}"/>
    <cellStyle name="Comma 98" xfId="27" xr:uid="{00000000-0005-0000-0000-0000A5080000}"/>
    <cellStyle name="Comma 98 2" xfId="9588" xr:uid="{00000000-0005-0000-0000-0000A6080000}"/>
    <cellStyle name="Comma 98 3" xfId="9517" xr:uid="{00000000-0005-0000-0000-0000A7080000}"/>
    <cellStyle name="Comma 99" xfId="9527" xr:uid="{00000000-0005-0000-0000-0000A8080000}"/>
    <cellStyle name="Comma0" xfId="1847" xr:uid="{00000000-0005-0000-0000-0000A9080000}"/>
    <cellStyle name="corpload" xfId="1848" xr:uid="{00000000-0005-0000-0000-0000AA080000}"/>
    <cellStyle name="Currency" xfId="12980" builtinId="4"/>
    <cellStyle name="Currency [0] 2" xfId="1849" xr:uid="{00000000-0005-0000-0000-0000AC080000}"/>
    <cellStyle name="Currency [0] 2 2" xfId="1850" xr:uid="{00000000-0005-0000-0000-0000AD080000}"/>
    <cellStyle name="Currency [0] 2 2 2" xfId="9442" xr:uid="{00000000-0005-0000-0000-0000AE080000}"/>
    <cellStyle name="Currency [0] 3" xfId="1851" xr:uid="{00000000-0005-0000-0000-0000AF080000}"/>
    <cellStyle name="Currency 10" xfId="28" xr:uid="{00000000-0005-0000-0000-0000B0080000}"/>
    <cellStyle name="Currency 11" xfId="1852" xr:uid="{00000000-0005-0000-0000-0000B1080000}"/>
    <cellStyle name="Currency 12" xfId="1853" xr:uid="{00000000-0005-0000-0000-0000B2080000}"/>
    <cellStyle name="Currency 12 2" xfId="1854" xr:uid="{00000000-0005-0000-0000-0000B3080000}"/>
    <cellStyle name="Currency 13" xfId="1855" xr:uid="{00000000-0005-0000-0000-0000B4080000}"/>
    <cellStyle name="Currency 14" xfId="1856" xr:uid="{00000000-0005-0000-0000-0000B5080000}"/>
    <cellStyle name="Currency 15" xfId="1857" xr:uid="{00000000-0005-0000-0000-0000B6080000}"/>
    <cellStyle name="Currency 16" xfId="1858" xr:uid="{00000000-0005-0000-0000-0000B7080000}"/>
    <cellStyle name="Currency 17" xfId="1859" xr:uid="{00000000-0005-0000-0000-0000B8080000}"/>
    <cellStyle name="Currency 18" xfId="1860" xr:uid="{00000000-0005-0000-0000-0000B9080000}"/>
    <cellStyle name="Currency 19" xfId="1861" xr:uid="{00000000-0005-0000-0000-0000BA080000}"/>
    <cellStyle name="Currency 2" xfId="1862" xr:uid="{00000000-0005-0000-0000-0000BB080000}"/>
    <cellStyle name="Currency 2 10" xfId="37" xr:uid="{00000000-0005-0000-0000-0000BC080000}"/>
    <cellStyle name="Currency 2 10 2" xfId="1863" xr:uid="{00000000-0005-0000-0000-0000BD080000}"/>
    <cellStyle name="Currency 2 10 2 2" xfId="1864" xr:uid="{00000000-0005-0000-0000-0000BE080000}"/>
    <cellStyle name="Currency 2 10 2 3" xfId="1865" xr:uid="{00000000-0005-0000-0000-0000BF080000}"/>
    <cellStyle name="Currency 2 10 3" xfId="1866" xr:uid="{00000000-0005-0000-0000-0000C0080000}"/>
    <cellStyle name="Currency 2 100" xfId="1867" xr:uid="{00000000-0005-0000-0000-0000C1080000}"/>
    <cellStyle name="Currency 2 101" xfId="1868" xr:uid="{00000000-0005-0000-0000-0000C2080000}"/>
    <cellStyle name="Currency 2 102" xfId="1869" xr:uid="{00000000-0005-0000-0000-0000C3080000}"/>
    <cellStyle name="Currency 2 103" xfId="1870" xr:uid="{00000000-0005-0000-0000-0000C4080000}"/>
    <cellStyle name="Currency 2 104" xfId="1871" xr:uid="{00000000-0005-0000-0000-0000C5080000}"/>
    <cellStyle name="Currency 2 105" xfId="1872" xr:uid="{00000000-0005-0000-0000-0000C6080000}"/>
    <cellStyle name="Currency 2 106" xfId="1873" xr:uid="{00000000-0005-0000-0000-0000C7080000}"/>
    <cellStyle name="Currency 2 107" xfId="1874" xr:uid="{00000000-0005-0000-0000-0000C8080000}"/>
    <cellStyle name="Currency 2 108" xfId="1875" xr:uid="{00000000-0005-0000-0000-0000C9080000}"/>
    <cellStyle name="Currency 2 109" xfId="1876" xr:uid="{00000000-0005-0000-0000-0000CA080000}"/>
    <cellStyle name="Currency 2 11" xfId="1877" xr:uid="{00000000-0005-0000-0000-0000CB080000}"/>
    <cellStyle name="Currency 2 11 2" xfId="1878" xr:uid="{00000000-0005-0000-0000-0000CC080000}"/>
    <cellStyle name="Currency 2 11 2 2" xfId="1879" xr:uid="{00000000-0005-0000-0000-0000CD080000}"/>
    <cellStyle name="Currency 2 11 2 3" xfId="1880" xr:uid="{00000000-0005-0000-0000-0000CE080000}"/>
    <cellStyle name="Currency 2 11 3" xfId="1881" xr:uid="{00000000-0005-0000-0000-0000CF080000}"/>
    <cellStyle name="Currency 2 110" xfId="1882" xr:uid="{00000000-0005-0000-0000-0000D0080000}"/>
    <cellStyle name="Currency 2 111" xfId="1883" xr:uid="{00000000-0005-0000-0000-0000D1080000}"/>
    <cellStyle name="Currency 2 112" xfId="1884" xr:uid="{00000000-0005-0000-0000-0000D2080000}"/>
    <cellStyle name="Currency 2 113" xfId="1885" xr:uid="{00000000-0005-0000-0000-0000D3080000}"/>
    <cellStyle name="Currency 2 114" xfId="1886" xr:uid="{00000000-0005-0000-0000-0000D4080000}"/>
    <cellStyle name="Currency 2 115" xfId="1887" xr:uid="{00000000-0005-0000-0000-0000D5080000}"/>
    <cellStyle name="Currency 2 116" xfId="1888" xr:uid="{00000000-0005-0000-0000-0000D6080000}"/>
    <cellStyle name="Currency 2 117" xfId="1889" xr:uid="{00000000-0005-0000-0000-0000D7080000}"/>
    <cellStyle name="Currency 2 118" xfId="1890" xr:uid="{00000000-0005-0000-0000-0000D8080000}"/>
    <cellStyle name="Currency 2 119" xfId="1891" xr:uid="{00000000-0005-0000-0000-0000D9080000}"/>
    <cellStyle name="Currency 2 12" xfId="1892" xr:uid="{00000000-0005-0000-0000-0000DA080000}"/>
    <cellStyle name="Currency 2 12 2" xfId="1893" xr:uid="{00000000-0005-0000-0000-0000DB080000}"/>
    <cellStyle name="Currency 2 12 2 2" xfId="1894" xr:uid="{00000000-0005-0000-0000-0000DC080000}"/>
    <cellStyle name="Currency 2 12 2 3" xfId="1895" xr:uid="{00000000-0005-0000-0000-0000DD080000}"/>
    <cellStyle name="Currency 2 12 3" xfId="1896" xr:uid="{00000000-0005-0000-0000-0000DE080000}"/>
    <cellStyle name="Currency 2 120" xfId="1897" xr:uid="{00000000-0005-0000-0000-0000DF080000}"/>
    <cellStyle name="Currency 2 121" xfId="1898" xr:uid="{00000000-0005-0000-0000-0000E0080000}"/>
    <cellStyle name="Currency 2 122" xfId="1899" xr:uid="{00000000-0005-0000-0000-0000E1080000}"/>
    <cellStyle name="Currency 2 123" xfId="1900" xr:uid="{00000000-0005-0000-0000-0000E2080000}"/>
    <cellStyle name="Currency 2 124" xfId="1901" xr:uid="{00000000-0005-0000-0000-0000E3080000}"/>
    <cellStyle name="Currency 2 125" xfId="1902" xr:uid="{00000000-0005-0000-0000-0000E4080000}"/>
    <cellStyle name="Currency 2 126" xfId="1903" xr:uid="{00000000-0005-0000-0000-0000E5080000}"/>
    <cellStyle name="Currency 2 127" xfId="1904" xr:uid="{00000000-0005-0000-0000-0000E6080000}"/>
    <cellStyle name="Currency 2 128" xfId="1905" xr:uid="{00000000-0005-0000-0000-0000E7080000}"/>
    <cellStyle name="Currency 2 129" xfId="1906" xr:uid="{00000000-0005-0000-0000-0000E8080000}"/>
    <cellStyle name="Currency 2 13" xfId="1907" xr:uid="{00000000-0005-0000-0000-0000E9080000}"/>
    <cellStyle name="Currency 2 13 2" xfId="1908" xr:uid="{00000000-0005-0000-0000-0000EA080000}"/>
    <cellStyle name="Currency 2 13 2 2" xfId="1909" xr:uid="{00000000-0005-0000-0000-0000EB080000}"/>
    <cellStyle name="Currency 2 13 2 3" xfId="1910" xr:uid="{00000000-0005-0000-0000-0000EC080000}"/>
    <cellStyle name="Currency 2 13 3" xfId="1911" xr:uid="{00000000-0005-0000-0000-0000ED080000}"/>
    <cellStyle name="Currency 2 130" xfId="1912" xr:uid="{00000000-0005-0000-0000-0000EE080000}"/>
    <cellStyle name="Currency 2 131" xfId="1913" xr:uid="{00000000-0005-0000-0000-0000EF080000}"/>
    <cellStyle name="Currency 2 132" xfId="1914" xr:uid="{00000000-0005-0000-0000-0000F0080000}"/>
    <cellStyle name="Currency 2 133" xfId="1915" xr:uid="{00000000-0005-0000-0000-0000F1080000}"/>
    <cellStyle name="Currency 2 134" xfId="1916" xr:uid="{00000000-0005-0000-0000-0000F2080000}"/>
    <cellStyle name="Currency 2 135" xfId="1917" xr:uid="{00000000-0005-0000-0000-0000F3080000}"/>
    <cellStyle name="Currency 2 136" xfId="1918" xr:uid="{00000000-0005-0000-0000-0000F4080000}"/>
    <cellStyle name="Currency 2 137" xfId="1919" xr:uid="{00000000-0005-0000-0000-0000F5080000}"/>
    <cellStyle name="Currency 2 138" xfId="1920" xr:uid="{00000000-0005-0000-0000-0000F6080000}"/>
    <cellStyle name="Currency 2 14" xfId="1921" xr:uid="{00000000-0005-0000-0000-0000F7080000}"/>
    <cellStyle name="Currency 2 14 2" xfId="1922" xr:uid="{00000000-0005-0000-0000-0000F8080000}"/>
    <cellStyle name="Currency 2 14 2 2" xfId="1923" xr:uid="{00000000-0005-0000-0000-0000F9080000}"/>
    <cellStyle name="Currency 2 14 2 3" xfId="1924" xr:uid="{00000000-0005-0000-0000-0000FA080000}"/>
    <cellStyle name="Currency 2 14 3" xfId="1925" xr:uid="{00000000-0005-0000-0000-0000FB080000}"/>
    <cellStyle name="Currency 2 15" xfId="1926" xr:uid="{00000000-0005-0000-0000-0000FC080000}"/>
    <cellStyle name="Currency 2 15 2" xfId="1927" xr:uid="{00000000-0005-0000-0000-0000FD080000}"/>
    <cellStyle name="Currency 2 15 2 2" xfId="1928" xr:uid="{00000000-0005-0000-0000-0000FE080000}"/>
    <cellStyle name="Currency 2 15 2 3" xfId="1929" xr:uid="{00000000-0005-0000-0000-0000FF080000}"/>
    <cellStyle name="Currency 2 15 3" xfId="1930" xr:uid="{00000000-0005-0000-0000-000000090000}"/>
    <cellStyle name="Currency 2 16" xfId="1931" xr:uid="{00000000-0005-0000-0000-000001090000}"/>
    <cellStyle name="Currency 2 16 2" xfId="1932" xr:uid="{00000000-0005-0000-0000-000002090000}"/>
    <cellStyle name="Currency 2 16 2 2" xfId="1933" xr:uid="{00000000-0005-0000-0000-000003090000}"/>
    <cellStyle name="Currency 2 16 2 3" xfId="1934" xr:uid="{00000000-0005-0000-0000-000004090000}"/>
    <cellStyle name="Currency 2 16 3" xfId="1935" xr:uid="{00000000-0005-0000-0000-000005090000}"/>
    <cellStyle name="Currency 2 17" xfId="1936" xr:uid="{00000000-0005-0000-0000-000006090000}"/>
    <cellStyle name="Currency 2 17 2" xfId="1937" xr:uid="{00000000-0005-0000-0000-000007090000}"/>
    <cellStyle name="Currency 2 18" xfId="1938" xr:uid="{00000000-0005-0000-0000-000008090000}"/>
    <cellStyle name="Currency 2 18 2" xfId="1939" xr:uid="{00000000-0005-0000-0000-000009090000}"/>
    <cellStyle name="Currency 2 19" xfId="1940" xr:uid="{00000000-0005-0000-0000-00000A090000}"/>
    <cellStyle name="Currency 2 19 2" xfId="1941" xr:uid="{00000000-0005-0000-0000-00000B090000}"/>
    <cellStyle name="Currency 2 2" xfId="1942" xr:uid="{00000000-0005-0000-0000-00000C090000}"/>
    <cellStyle name="Currency 2 2 10" xfId="1943" xr:uid="{00000000-0005-0000-0000-00000D090000}"/>
    <cellStyle name="Currency 2 2 10 2" xfId="1944" xr:uid="{00000000-0005-0000-0000-00000E090000}"/>
    <cellStyle name="Currency 2 2 11" xfId="1945" xr:uid="{00000000-0005-0000-0000-00000F090000}"/>
    <cellStyle name="Currency 2 2 11 2" xfId="1946" xr:uid="{00000000-0005-0000-0000-000010090000}"/>
    <cellStyle name="Currency 2 2 12" xfId="1947" xr:uid="{00000000-0005-0000-0000-000011090000}"/>
    <cellStyle name="Currency 2 2 12 2" xfId="1948" xr:uid="{00000000-0005-0000-0000-000012090000}"/>
    <cellStyle name="Currency 2 2 12 2 2" xfId="1949" xr:uid="{00000000-0005-0000-0000-000013090000}"/>
    <cellStyle name="Currency 2 2 12 3" xfId="1950" xr:uid="{00000000-0005-0000-0000-000014090000}"/>
    <cellStyle name="Currency 2 2 13" xfId="1951" xr:uid="{00000000-0005-0000-0000-000015090000}"/>
    <cellStyle name="Currency 2 2 13 2" xfId="1952" xr:uid="{00000000-0005-0000-0000-000016090000}"/>
    <cellStyle name="Currency 2 2 14" xfId="1953" xr:uid="{00000000-0005-0000-0000-000017090000}"/>
    <cellStyle name="Currency 2 2 14 2" xfId="1954" xr:uid="{00000000-0005-0000-0000-000018090000}"/>
    <cellStyle name="Currency 2 2 14 2 2" xfId="1955" xr:uid="{00000000-0005-0000-0000-000019090000}"/>
    <cellStyle name="Currency 2 2 14 3" xfId="1956" xr:uid="{00000000-0005-0000-0000-00001A090000}"/>
    <cellStyle name="Currency 2 2 15" xfId="1957" xr:uid="{00000000-0005-0000-0000-00001B090000}"/>
    <cellStyle name="Currency 2 2 15 2" xfId="1958" xr:uid="{00000000-0005-0000-0000-00001C090000}"/>
    <cellStyle name="Currency 2 2 15 2 2" xfId="1959" xr:uid="{00000000-0005-0000-0000-00001D090000}"/>
    <cellStyle name="Currency 2 2 15 3" xfId="1960" xr:uid="{00000000-0005-0000-0000-00001E090000}"/>
    <cellStyle name="Currency 2 2 16" xfId="1961" xr:uid="{00000000-0005-0000-0000-00001F090000}"/>
    <cellStyle name="Currency 2 2 16 2" xfId="1962" xr:uid="{00000000-0005-0000-0000-000020090000}"/>
    <cellStyle name="Currency 2 2 16 2 2" xfId="1963" xr:uid="{00000000-0005-0000-0000-000021090000}"/>
    <cellStyle name="Currency 2 2 16 3" xfId="1964" xr:uid="{00000000-0005-0000-0000-000022090000}"/>
    <cellStyle name="Currency 2 2 17" xfId="1965" xr:uid="{00000000-0005-0000-0000-000023090000}"/>
    <cellStyle name="Currency 2 2 17 2" xfId="1966" xr:uid="{00000000-0005-0000-0000-000024090000}"/>
    <cellStyle name="Currency 2 2 17 2 2" xfId="1967" xr:uid="{00000000-0005-0000-0000-000025090000}"/>
    <cellStyle name="Currency 2 2 17 3" xfId="1968" xr:uid="{00000000-0005-0000-0000-000026090000}"/>
    <cellStyle name="Currency 2 2 18" xfId="1969" xr:uid="{00000000-0005-0000-0000-000027090000}"/>
    <cellStyle name="Currency 2 2 19" xfId="1970" xr:uid="{00000000-0005-0000-0000-000028090000}"/>
    <cellStyle name="Currency 2 2 2" xfId="1971" xr:uid="{00000000-0005-0000-0000-000029090000}"/>
    <cellStyle name="Currency 2 2 2 10" xfId="1972" xr:uid="{00000000-0005-0000-0000-00002A090000}"/>
    <cellStyle name="Currency 2 2 2 11" xfId="1973" xr:uid="{00000000-0005-0000-0000-00002B090000}"/>
    <cellStyle name="Currency 2 2 2 12" xfId="1974" xr:uid="{00000000-0005-0000-0000-00002C090000}"/>
    <cellStyle name="Currency 2 2 2 13" xfId="1975" xr:uid="{00000000-0005-0000-0000-00002D090000}"/>
    <cellStyle name="Currency 2 2 2 14" xfId="1976" xr:uid="{00000000-0005-0000-0000-00002E090000}"/>
    <cellStyle name="Currency 2 2 2 15" xfId="1977" xr:uid="{00000000-0005-0000-0000-00002F090000}"/>
    <cellStyle name="Currency 2 2 2 16" xfId="1978" xr:uid="{00000000-0005-0000-0000-000030090000}"/>
    <cellStyle name="Currency 2 2 2 17" xfId="1979" xr:uid="{00000000-0005-0000-0000-000031090000}"/>
    <cellStyle name="Currency 2 2 2 18" xfId="1980" xr:uid="{00000000-0005-0000-0000-000032090000}"/>
    <cellStyle name="Currency 2 2 2 18 2" xfId="1981" xr:uid="{00000000-0005-0000-0000-000033090000}"/>
    <cellStyle name="Currency 2 2 2 19" xfId="1982" xr:uid="{00000000-0005-0000-0000-000034090000}"/>
    <cellStyle name="Currency 2 2 2 2" xfId="1983" xr:uid="{00000000-0005-0000-0000-000035090000}"/>
    <cellStyle name="Currency 2 2 2 2 10" xfId="1984" xr:uid="{00000000-0005-0000-0000-000036090000}"/>
    <cellStyle name="Currency 2 2 2 2 10 2" xfId="1985" xr:uid="{00000000-0005-0000-0000-000037090000}"/>
    <cellStyle name="Currency 2 2 2 2 10 2 2" xfId="1986" xr:uid="{00000000-0005-0000-0000-000038090000}"/>
    <cellStyle name="Currency 2 2 2 2 10 3" xfId="1987" xr:uid="{00000000-0005-0000-0000-000039090000}"/>
    <cellStyle name="Currency 2 2 2 2 11" xfId="1988" xr:uid="{00000000-0005-0000-0000-00003A090000}"/>
    <cellStyle name="Currency 2 2 2 2 11 2" xfId="1989" xr:uid="{00000000-0005-0000-0000-00003B090000}"/>
    <cellStyle name="Currency 2 2 2 2 11 2 2" xfId="1990" xr:uid="{00000000-0005-0000-0000-00003C090000}"/>
    <cellStyle name="Currency 2 2 2 2 11 3" xfId="1991" xr:uid="{00000000-0005-0000-0000-00003D090000}"/>
    <cellStyle name="Currency 2 2 2 2 12" xfId="1992" xr:uid="{00000000-0005-0000-0000-00003E090000}"/>
    <cellStyle name="Currency 2 2 2 2 12 2" xfId="1993" xr:uid="{00000000-0005-0000-0000-00003F090000}"/>
    <cellStyle name="Currency 2 2 2 2 12 2 2" xfId="1994" xr:uid="{00000000-0005-0000-0000-000040090000}"/>
    <cellStyle name="Currency 2 2 2 2 12 3" xfId="1995" xr:uid="{00000000-0005-0000-0000-000041090000}"/>
    <cellStyle name="Currency 2 2 2 2 13" xfId="1996" xr:uid="{00000000-0005-0000-0000-000042090000}"/>
    <cellStyle name="Currency 2 2 2 2 13 2" xfId="1997" xr:uid="{00000000-0005-0000-0000-000043090000}"/>
    <cellStyle name="Currency 2 2 2 2 13 2 2" xfId="1998" xr:uid="{00000000-0005-0000-0000-000044090000}"/>
    <cellStyle name="Currency 2 2 2 2 13 3" xfId="1999" xr:uid="{00000000-0005-0000-0000-000045090000}"/>
    <cellStyle name="Currency 2 2 2 2 14" xfId="2000" xr:uid="{00000000-0005-0000-0000-000046090000}"/>
    <cellStyle name="Currency 2 2 2 2 14 2" xfId="2001" xr:uid="{00000000-0005-0000-0000-000047090000}"/>
    <cellStyle name="Currency 2 2 2 2 14 2 2" xfId="2002" xr:uid="{00000000-0005-0000-0000-000048090000}"/>
    <cellStyle name="Currency 2 2 2 2 14 3" xfId="2003" xr:uid="{00000000-0005-0000-0000-000049090000}"/>
    <cellStyle name="Currency 2 2 2 2 15" xfId="2004" xr:uid="{00000000-0005-0000-0000-00004A090000}"/>
    <cellStyle name="Currency 2 2 2 2 15 2" xfId="2005" xr:uid="{00000000-0005-0000-0000-00004B090000}"/>
    <cellStyle name="Currency 2 2 2 2 15 2 2" xfId="2006" xr:uid="{00000000-0005-0000-0000-00004C090000}"/>
    <cellStyle name="Currency 2 2 2 2 15 3" xfId="2007" xr:uid="{00000000-0005-0000-0000-00004D090000}"/>
    <cellStyle name="Currency 2 2 2 2 16" xfId="2008" xr:uid="{00000000-0005-0000-0000-00004E090000}"/>
    <cellStyle name="Currency 2 2 2 2 16 2" xfId="2009" xr:uid="{00000000-0005-0000-0000-00004F090000}"/>
    <cellStyle name="Currency 2 2 2 2 16 2 2" xfId="2010" xr:uid="{00000000-0005-0000-0000-000050090000}"/>
    <cellStyle name="Currency 2 2 2 2 16 3" xfId="2011" xr:uid="{00000000-0005-0000-0000-000051090000}"/>
    <cellStyle name="Currency 2 2 2 2 17" xfId="2012" xr:uid="{00000000-0005-0000-0000-000052090000}"/>
    <cellStyle name="Currency 2 2 2 2 17 2" xfId="2013" xr:uid="{00000000-0005-0000-0000-000053090000}"/>
    <cellStyle name="Currency 2 2 2 2 17 2 2" xfId="2014" xr:uid="{00000000-0005-0000-0000-000054090000}"/>
    <cellStyle name="Currency 2 2 2 2 17 3" xfId="2015" xr:uid="{00000000-0005-0000-0000-000055090000}"/>
    <cellStyle name="Currency 2 2 2 2 2" xfId="2016" xr:uid="{00000000-0005-0000-0000-000056090000}"/>
    <cellStyle name="Currency 2 2 2 2 2 2" xfId="2017" xr:uid="{00000000-0005-0000-0000-000057090000}"/>
    <cellStyle name="Currency 2 2 2 2 2 2 2" xfId="2018" xr:uid="{00000000-0005-0000-0000-000058090000}"/>
    <cellStyle name="Currency 2 2 2 2 2 2 2 2" xfId="2019" xr:uid="{00000000-0005-0000-0000-000059090000}"/>
    <cellStyle name="Currency 2 2 2 2 2 2 2 2 2" xfId="2020" xr:uid="{00000000-0005-0000-0000-00005A090000}"/>
    <cellStyle name="Currency 2 2 2 2 2 2 2 3" xfId="2021" xr:uid="{00000000-0005-0000-0000-00005B090000}"/>
    <cellStyle name="Currency 2 2 2 2 2 2 3" xfId="2022" xr:uid="{00000000-0005-0000-0000-00005C090000}"/>
    <cellStyle name="Currency 2 2 2 2 2 2 3 2" xfId="2023" xr:uid="{00000000-0005-0000-0000-00005D090000}"/>
    <cellStyle name="Currency 2 2 2 2 2 2 3 2 2" xfId="2024" xr:uid="{00000000-0005-0000-0000-00005E090000}"/>
    <cellStyle name="Currency 2 2 2 2 2 2 3 3" xfId="2025" xr:uid="{00000000-0005-0000-0000-00005F090000}"/>
    <cellStyle name="Currency 2 2 2 2 2 2 4" xfId="2026" xr:uid="{00000000-0005-0000-0000-000060090000}"/>
    <cellStyle name="Currency 2 2 2 2 2 2 4 2" xfId="2027" xr:uid="{00000000-0005-0000-0000-000061090000}"/>
    <cellStyle name="Currency 2 2 2 2 2 2 4 2 2" xfId="2028" xr:uid="{00000000-0005-0000-0000-000062090000}"/>
    <cellStyle name="Currency 2 2 2 2 2 2 4 3" xfId="2029" xr:uid="{00000000-0005-0000-0000-000063090000}"/>
    <cellStyle name="Currency 2 2 2 2 2 2 5" xfId="2030" xr:uid="{00000000-0005-0000-0000-000064090000}"/>
    <cellStyle name="Currency 2 2 2 2 2 2 5 2" xfId="2031" xr:uid="{00000000-0005-0000-0000-000065090000}"/>
    <cellStyle name="Currency 2 2 2 2 2 2 5 2 2" xfId="2032" xr:uid="{00000000-0005-0000-0000-000066090000}"/>
    <cellStyle name="Currency 2 2 2 2 2 2 5 3" xfId="2033" xr:uid="{00000000-0005-0000-0000-000067090000}"/>
    <cellStyle name="Currency 2 2 2 2 2 3" xfId="2034" xr:uid="{00000000-0005-0000-0000-000068090000}"/>
    <cellStyle name="Currency 2 2 2 2 2 4" xfId="2035" xr:uid="{00000000-0005-0000-0000-000069090000}"/>
    <cellStyle name="Currency 2 2 2 2 2 5" xfId="2036" xr:uid="{00000000-0005-0000-0000-00006A090000}"/>
    <cellStyle name="Currency 2 2 2 2 2 6" xfId="2037" xr:uid="{00000000-0005-0000-0000-00006B090000}"/>
    <cellStyle name="Currency 2 2 2 2 2 6 2" xfId="2038" xr:uid="{00000000-0005-0000-0000-00006C090000}"/>
    <cellStyle name="Currency 2 2 2 2 2 7" xfId="2039" xr:uid="{00000000-0005-0000-0000-00006D090000}"/>
    <cellStyle name="Currency 2 2 2 2 3" xfId="2040" xr:uid="{00000000-0005-0000-0000-00006E090000}"/>
    <cellStyle name="Currency 2 2 2 2 3 2" xfId="2041" xr:uid="{00000000-0005-0000-0000-00006F090000}"/>
    <cellStyle name="Currency 2 2 2 2 3 2 2" xfId="2042" xr:uid="{00000000-0005-0000-0000-000070090000}"/>
    <cellStyle name="Currency 2 2 2 2 3 3" xfId="2043" xr:uid="{00000000-0005-0000-0000-000071090000}"/>
    <cellStyle name="Currency 2 2 2 2 4" xfId="2044" xr:uid="{00000000-0005-0000-0000-000072090000}"/>
    <cellStyle name="Currency 2 2 2 2 4 2" xfId="2045" xr:uid="{00000000-0005-0000-0000-000073090000}"/>
    <cellStyle name="Currency 2 2 2 2 4 2 2" xfId="2046" xr:uid="{00000000-0005-0000-0000-000074090000}"/>
    <cellStyle name="Currency 2 2 2 2 4 3" xfId="2047" xr:uid="{00000000-0005-0000-0000-000075090000}"/>
    <cellStyle name="Currency 2 2 2 2 5" xfId="2048" xr:uid="{00000000-0005-0000-0000-000076090000}"/>
    <cellStyle name="Currency 2 2 2 2 5 2" xfId="2049" xr:uid="{00000000-0005-0000-0000-000077090000}"/>
    <cellStyle name="Currency 2 2 2 2 5 2 2" xfId="2050" xr:uid="{00000000-0005-0000-0000-000078090000}"/>
    <cellStyle name="Currency 2 2 2 2 5 3" xfId="2051" xr:uid="{00000000-0005-0000-0000-000079090000}"/>
    <cellStyle name="Currency 2 2 2 2 6" xfId="2052" xr:uid="{00000000-0005-0000-0000-00007A090000}"/>
    <cellStyle name="Currency 2 2 2 2 6 2" xfId="2053" xr:uid="{00000000-0005-0000-0000-00007B090000}"/>
    <cellStyle name="Currency 2 2 2 2 6 2 2" xfId="2054" xr:uid="{00000000-0005-0000-0000-00007C090000}"/>
    <cellStyle name="Currency 2 2 2 2 6 3" xfId="2055" xr:uid="{00000000-0005-0000-0000-00007D090000}"/>
    <cellStyle name="Currency 2 2 2 2 7" xfId="2056" xr:uid="{00000000-0005-0000-0000-00007E090000}"/>
    <cellStyle name="Currency 2 2 2 2 7 2" xfId="2057" xr:uid="{00000000-0005-0000-0000-00007F090000}"/>
    <cellStyle name="Currency 2 2 2 2 7 2 2" xfId="2058" xr:uid="{00000000-0005-0000-0000-000080090000}"/>
    <cellStyle name="Currency 2 2 2 2 7 3" xfId="2059" xr:uid="{00000000-0005-0000-0000-000081090000}"/>
    <cellStyle name="Currency 2 2 2 2 8" xfId="2060" xr:uid="{00000000-0005-0000-0000-000082090000}"/>
    <cellStyle name="Currency 2 2 2 2 8 2" xfId="2061" xr:uid="{00000000-0005-0000-0000-000083090000}"/>
    <cellStyle name="Currency 2 2 2 2 8 2 2" xfId="2062" xr:uid="{00000000-0005-0000-0000-000084090000}"/>
    <cellStyle name="Currency 2 2 2 2 8 3" xfId="2063" xr:uid="{00000000-0005-0000-0000-000085090000}"/>
    <cellStyle name="Currency 2 2 2 2 9" xfId="2064" xr:uid="{00000000-0005-0000-0000-000086090000}"/>
    <cellStyle name="Currency 2 2 2 2 9 2" xfId="2065" xr:uid="{00000000-0005-0000-0000-000087090000}"/>
    <cellStyle name="Currency 2 2 2 2 9 2 2" xfId="2066" xr:uid="{00000000-0005-0000-0000-000088090000}"/>
    <cellStyle name="Currency 2 2 2 2 9 3" xfId="2067" xr:uid="{00000000-0005-0000-0000-000089090000}"/>
    <cellStyle name="Currency 2 2 2 3" xfId="2068" xr:uid="{00000000-0005-0000-0000-00008A090000}"/>
    <cellStyle name="Currency 2 2 2 4" xfId="2069" xr:uid="{00000000-0005-0000-0000-00008B090000}"/>
    <cellStyle name="Currency 2 2 2 5" xfId="2070" xr:uid="{00000000-0005-0000-0000-00008C090000}"/>
    <cellStyle name="Currency 2 2 2 6" xfId="2071" xr:uid="{00000000-0005-0000-0000-00008D090000}"/>
    <cellStyle name="Currency 2 2 2 7" xfId="2072" xr:uid="{00000000-0005-0000-0000-00008E090000}"/>
    <cellStyle name="Currency 2 2 2 8" xfId="2073" xr:uid="{00000000-0005-0000-0000-00008F090000}"/>
    <cellStyle name="Currency 2 2 2 9" xfId="2074" xr:uid="{00000000-0005-0000-0000-000090090000}"/>
    <cellStyle name="Currency 2 2 20" xfId="2075" xr:uid="{00000000-0005-0000-0000-000091090000}"/>
    <cellStyle name="Currency 2 2 3" xfId="2076" xr:uid="{00000000-0005-0000-0000-000092090000}"/>
    <cellStyle name="Currency 2 2 3 2" xfId="2077" xr:uid="{00000000-0005-0000-0000-000093090000}"/>
    <cellStyle name="Currency 2 2 4" xfId="2078" xr:uid="{00000000-0005-0000-0000-000094090000}"/>
    <cellStyle name="Currency 2 2 4 2" xfId="2079" xr:uid="{00000000-0005-0000-0000-000095090000}"/>
    <cellStyle name="Currency 2 2 5" xfId="2080" xr:uid="{00000000-0005-0000-0000-000096090000}"/>
    <cellStyle name="Currency 2 2 5 2" xfId="2081" xr:uid="{00000000-0005-0000-0000-000097090000}"/>
    <cellStyle name="Currency 2 2 6" xfId="2082" xr:uid="{00000000-0005-0000-0000-000098090000}"/>
    <cellStyle name="Currency 2 2 6 2" xfId="2083" xr:uid="{00000000-0005-0000-0000-000099090000}"/>
    <cellStyle name="Currency 2 2 7" xfId="2084" xr:uid="{00000000-0005-0000-0000-00009A090000}"/>
    <cellStyle name="Currency 2 2 7 2" xfId="2085" xr:uid="{00000000-0005-0000-0000-00009B090000}"/>
    <cellStyle name="Currency 2 2 8" xfId="2086" xr:uid="{00000000-0005-0000-0000-00009C090000}"/>
    <cellStyle name="Currency 2 2 8 2" xfId="2087" xr:uid="{00000000-0005-0000-0000-00009D090000}"/>
    <cellStyle name="Currency 2 2 9" xfId="2088" xr:uid="{00000000-0005-0000-0000-00009E090000}"/>
    <cellStyle name="Currency 2 2 9 2" xfId="2089" xr:uid="{00000000-0005-0000-0000-00009F090000}"/>
    <cellStyle name="Currency 2 20" xfId="2090" xr:uid="{00000000-0005-0000-0000-0000A0090000}"/>
    <cellStyle name="Currency 2 20 2" xfId="2091" xr:uid="{00000000-0005-0000-0000-0000A1090000}"/>
    <cellStyle name="Currency 2 21" xfId="2092" xr:uid="{00000000-0005-0000-0000-0000A2090000}"/>
    <cellStyle name="Currency 2 21 2" xfId="2093" xr:uid="{00000000-0005-0000-0000-0000A3090000}"/>
    <cellStyle name="Currency 2 22" xfId="2094" xr:uid="{00000000-0005-0000-0000-0000A4090000}"/>
    <cellStyle name="Currency 2 22 2" xfId="2095" xr:uid="{00000000-0005-0000-0000-0000A5090000}"/>
    <cellStyle name="Currency 2 23" xfId="2096" xr:uid="{00000000-0005-0000-0000-0000A6090000}"/>
    <cellStyle name="Currency 2 23 2" xfId="2097" xr:uid="{00000000-0005-0000-0000-0000A7090000}"/>
    <cellStyle name="Currency 2 24" xfId="2098" xr:uid="{00000000-0005-0000-0000-0000A8090000}"/>
    <cellStyle name="Currency 2 24 2" xfId="2099" xr:uid="{00000000-0005-0000-0000-0000A9090000}"/>
    <cellStyle name="Currency 2 25" xfId="2100" xr:uid="{00000000-0005-0000-0000-0000AA090000}"/>
    <cellStyle name="Currency 2 25 2" xfId="2101" xr:uid="{00000000-0005-0000-0000-0000AB090000}"/>
    <cellStyle name="Currency 2 26" xfId="2102" xr:uid="{00000000-0005-0000-0000-0000AC090000}"/>
    <cellStyle name="Currency 2 26 2" xfId="2103" xr:uid="{00000000-0005-0000-0000-0000AD090000}"/>
    <cellStyle name="Currency 2 27" xfId="2104" xr:uid="{00000000-0005-0000-0000-0000AE090000}"/>
    <cellStyle name="Currency 2 27 2" xfId="2105" xr:uid="{00000000-0005-0000-0000-0000AF090000}"/>
    <cellStyle name="Currency 2 28" xfId="2106" xr:uid="{00000000-0005-0000-0000-0000B0090000}"/>
    <cellStyle name="Currency 2 28 2" xfId="2107" xr:uid="{00000000-0005-0000-0000-0000B1090000}"/>
    <cellStyle name="Currency 2 29" xfId="2108" xr:uid="{00000000-0005-0000-0000-0000B2090000}"/>
    <cellStyle name="Currency 2 29 2" xfId="2109" xr:uid="{00000000-0005-0000-0000-0000B3090000}"/>
    <cellStyle name="Currency 2 3" xfId="2110" xr:uid="{00000000-0005-0000-0000-0000B4090000}"/>
    <cellStyle name="Currency 2 3 2" xfId="2111" xr:uid="{00000000-0005-0000-0000-0000B5090000}"/>
    <cellStyle name="Currency 2 3 2 2" xfId="2112" xr:uid="{00000000-0005-0000-0000-0000B6090000}"/>
    <cellStyle name="Currency 2 3 2 3" xfId="2113" xr:uid="{00000000-0005-0000-0000-0000B7090000}"/>
    <cellStyle name="Currency 2 3 3" xfId="2114" xr:uid="{00000000-0005-0000-0000-0000B8090000}"/>
    <cellStyle name="Currency 2 30" xfId="2115" xr:uid="{00000000-0005-0000-0000-0000B9090000}"/>
    <cellStyle name="Currency 2 30 2" xfId="2116" xr:uid="{00000000-0005-0000-0000-0000BA090000}"/>
    <cellStyle name="Currency 2 31" xfId="2117" xr:uid="{00000000-0005-0000-0000-0000BB090000}"/>
    <cellStyle name="Currency 2 31 2" xfId="2118" xr:uid="{00000000-0005-0000-0000-0000BC090000}"/>
    <cellStyle name="Currency 2 32" xfId="2119" xr:uid="{00000000-0005-0000-0000-0000BD090000}"/>
    <cellStyle name="Currency 2 32 2" xfId="2120" xr:uid="{00000000-0005-0000-0000-0000BE090000}"/>
    <cellStyle name="Currency 2 33" xfId="2121" xr:uid="{00000000-0005-0000-0000-0000BF090000}"/>
    <cellStyle name="Currency 2 33 2" xfId="2122" xr:uid="{00000000-0005-0000-0000-0000C0090000}"/>
    <cellStyle name="Currency 2 34" xfId="2123" xr:uid="{00000000-0005-0000-0000-0000C1090000}"/>
    <cellStyle name="Currency 2 34 2" xfId="2124" xr:uid="{00000000-0005-0000-0000-0000C2090000}"/>
    <cellStyle name="Currency 2 35" xfId="2125" xr:uid="{00000000-0005-0000-0000-0000C3090000}"/>
    <cellStyle name="Currency 2 35 2" xfId="2126" xr:uid="{00000000-0005-0000-0000-0000C4090000}"/>
    <cellStyle name="Currency 2 36" xfId="2127" xr:uid="{00000000-0005-0000-0000-0000C5090000}"/>
    <cellStyle name="Currency 2 36 2" xfId="2128" xr:uid="{00000000-0005-0000-0000-0000C6090000}"/>
    <cellStyle name="Currency 2 37" xfId="2129" xr:uid="{00000000-0005-0000-0000-0000C7090000}"/>
    <cellStyle name="Currency 2 37 2" xfId="2130" xr:uid="{00000000-0005-0000-0000-0000C8090000}"/>
    <cellStyle name="Currency 2 38" xfId="2131" xr:uid="{00000000-0005-0000-0000-0000C9090000}"/>
    <cellStyle name="Currency 2 38 2" xfId="2132" xr:uid="{00000000-0005-0000-0000-0000CA090000}"/>
    <cellStyle name="Currency 2 39" xfId="2133" xr:uid="{00000000-0005-0000-0000-0000CB090000}"/>
    <cellStyle name="Currency 2 39 2" xfId="2134" xr:uid="{00000000-0005-0000-0000-0000CC090000}"/>
    <cellStyle name="Currency 2 4" xfId="2135" xr:uid="{00000000-0005-0000-0000-0000CD090000}"/>
    <cellStyle name="Currency 2 4 2" xfId="2136" xr:uid="{00000000-0005-0000-0000-0000CE090000}"/>
    <cellStyle name="Currency 2 4 2 2" xfId="2137" xr:uid="{00000000-0005-0000-0000-0000CF090000}"/>
    <cellStyle name="Currency 2 4 2 3" xfId="2138" xr:uid="{00000000-0005-0000-0000-0000D0090000}"/>
    <cellStyle name="Currency 2 4 3" xfId="2139" xr:uid="{00000000-0005-0000-0000-0000D1090000}"/>
    <cellStyle name="Currency 2 40" xfId="2140" xr:uid="{00000000-0005-0000-0000-0000D2090000}"/>
    <cellStyle name="Currency 2 40 2" xfId="2141" xr:uid="{00000000-0005-0000-0000-0000D3090000}"/>
    <cellStyle name="Currency 2 41" xfId="2142" xr:uid="{00000000-0005-0000-0000-0000D4090000}"/>
    <cellStyle name="Currency 2 41 2" xfId="2143" xr:uid="{00000000-0005-0000-0000-0000D5090000}"/>
    <cellStyle name="Currency 2 42" xfId="2144" xr:uid="{00000000-0005-0000-0000-0000D6090000}"/>
    <cellStyle name="Currency 2 42 2" xfId="2145" xr:uid="{00000000-0005-0000-0000-0000D7090000}"/>
    <cellStyle name="Currency 2 43" xfId="2146" xr:uid="{00000000-0005-0000-0000-0000D8090000}"/>
    <cellStyle name="Currency 2 43 2" xfId="2147" xr:uid="{00000000-0005-0000-0000-0000D9090000}"/>
    <cellStyle name="Currency 2 44" xfId="2148" xr:uid="{00000000-0005-0000-0000-0000DA090000}"/>
    <cellStyle name="Currency 2 44 2" xfId="2149" xr:uid="{00000000-0005-0000-0000-0000DB090000}"/>
    <cellStyle name="Currency 2 45" xfId="2150" xr:uid="{00000000-0005-0000-0000-0000DC090000}"/>
    <cellStyle name="Currency 2 45 2" xfId="2151" xr:uid="{00000000-0005-0000-0000-0000DD090000}"/>
    <cellStyle name="Currency 2 46" xfId="2152" xr:uid="{00000000-0005-0000-0000-0000DE090000}"/>
    <cellStyle name="Currency 2 46 2" xfId="2153" xr:uid="{00000000-0005-0000-0000-0000DF090000}"/>
    <cellStyle name="Currency 2 47" xfId="2154" xr:uid="{00000000-0005-0000-0000-0000E0090000}"/>
    <cellStyle name="Currency 2 47 2" xfId="2155" xr:uid="{00000000-0005-0000-0000-0000E1090000}"/>
    <cellStyle name="Currency 2 48" xfId="2156" xr:uid="{00000000-0005-0000-0000-0000E2090000}"/>
    <cellStyle name="Currency 2 48 2" xfId="2157" xr:uid="{00000000-0005-0000-0000-0000E3090000}"/>
    <cellStyle name="Currency 2 49" xfId="2158" xr:uid="{00000000-0005-0000-0000-0000E4090000}"/>
    <cellStyle name="Currency 2 49 2" xfId="2159" xr:uid="{00000000-0005-0000-0000-0000E5090000}"/>
    <cellStyle name="Currency 2 5" xfId="2160" xr:uid="{00000000-0005-0000-0000-0000E6090000}"/>
    <cellStyle name="Currency 2 5 2" xfId="2161" xr:uid="{00000000-0005-0000-0000-0000E7090000}"/>
    <cellStyle name="Currency 2 5 2 2" xfId="2162" xr:uid="{00000000-0005-0000-0000-0000E8090000}"/>
    <cellStyle name="Currency 2 5 2 3" xfId="2163" xr:uid="{00000000-0005-0000-0000-0000E9090000}"/>
    <cellStyle name="Currency 2 5 3" xfId="2164" xr:uid="{00000000-0005-0000-0000-0000EA090000}"/>
    <cellStyle name="Currency 2 50" xfId="2165" xr:uid="{00000000-0005-0000-0000-0000EB090000}"/>
    <cellStyle name="Currency 2 50 2" xfId="2166" xr:uid="{00000000-0005-0000-0000-0000EC090000}"/>
    <cellStyle name="Currency 2 51" xfId="2167" xr:uid="{00000000-0005-0000-0000-0000ED090000}"/>
    <cellStyle name="Currency 2 51 2" xfId="2168" xr:uid="{00000000-0005-0000-0000-0000EE090000}"/>
    <cellStyle name="Currency 2 52" xfId="2169" xr:uid="{00000000-0005-0000-0000-0000EF090000}"/>
    <cellStyle name="Currency 2 52 2" xfId="2170" xr:uid="{00000000-0005-0000-0000-0000F0090000}"/>
    <cellStyle name="Currency 2 53" xfId="2171" xr:uid="{00000000-0005-0000-0000-0000F1090000}"/>
    <cellStyle name="Currency 2 53 2" xfId="2172" xr:uid="{00000000-0005-0000-0000-0000F2090000}"/>
    <cellStyle name="Currency 2 54" xfId="2173" xr:uid="{00000000-0005-0000-0000-0000F3090000}"/>
    <cellStyle name="Currency 2 54 2" xfId="2174" xr:uid="{00000000-0005-0000-0000-0000F4090000}"/>
    <cellStyle name="Currency 2 55" xfId="2175" xr:uid="{00000000-0005-0000-0000-0000F5090000}"/>
    <cellStyle name="Currency 2 55 2" xfId="2176" xr:uid="{00000000-0005-0000-0000-0000F6090000}"/>
    <cellStyle name="Currency 2 56" xfId="2177" xr:uid="{00000000-0005-0000-0000-0000F7090000}"/>
    <cellStyle name="Currency 2 56 2" xfId="2178" xr:uid="{00000000-0005-0000-0000-0000F8090000}"/>
    <cellStyle name="Currency 2 57" xfId="2179" xr:uid="{00000000-0005-0000-0000-0000F9090000}"/>
    <cellStyle name="Currency 2 57 2" xfId="2180" xr:uid="{00000000-0005-0000-0000-0000FA090000}"/>
    <cellStyle name="Currency 2 58" xfId="2181" xr:uid="{00000000-0005-0000-0000-0000FB090000}"/>
    <cellStyle name="Currency 2 58 2" xfId="2182" xr:uid="{00000000-0005-0000-0000-0000FC090000}"/>
    <cellStyle name="Currency 2 59" xfId="2183" xr:uid="{00000000-0005-0000-0000-0000FD090000}"/>
    <cellStyle name="Currency 2 59 2" xfId="2184" xr:uid="{00000000-0005-0000-0000-0000FE090000}"/>
    <cellStyle name="Currency 2 6" xfId="2185" xr:uid="{00000000-0005-0000-0000-0000FF090000}"/>
    <cellStyle name="Currency 2 6 2" xfId="2186" xr:uid="{00000000-0005-0000-0000-0000000A0000}"/>
    <cellStyle name="Currency 2 6 2 2" xfId="2187" xr:uid="{00000000-0005-0000-0000-0000010A0000}"/>
    <cellStyle name="Currency 2 6 2 3" xfId="2188" xr:uid="{00000000-0005-0000-0000-0000020A0000}"/>
    <cellStyle name="Currency 2 6 3" xfId="2189" xr:uid="{00000000-0005-0000-0000-0000030A0000}"/>
    <cellStyle name="Currency 2 60" xfId="2190" xr:uid="{00000000-0005-0000-0000-0000040A0000}"/>
    <cellStyle name="Currency 2 60 2" xfId="2191" xr:uid="{00000000-0005-0000-0000-0000050A0000}"/>
    <cellStyle name="Currency 2 61" xfId="2192" xr:uid="{00000000-0005-0000-0000-0000060A0000}"/>
    <cellStyle name="Currency 2 61 2" xfId="2193" xr:uid="{00000000-0005-0000-0000-0000070A0000}"/>
    <cellStyle name="Currency 2 62" xfId="2194" xr:uid="{00000000-0005-0000-0000-0000080A0000}"/>
    <cellStyle name="Currency 2 63" xfId="2195" xr:uid="{00000000-0005-0000-0000-0000090A0000}"/>
    <cellStyle name="Currency 2 64" xfId="2196" xr:uid="{00000000-0005-0000-0000-00000A0A0000}"/>
    <cellStyle name="Currency 2 65" xfId="2197" xr:uid="{00000000-0005-0000-0000-00000B0A0000}"/>
    <cellStyle name="Currency 2 66" xfId="2198" xr:uid="{00000000-0005-0000-0000-00000C0A0000}"/>
    <cellStyle name="Currency 2 67" xfId="2199" xr:uid="{00000000-0005-0000-0000-00000D0A0000}"/>
    <cellStyle name="Currency 2 68" xfId="2200" xr:uid="{00000000-0005-0000-0000-00000E0A0000}"/>
    <cellStyle name="Currency 2 69" xfId="2201" xr:uid="{00000000-0005-0000-0000-00000F0A0000}"/>
    <cellStyle name="Currency 2 7" xfId="2202" xr:uid="{00000000-0005-0000-0000-0000100A0000}"/>
    <cellStyle name="Currency 2 7 2" xfId="2203" xr:uid="{00000000-0005-0000-0000-0000110A0000}"/>
    <cellStyle name="Currency 2 7 2 2" xfId="2204" xr:uid="{00000000-0005-0000-0000-0000120A0000}"/>
    <cellStyle name="Currency 2 7 2 3" xfId="2205" xr:uid="{00000000-0005-0000-0000-0000130A0000}"/>
    <cellStyle name="Currency 2 7 3" xfId="2206" xr:uid="{00000000-0005-0000-0000-0000140A0000}"/>
    <cellStyle name="Currency 2 70" xfId="2207" xr:uid="{00000000-0005-0000-0000-0000150A0000}"/>
    <cellStyle name="Currency 2 71" xfId="2208" xr:uid="{00000000-0005-0000-0000-0000160A0000}"/>
    <cellStyle name="Currency 2 72" xfId="2209" xr:uid="{00000000-0005-0000-0000-0000170A0000}"/>
    <cellStyle name="Currency 2 73" xfId="2210" xr:uid="{00000000-0005-0000-0000-0000180A0000}"/>
    <cellStyle name="Currency 2 74" xfId="2211" xr:uid="{00000000-0005-0000-0000-0000190A0000}"/>
    <cellStyle name="Currency 2 75" xfId="2212" xr:uid="{00000000-0005-0000-0000-00001A0A0000}"/>
    <cellStyle name="Currency 2 76" xfId="2213" xr:uid="{00000000-0005-0000-0000-00001B0A0000}"/>
    <cellStyle name="Currency 2 77" xfId="2214" xr:uid="{00000000-0005-0000-0000-00001C0A0000}"/>
    <cellStyle name="Currency 2 78" xfId="2215" xr:uid="{00000000-0005-0000-0000-00001D0A0000}"/>
    <cellStyle name="Currency 2 79" xfId="2216" xr:uid="{00000000-0005-0000-0000-00001E0A0000}"/>
    <cellStyle name="Currency 2 8" xfId="2217" xr:uid="{00000000-0005-0000-0000-00001F0A0000}"/>
    <cellStyle name="Currency 2 8 2" xfId="2218" xr:uid="{00000000-0005-0000-0000-0000200A0000}"/>
    <cellStyle name="Currency 2 8 2 2" xfId="2219" xr:uid="{00000000-0005-0000-0000-0000210A0000}"/>
    <cellStyle name="Currency 2 8 2 3" xfId="2220" xr:uid="{00000000-0005-0000-0000-0000220A0000}"/>
    <cellStyle name="Currency 2 8 3" xfId="2221" xr:uid="{00000000-0005-0000-0000-0000230A0000}"/>
    <cellStyle name="Currency 2 80" xfId="2222" xr:uid="{00000000-0005-0000-0000-0000240A0000}"/>
    <cellStyle name="Currency 2 81" xfId="2223" xr:uid="{00000000-0005-0000-0000-0000250A0000}"/>
    <cellStyle name="Currency 2 82" xfId="2224" xr:uid="{00000000-0005-0000-0000-0000260A0000}"/>
    <cellStyle name="Currency 2 83" xfId="2225" xr:uid="{00000000-0005-0000-0000-0000270A0000}"/>
    <cellStyle name="Currency 2 84" xfId="2226" xr:uid="{00000000-0005-0000-0000-0000280A0000}"/>
    <cellStyle name="Currency 2 85" xfId="2227" xr:uid="{00000000-0005-0000-0000-0000290A0000}"/>
    <cellStyle name="Currency 2 86" xfId="2228" xr:uid="{00000000-0005-0000-0000-00002A0A0000}"/>
    <cellStyle name="Currency 2 87" xfId="2229" xr:uid="{00000000-0005-0000-0000-00002B0A0000}"/>
    <cellStyle name="Currency 2 88" xfId="2230" xr:uid="{00000000-0005-0000-0000-00002C0A0000}"/>
    <cellStyle name="Currency 2 89" xfId="2231" xr:uid="{00000000-0005-0000-0000-00002D0A0000}"/>
    <cellStyle name="Currency 2 9" xfId="2232" xr:uid="{00000000-0005-0000-0000-00002E0A0000}"/>
    <cellStyle name="Currency 2 9 2" xfId="2233" xr:uid="{00000000-0005-0000-0000-00002F0A0000}"/>
    <cellStyle name="Currency 2 9 2 2" xfId="2234" xr:uid="{00000000-0005-0000-0000-0000300A0000}"/>
    <cellStyle name="Currency 2 9 2 3" xfId="2235" xr:uid="{00000000-0005-0000-0000-0000310A0000}"/>
    <cellStyle name="Currency 2 9 3" xfId="2236" xr:uid="{00000000-0005-0000-0000-0000320A0000}"/>
    <cellStyle name="Currency 2 90" xfId="2237" xr:uid="{00000000-0005-0000-0000-0000330A0000}"/>
    <cellStyle name="Currency 2 91" xfId="2238" xr:uid="{00000000-0005-0000-0000-0000340A0000}"/>
    <cellStyle name="Currency 2 92" xfId="2239" xr:uid="{00000000-0005-0000-0000-0000350A0000}"/>
    <cellStyle name="Currency 2 93" xfId="2240" xr:uid="{00000000-0005-0000-0000-0000360A0000}"/>
    <cellStyle name="Currency 2 94" xfId="2241" xr:uid="{00000000-0005-0000-0000-0000370A0000}"/>
    <cellStyle name="Currency 2 95" xfId="2242" xr:uid="{00000000-0005-0000-0000-0000380A0000}"/>
    <cellStyle name="Currency 2 96" xfId="2243" xr:uid="{00000000-0005-0000-0000-0000390A0000}"/>
    <cellStyle name="Currency 2 97" xfId="2244" xr:uid="{00000000-0005-0000-0000-00003A0A0000}"/>
    <cellStyle name="Currency 2 98" xfId="2245" xr:uid="{00000000-0005-0000-0000-00003B0A0000}"/>
    <cellStyle name="Currency 2 99" xfId="2246" xr:uid="{00000000-0005-0000-0000-00003C0A0000}"/>
    <cellStyle name="Currency 20" xfId="2247" xr:uid="{00000000-0005-0000-0000-00003D0A0000}"/>
    <cellStyle name="Currency 21" xfId="2248" xr:uid="{00000000-0005-0000-0000-00003E0A0000}"/>
    <cellStyle name="Currency 22" xfId="2249" xr:uid="{00000000-0005-0000-0000-00003F0A0000}"/>
    <cellStyle name="Currency 23" xfId="2250" xr:uid="{00000000-0005-0000-0000-0000400A0000}"/>
    <cellStyle name="Currency 24" xfId="2251" xr:uid="{00000000-0005-0000-0000-0000410A0000}"/>
    <cellStyle name="Currency 25" xfId="2252" xr:uid="{00000000-0005-0000-0000-0000420A0000}"/>
    <cellStyle name="Currency 25 2" xfId="2253" xr:uid="{00000000-0005-0000-0000-0000430A0000}"/>
    <cellStyle name="Currency 25 2 2" xfId="10021" xr:uid="{00000000-0005-0000-0000-0000440A0000}"/>
    <cellStyle name="Currency 25 3" xfId="2254" xr:uid="{00000000-0005-0000-0000-0000450A0000}"/>
    <cellStyle name="Currency 25 3 2" xfId="10022" xr:uid="{00000000-0005-0000-0000-0000460A0000}"/>
    <cellStyle name="Currency 25 4" xfId="10020" xr:uid="{00000000-0005-0000-0000-0000470A0000}"/>
    <cellStyle name="Currency 26" xfId="2255" xr:uid="{00000000-0005-0000-0000-0000480A0000}"/>
    <cellStyle name="Currency 27" xfId="2256" xr:uid="{00000000-0005-0000-0000-0000490A0000}"/>
    <cellStyle name="Currency 28" xfId="2257" xr:uid="{00000000-0005-0000-0000-00004A0A0000}"/>
    <cellStyle name="Currency 29" xfId="2258" xr:uid="{00000000-0005-0000-0000-00004B0A0000}"/>
    <cellStyle name="Currency 3" xfId="2259" xr:uid="{00000000-0005-0000-0000-00004C0A0000}"/>
    <cellStyle name="Currency 3 10" xfId="2260" xr:uid="{00000000-0005-0000-0000-00004D0A0000}"/>
    <cellStyle name="Currency 3 10 2" xfId="2261" xr:uid="{00000000-0005-0000-0000-00004E0A0000}"/>
    <cellStyle name="Currency 3 10 2 2" xfId="2262" xr:uid="{00000000-0005-0000-0000-00004F0A0000}"/>
    <cellStyle name="Currency 3 10 2 3" xfId="2263" xr:uid="{00000000-0005-0000-0000-0000500A0000}"/>
    <cellStyle name="Currency 3 10 3" xfId="2264" xr:uid="{00000000-0005-0000-0000-0000510A0000}"/>
    <cellStyle name="Currency 3 100" xfId="2265" xr:uid="{00000000-0005-0000-0000-0000520A0000}"/>
    <cellStyle name="Currency 3 101" xfId="2266" xr:uid="{00000000-0005-0000-0000-0000530A0000}"/>
    <cellStyle name="Currency 3 102" xfId="2267" xr:uid="{00000000-0005-0000-0000-0000540A0000}"/>
    <cellStyle name="Currency 3 103" xfId="2268" xr:uid="{00000000-0005-0000-0000-0000550A0000}"/>
    <cellStyle name="Currency 3 104" xfId="2269" xr:uid="{00000000-0005-0000-0000-0000560A0000}"/>
    <cellStyle name="Currency 3 105" xfId="2270" xr:uid="{00000000-0005-0000-0000-0000570A0000}"/>
    <cellStyle name="Currency 3 106" xfId="2271" xr:uid="{00000000-0005-0000-0000-0000580A0000}"/>
    <cellStyle name="Currency 3 107" xfId="2272" xr:uid="{00000000-0005-0000-0000-0000590A0000}"/>
    <cellStyle name="Currency 3 108" xfId="2273" xr:uid="{00000000-0005-0000-0000-00005A0A0000}"/>
    <cellStyle name="Currency 3 109" xfId="2274" xr:uid="{00000000-0005-0000-0000-00005B0A0000}"/>
    <cellStyle name="Currency 3 11" xfId="2275" xr:uid="{00000000-0005-0000-0000-00005C0A0000}"/>
    <cellStyle name="Currency 3 11 2" xfId="2276" xr:uid="{00000000-0005-0000-0000-00005D0A0000}"/>
    <cellStyle name="Currency 3 11 2 2" xfId="2277" xr:uid="{00000000-0005-0000-0000-00005E0A0000}"/>
    <cellStyle name="Currency 3 11 2 3" xfId="2278" xr:uid="{00000000-0005-0000-0000-00005F0A0000}"/>
    <cellStyle name="Currency 3 11 3" xfId="2279" xr:uid="{00000000-0005-0000-0000-0000600A0000}"/>
    <cellStyle name="Currency 3 110" xfId="2280" xr:uid="{00000000-0005-0000-0000-0000610A0000}"/>
    <cellStyle name="Currency 3 111" xfId="2281" xr:uid="{00000000-0005-0000-0000-0000620A0000}"/>
    <cellStyle name="Currency 3 112" xfId="2282" xr:uid="{00000000-0005-0000-0000-0000630A0000}"/>
    <cellStyle name="Currency 3 113" xfId="2283" xr:uid="{00000000-0005-0000-0000-0000640A0000}"/>
    <cellStyle name="Currency 3 114" xfId="2284" xr:uid="{00000000-0005-0000-0000-0000650A0000}"/>
    <cellStyle name="Currency 3 115" xfId="2285" xr:uid="{00000000-0005-0000-0000-0000660A0000}"/>
    <cellStyle name="Currency 3 116" xfId="2286" xr:uid="{00000000-0005-0000-0000-0000670A0000}"/>
    <cellStyle name="Currency 3 117" xfId="2287" xr:uid="{00000000-0005-0000-0000-0000680A0000}"/>
    <cellStyle name="Currency 3 118" xfId="2288" xr:uid="{00000000-0005-0000-0000-0000690A0000}"/>
    <cellStyle name="Currency 3 119" xfId="2289" xr:uid="{00000000-0005-0000-0000-00006A0A0000}"/>
    <cellStyle name="Currency 3 12" xfId="2290" xr:uid="{00000000-0005-0000-0000-00006B0A0000}"/>
    <cellStyle name="Currency 3 12 2" xfId="2291" xr:uid="{00000000-0005-0000-0000-00006C0A0000}"/>
    <cellStyle name="Currency 3 12 2 2" xfId="2292" xr:uid="{00000000-0005-0000-0000-00006D0A0000}"/>
    <cellStyle name="Currency 3 12 2 3" xfId="2293" xr:uid="{00000000-0005-0000-0000-00006E0A0000}"/>
    <cellStyle name="Currency 3 12 3" xfId="2294" xr:uid="{00000000-0005-0000-0000-00006F0A0000}"/>
    <cellStyle name="Currency 3 120" xfId="2295" xr:uid="{00000000-0005-0000-0000-0000700A0000}"/>
    <cellStyle name="Currency 3 121" xfId="2296" xr:uid="{00000000-0005-0000-0000-0000710A0000}"/>
    <cellStyle name="Currency 3 122" xfId="2297" xr:uid="{00000000-0005-0000-0000-0000720A0000}"/>
    <cellStyle name="Currency 3 123" xfId="2298" xr:uid="{00000000-0005-0000-0000-0000730A0000}"/>
    <cellStyle name="Currency 3 124" xfId="2299" xr:uid="{00000000-0005-0000-0000-0000740A0000}"/>
    <cellStyle name="Currency 3 125" xfId="2300" xr:uid="{00000000-0005-0000-0000-0000750A0000}"/>
    <cellStyle name="Currency 3 126" xfId="2301" xr:uid="{00000000-0005-0000-0000-0000760A0000}"/>
    <cellStyle name="Currency 3 127" xfId="2302" xr:uid="{00000000-0005-0000-0000-0000770A0000}"/>
    <cellStyle name="Currency 3 128" xfId="2303" xr:uid="{00000000-0005-0000-0000-0000780A0000}"/>
    <cellStyle name="Currency 3 129" xfId="2304" xr:uid="{00000000-0005-0000-0000-0000790A0000}"/>
    <cellStyle name="Currency 3 13" xfId="2305" xr:uid="{00000000-0005-0000-0000-00007A0A0000}"/>
    <cellStyle name="Currency 3 13 2" xfId="2306" xr:uid="{00000000-0005-0000-0000-00007B0A0000}"/>
    <cellStyle name="Currency 3 13 2 2" xfId="2307" xr:uid="{00000000-0005-0000-0000-00007C0A0000}"/>
    <cellStyle name="Currency 3 13 2 3" xfId="2308" xr:uid="{00000000-0005-0000-0000-00007D0A0000}"/>
    <cellStyle name="Currency 3 13 3" xfId="2309" xr:uid="{00000000-0005-0000-0000-00007E0A0000}"/>
    <cellStyle name="Currency 3 130" xfId="2310" xr:uid="{00000000-0005-0000-0000-00007F0A0000}"/>
    <cellStyle name="Currency 3 131" xfId="2311" xr:uid="{00000000-0005-0000-0000-0000800A0000}"/>
    <cellStyle name="Currency 3 132" xfId="2312" xr:uid="{00000000-0005-0000-0000-0000810A0000}"/>
    <cellStyle name="Currency 3 133" xfId="2313" xr:uid="{00000000-0005-0000-0000-0000820A0000}"/>
    <cellStyle name="Currency 3 134" xfId="2314" xr:uid="{00000000-0005-0000-0000-0000830A0000}"/>
    <cellStyle name="Currency 3 135" xfId="2315" xr:uid="{00000000-0005-0000-0000-0000840A0000}"/>
    <cellStyle name="Currency 3 136" xfId="2316" xr:uid="{00000000-0005-0000-0000-0000850A0000}"/>
    <cellStyle name="Currency 3 137" xfId="2317" xr:uid="{00000000-0005-0000-0000-0000860A0000}"/>
    <cellStyle name="Currency 3 138" xfId="2318" xr:uid="{00000000-0005-0000-0000-0000870A0000}"/>
    <cellStyle name="Currency 3 139" xfId="2319" xr:uid="{00000000-0005-0000-0000-0000880A0000}"/>
    <cellStyle name="Currency 3 14" xfId="2320" xr:uid="{00000000-0005-0000-0000-0000890A0000}"/>
    <cellStyle name="Currency 3 14 2" xfId="2321" xr:uid="{00000000-0005-0000-0000-00008A0A0000}"/>
    <cellStyle name="Currency 3 14 2 2" xfId="2322" xr:uid="{00000000-0005-0000-0000-00008B0A0000}"/>
    <cellStyle name="Currency 3 14 2 3" xfId="2323" xr:uid="{00000000-0005-0000-0000-00008C0A0000}"/>
    <cellStyle name="Currency 3 14 3" xfId="2324" xr:uid="{00000000-0005-0000-0000-00008D0A0000}"/>
    <cellStyle name="Currency 3 15" xfId="2325" xr:uid="{00000000-0005-0000-0000-00008E0A0000}"/>
    <cellStyle name="Currency 3 15 2" xfId="2326" xr:uid="{00000000-0005-0000-0000-00008F0A0000}"/>
    <cellStyle name="Currency 3 15 2 2" xfId="2327" xr:uid="{00000000-0005-0000-0000-0000900A0000}"/>
    <cellStyle name="Currency 3 15 2 3" xfId="2328" xr:uid="{00000000-0005-0000-0000-0000910A0000}"/>
    <cellStyle name="Currency 3 15 3" xfId="2329" xr:uid="{00000000-0005-0000-0000-0000920A0000}"/>
    <cellStyle name="Currency 3 16" xfId="2330" xr:uid="{00000000-0005-0000-0000-0000930A0000}"/>
    <cellStyle name="Currency 3 16 2" xfId="2331" xr:uid="{00000000-0005-0000-0000-0000940A0000}"/>
    <cellStyle name="Currency 3 16 2 2" xfId="2332" xr:uid="{00000000-0005-0000-0000-0000950A0000}"/>
    <cellStyle name="Currency 3 16 2 3" xfId="2333" xr:uid="{00000000-0005-0000-0000-0000960A0000}"/>
    <cellStyle name="Currency 3 16 3" xfId="2334" xr:uid="{00000000-0005-0000-0000-0000970A0000}"/>
    <cellStyle name="Currency 3 17" xfId="2335" xr:uid="{00000000-0005-0000-0000-0000980A0000}"/>
    <cellStyle name="Currency 3 17 2" xfId="2336" xr:uid="{00000000-0005-0000-0000-0000990A0000}"/>
    <cellStyle name="Currency 3 17 2 2" xfId="2337" xr:uid="{00000000-0005-0000-0000-00009A0A0000}"/>
    <cellStyle name="Currency 3 17 2 3" xfId="2338" xr:uid="{00000000-0005-0000-0000-00009B0A0000}"/>
    <cellStyle name="Currency 3 17 3" xfId="2339" xr:uid="{00000000-0005-0000-0000-00009C0A0000}"/>
    <cellStyle name="Currency 3 18" xfId="2340" xr:uid="{00000000-0005-0000-0000-00009D0A0000}"/>
    <cellStyle name="Currency 3 18 2" xfId="2341" xr:uid="{00000000-0005-0000-0000-00009E0A0000}"/>
    <cellStyle name="Currency 3 18 2 2" xfId="2342" xr:uid="{00000000-0005-0000-0000-00009F0A0000}"/>
    <cellStyle name="Currency 3 18 2 3" xfId="2343" xr:uid="{00000000-0005-0000-0000-0000A00A0000}"/>
    <cellStyle name="Currency 3 18 3" xfId="2344" xr:uid="{00000000-0005-0000-0000-0000A10A0000}"/>
    <cellStyle name="Currency 3 19" xfId="2345" xr:uid="{00000000-0005-0000-0000-0000A20A0000}"/>
    <cellStyle name="Currency 3 19 2" xfId="2346" xr:uid="{00000000-0005-0000-0000-0000A30A0000}"/>
    <cellStyle name="Currency 3 19 2 2" xfId="2347" xr:uid="{00000000-0005-0000-0000-0000A40A0000}"/>
    <cellStyle name="Currency 3 19 2 3" xfId="2348" xr:uid="{00000000-0005-0000-0000-0000A50A0000}"/>
    <cellStyle name="Currency 3 19 3" xfId="2349" xr:uid="{00000000-0005-0000-0000-0000A60A0000}"/>
    <cellStyle name="Currency 3 2" xfId="2350" xr:uid="{00000000-0005-0000-0000-0000A70A0000}"/>
    <cellStyle name="Currency 3 2 10" xfId="2351" xr:uid="{00000000-0005-0000-0000-0000A80A0000}"/>
    <cellStyle name="Currency 3 2 11" xfId="2352" xr:uid="{00000000-0005-0000-0000-0000A90A0000}"/>
    <cellStyle name="Currency 3 2 12" xfId="2353" xr:uid="{00000000-0005-0000-0000-0000AA0A0000}"/>
    <cellStyle name="Currency 3 2 13" xfId="2354" xr:uid="{00000000-0005-0000-0000-0000AB0A0000}"/>
    <cellStyle name="Currency 3 2 14" xfId="2355" xr:uid="{00000000-0005-0000-0000-0000AC0A0000}"/>
    <cellStyle name="Currency 3 2 15" xfId="2356" xr:uid="{00000000-0005-0000-0000-0000AD0A0000}"/>
    <cellStyle name="Currency 3 2 15 2" xfId="2357" xr:uid="{00000000-0005-0000-0000-0000AE0A0000}"/>
    <cellStyle name="Currency 3 2 16" xfId="2358" xr:uid="{00000000-0005-0000-0000-0000AF0A0000}"/>
    <cellStyle name="Currency 3 2 17" xfId="2359" xr:uid="{00000000-0005-0000-0000-0000B00A0000}"/>
    <cellStyle name="Currency 3 2 18" xfId="2360" xr:uid="{00000000-0005-0000-0000-0000B10A0000}"/>
    <cellStyle name="Currency 3 2 18 2" xfId="2361" xr:uid="{00000000-0005-0000-0000-0000B20A0000}"/>
    <cellStyle name="Currency 3 2 19" xfId="2362" xr:uid="{00000000-0005-0000-0000-0000B30A0000}"/>
    <cellStyle name="Currency 3 2 2" xfId="2363" xr:uid="{00000000-0005-0000-0000-0000B40A0000}"/>
    <cellStyle name="Currency 3 2 2 10" xfId="2364" xr:uid="{00000000-0005-0000-0000-0000B50A0000}"/>
    <cellStyle name="Currency 3 2 2 11" xfId="2365" xr:uid="{00000000-0005-0000-0000-0000B60A0000}"/>
    <cellStyle name="Currency 3 2 2 12" xfId="2366" xr:uid="{00000000-0005-0000-0000-0000B70A0000}"/>
    <cellStyle name="Currency 3 2 2 13" xfId="2367" xr:uid="{00000000-0005-0000-0000-0000B80A0000}"/>
    <cellStyle name="Currency 3 2 2 14" xfId="2368" xr:uid="{00000000-0005-0000-0000-0000B90A0000}"/>
    <cellStyle name="Currency 3 2 2 15" xfId="2369" xr:uid="{00000000-0005-0000-0000-0000BA0A0000}"/>
    <cellStyle name="Currency 3 2 2 16" xfId="2370" xr:uid="{00000000-0005-0000-0000-0000BB0A0000}"/>
    <cellStyle name="Currency 3 2 2 17" xfId="2371" xr:uid="{00000000-0005-0000-0000-0000BC0A0000}"/>
    <cellStyle name="Currency 3 2 2 18" xfId="2372" xr:uid="{00000000-0005-0000-0000-0000BD0A0000}"/>
    <cellStyle name="Currency 3 2 2 2" xfId="2373" xr:uid="{00000000-0005-0000-0000-0000BE0A0000}"/>
    <cellStyle name="Currency 3 2 2 2 10" xfId="2374" xr:uid="{00000000-0005-0000-0000-0000BF0A0000}"/>
    <cellStyle name="Currency 3 2 2 2 11" xfId="2375" xr:uid="{00000000-0005-0000-0000-0000C00A0000}"/>
    <cellStyle name="Currency 3 2 2 2 12" xfId="2376" xr:uid="{00000000-0005-0000-0000-0000C10A0000}"/>
    <cellStyle name="Currency 3 2 2 2 13" xfId="2377" xr:uid="{00000000-0005-0000-0000-0000C20A0000}"/>
    <cellStyle name="Currency 3 2 2 2 14" xfId="2378" xr:uid="{00000000-0005-0000-0000-0000C30A0000}"/>
    <cellStyle name="Currency 3 2 2 2 15" xfId="2379" xr:uid="{00000000-0005-0000-0000-0000C40A0000}"/>
    <cellStyle name="Currency 3 2 2 2 16" xfId="2380" xr:uid="{00000000-0005-0000-0000-0000C50A0000}"/>
    <cellStyle name="Currency 3 2 2 2 17" xfId="2381" xr:uid="{00000000-0005-0000-0000-0000C60A0000}"/>
    <cellStyle name="Currency 3 2 2 2 2" xfId="2382" xr:uid="{00000000-0005-0000-0000-0000C70A0000}"/>
    <cellStyle name="Currency 3 2 2 2 2 2" xfId="2383" xr:uid="{00000000-0005-0000-0000-0000C80A0000}"/>
    <cellStyle name="Currency 3 2 2 2 2 2 2" xfId="2384" xr:uid="{00000000-0005-0000-0000-0000C90A0000}"/>
    <cellStyle name="Currency 3 2 2 2 2 2 3" xfId="2385" xr:uid="{00000000-0005-0000-0000-0000CA0A0000}"/>
    <cellStyle name="Currency 3 2 2 2 2 2 4" xfId="2386" xr:uid="{00000000-0005-0000-0000-0000CB0A0000}"/>
    <cellStyle name="Currency 3 2 2 2 2 2 5" xfId="2387" xr:uid="{00000000-0005-0000-0000-0000CC0A0000}"/>
    <cellStyle name="Currency 3 2 2 2 2 3" xfId="2388" xr:uid="{00000000-0005-0000-0000-0000CD0A0000}"/>
    <cellStyle name="Currency 3 2 2 2 2 4" xfId="2389" xr:uid="{00000000-0005-0000-0000-0000CE0A0000}"/>
    <cellStyle name="Currency 3 2 2 2 2 5" xfId="2390" xr:uid="{00000000-0005-0000-0000-0000CF0A0000}"/>
    <cellStyle name="Currency 3 2 2 2 3" xfId="2391" xr:uid="{00000000-0005-0000-0000-0000D00A0000}"/>
    <cellStyle name="Currency 3 2 2 2 4" xfId="2392" xr:uid="{00000000-0005-0000-0000-0000D10A0000}"/>
    <cellStyle name="Currency 3 2 2 2 5" xfId="2393" xr:uid="{00000000-0005-0000-0000-0000D20A0000}"/>
    <cellStyle name="Currency 3 2 2 2 6" xfId="2394" xr:uid="{00000000-0005-0000-0000-0000D30A0000}"/>
    <cellStyle name="Currency 3 2 2 2 7" xfId="2395" xr:uid="{00000000-0005-0000-0000-0000D40A0000}"/>
    <cellStyle name="Currency 3 2 2 2 8" xfId="2396" xr:uid="{00000000-0005-0000-0000-0000D50A0000}"/>
    <cellStyle name="Currency 3 2 2 2 9" xfId="2397" xr:uid="{00000000-0005-0000-0000-0000D60A0000}"/>
    <cellStyle name="Currency 3 2 2 3" xfId="2398" xr:uid="{00000000-0005-0000-0000-0000D70A0000}"/>
    <cellStyle name="Currency 3 2 2 4" xfId="2399" xr:uid="{00000000-0005-0000-0000-0000D80A0000}"/>
    <cellStyle name="Currency 3 2 2 5" xfId="2400" xr:uid="{00000000-0005-0000-0000-0000D90A0000}"/>
    <cellStyle name="Currency 3 2 2 6" xfId="2401" xr:uid="{00000000-0005-0000-0000-0000DA0A0000}"/>
    <cellStyle name="Currency 3 2 2 7" xfId="2402" xr:uid="{00000000-0005-0000-0000-0000DB0A0000}"/>
    <cellStyle name="Currency 3 2 2 8" xfId="2403" xr:uid="{00000000-0005-0000-0000-0000DC0A0000}"/>
    <cellStyle name="Currency 3 2 2 9" xfId="2404" xr:uid="{00000000-0005-0000-0000-0000DD0A0000}"/>
    <cellStyle name="Currency 3 2 20" xfId="2405" xr:uid="{00000000-0005-0000-0000-0000DE0A0000}"/>
    <cellStyle name="Currency 3 2 21" xfId="2406" xr:uid="{00000000-0005-0000-0000-0000DF0A0000}"/>
    <cellStyle name="Currency 3 2 3" xfId="2407" xr:uid="{00000000-0005-0000-0000-0000E00A0000}"/>
    <cellStyle name="Currency 3 2 4" xfId="2408" xr:uid="{00000000-0005-0000-0000-0000E10A0000}"/>
    <cellStyle name="Currency 3 2 5" xfId="2409" xr:uid="{00000000-0005-0000-0000-0000E20A0000}"/>
    <cellStyle name="Currency 3 2 6" xfId="2410" xr:uid="{00000000-0005-0000-0000-0000E30A0000}"/>
    <cellStyle name="Currency 3 2 7" xfId="2411" xr:uid="{00000000-0005-0000-0000-0000E40A0000}"/>
    <cellStyle name="Currency 3 2 8" xfId="2412" xr:uid="{00000000-0005-0000-0000-0000E50A0000}"/>
    <cellStyle name="Currency 3 2 9" xfId="2413" xr:uid="{00000000-0005-0000-0000-0000E60A0000}"/>
    <cellStyle name="Currency 3 20" xfId="2414" xr:uid="{00000000-0005-0000-0000-0000E70A0000}"/>
    <cellStyle name="Currency 3 20 2" xfId="2415" xr:uid="{00000000-0005-0000-0000-0000E80A0000}"/>
    <cellStyle name="Currency 3 20 3" xfId="2416" xr:uid="{00000000-0005-0000-0000-0000E90A0000}"/>
    <cellStyle name="Currency 3 20 4" xfId="2417" xr:uid="{00000000-0005-0000-0000-0000EA0A0000}"/>
    <cellStyle name="Currency 3 21" xfId="2418" xr:uid="{00000000-0005-0000-0000-0000EB0A0000}"/>
    <cellStyle name="Currency 3 21 2" xfId="2419" xr:uid="{00000000-0005-0000-0000-0000EC0A0000}"/>
    <cellStyle name="Currency 3 22" xfId="2420" xr:uid="{00000000-0005-0000-0000-0000ED0A0000}"/>
    <cellStyle name="Currency 3 22 2" xfId="2421" xr:uid="{00000000-0005-0000-0000-0000EE0A0000}"/>
    <cellStyle name="Currency 3 23" xfId="2422" xr:uid="{00000000-0005-0000-0000-0000EF0A0000}"/>
    <cellStyle name="Currency 3 23 2" xfId="2423" xr:uid="{00000000-0005-0000-0000-0000F00A0000}"/>
    <cellStyle name="Currency 3 24" xfId="2424" xr:uid="{00000000-0005-0000-0000-0000F10A0000}"/>
    <cellStyle name="Currency 3 24 2" xfId="2425" xr:uid="{00000000-0005-0000-0000-0000F20A0000}"/>
    <cellStyle name="Currency 3 25" xfId="2426" xr:uid="{00000000-0005-0000-0000-0000F30A0000}"/>
    <cellStyle name="Currency 3 25 2" xfId="2427" xr:uid="{00000000-0005-0000-0000-0000F40A0000}"/>
    <cellStyle name="Currency 3 26" xfId="2428" xr:uid="{00000000-0005-0000-0000-0000F50A0000}"/>
    <cellStyle name="Currency 3 26 2" xfId="2429" xr:uid="{00000000-0005-0000-0000-0000F60A0000}"/>
    <cellStyle name="Currency 3 27" xfId="2430" xr:uid="{00000000-0005-0000-0000-0000F70A0000}"/>
    <cellStyle name="Currency 3 27 2" xfId="2431" xr:uid="{00000000-0005-0000-0000-0000F80A0000}"/>
    <cellStyle name="Currency 3 28" xfId="2432" xr:uid="{00000000-0005-0000-0000-0000F90A0000}"/>
    <cellStyle name="Currency 3 28 2" xfId="2433" xr:uid="{00000000-0005-0000-0000-0000FA0A0000}"/>
    <cellStyle name="Currency 3 29" xfId="2434" xr:uid="{00000000-0005-0000-0000-0000FB0A0000}"/>
    <cellStyle name="Currency 3 29 2" xfId="2435" xr:uid="{00000000-0005-0000-0000-0000FC0A0000}"/>
    <cellStyle name="Currency 3 3" xfId="2436" xr:uid="{00000000-0005-0000-0000-0000FD0A0000}"/>
    <cellStyle name="Currency 3 3 10" xfId="2437" xr:uid="{00000000-0005-0000-0000-0000FE0A0000}"/>
    <cellStyle name="Currency 3 3 10 2" xfId="2438" xr:uid="{00000000-0005-0000-0000-0000FF0A0000}"/>
    <cellStyle name="Currency 3 3 11" xfId="2439" xr:uid="{00000000-0005-0000-0000-0000000B0000}"/>
    <cellStyle name="Currency 3 3 11 2" xfId="2440" xr:uid="{00000000-0005-0000-0000-0000010B0000}"/>
    <cellStyle name="Currency 3 3 12" xfId="2441" xr:uid="{00000000-0005-0000-0000-0000020B0000}"/>
    <cellStyle name="Currency 3 3 13" xfId="2442" xr:uid="{00000000-0005-0000-0000-0000030B0000}"/>
    <cellStyle name="Currency 3 3 14" xfId="2443" xr:uid="{00000000-0005-0000-0000-0000040B0000}"/>
    <cellStyle name="Currency 3 3 14 2" xfId="2444" xr:uid="{00000000-0005-0000-0000-0000050B0000}"/>
    <cellStyle name="Currency 3 3 15" xfId="2445" xr:uid="{00000000-0005-0000-0000-0000060B0000}"/>
    <cellStyle name="Currency 3 3 2" xfId="2446" xr:uid="{00000000-0005-0000-0000-0000070B0000}"/>
    <cellStyle name="Currency 3 3 2 10" xfId="2447" xr:uid="{00000000-0005-0000-0000-0000080B0000}"/>
    <cellStyle name="Currency 3 3 2 10 2" xfId="2448" xr:uid="{00000000-0005-0000-0000-0000090B0000}"/>
    <cellStyle name="Currency 3 3 2 10 2 2" xfId="2449" xr:uid="{00000000-0005-0000-0000-00000A0B0000}"/>
    <cellStyle name="Currency 3 3 2 10 3" xfId="2450" xr:uid="{00000000-0005-0000-0000-00000B0B0000}"/>
    <cellStyle name="Currency 3 3 2 11" xfId="2451" xr:uid="{00000000-0005-0000-0000-00000C0B0000}"/>
    <cellStyle name="Currency 3 3 2 11 2" xfId="2452" xr:uid="{00000000-0005-0000-0000-00000D0B0000}"/>
    <cellStyle name="Currency 3 3 2 11 2 2" xfId="2453" xr:uid="{00000000-0005-0000-0000-00000E0B0000}"/>
    <cellStyle name="Currency 3 3 2 11 3" xfId="2454" xr:uid="{00000000-0005-0000-0000-00000F0B0000}"/>
    <cellStyle name="Currency 3 3 2 12" xfId="2455" xr:uid="{00000000-0005-0000-0000-0000100B0000}"/>
    <cellStyle name="Currency 3 3 2 12 2" xfId="2456" xr:uid="{00000000-0005-0000-0000-0000110B0000}"/>
    <cellStyle name="Currency 3 3 2 12 2 2" xfId="2457" xr:uid="{00000000-0005-0000-0000-0000120B0000}"/>
    <cellStyle name="Currency 3 3 2 12 3" xfId="2458" xr:uid="{00000000-0005-0000-0000-0000130B0000}"/>
    <cellStyle name="Currency 3 3 2 12 4" xfId="2459" xr:uid="{00000000-0005-0000-0000-0000140B0000}"/>
    <cellStyle name="Currency 3 3 2 13" xfId="2460" xr:uid="{00000000-0005-0000-0000-0000150B0000}"/>
    <cellStyle name="Currency 3 3 2 13 2" xfId="2461" xr:uid="{00000000-0005-0000-0000-0000160B0000}"/>
    <cellStyle name="Currency 3 3 2 13 2 2" xfId="2462" xr:uid="{00000000-0005-0000-0000-0000170B0000}"/>
    <cellStyle name="Currency 3 3 2 13 3" xfId="2463" xr:uid="{00000000-0005-0000-0000-0000180B0000}"/>
    <cellStyle name="Currency 3 3 2 14" xfId="2464" xr:uid="{00000000-0005-0000-0000-0000190B0000}"/>
    <cellStyle name="Currency 3 3 2 15" xfId="2465" xr:uid="{00000000-0005-0000-0000-00001A0B0000}"/>
    <cellStyle name="Currency 3 3 2 2" xfId="2466" xr:uid="{00000000-0005-0000-0000-00001B0B0000}"/>
    <cellStyle name="Currency 3 3 2 2 2" xfId="2467" xr:uid="{00000000-0005-0000-0000-00001C0B0000}"/>
    <cellStyle name="Currency 3 3 2 2 2 2" xfId="2468" xr:uid="{00000000-0005-0000-0000-00001D0B0000}"/>
    <cellStyle name="Currency 3 3 2 2 3" xfId="2469" xr:uid="{00000000-0005-0000-0000-00001E0B0000}"/>
    <cellStyle name="Currency 3 3 2 3" xfId="2470" xr:uid="{00000000-0005-0000-0000-00001F0B0000}"/>
    <cellStyle name="Currency 3 3 2 3 2" xfId="2471" xr:uid="{00000000-0005-0000-0000-0000200B0000}"/>
    <cellStyle name="Currency 3 3 2 3 2 2" xfId="2472" xr:uid="{00000000-0005-0000-0000-0000210B0000}"/>
    <cellStyle name="Currency 3 3 2 3 3" xfId="2473" xr:uid="{00000000-0005-0000-0000-0000220B0000}"/>
    <cellStyle name="Currency 3 3 2 4" xfId="2474" xr:uid="{00000000-0005-0000-0000-0000230B0000}"/>
    <cellStyle name="Currency 3 3 2 4 2" xfId="2475" xr:uid="{00000000-0005-0000-0000-0000240B0000}"/>
    <cellStyle name="Currency 3 3 2 4 2 2" xfId="2476" xr:uid="{00000000-0005-0000-0000-0000250B0000}"/>
    <cellStyle name="Currency 3 3 2 4 3" xfId="2477" xr:uid="{00000000-0005-0000-0000-0000260B0000}"/>
    <cellStyle name="Currency 3 3 2 5" xfId="2478" xr:uid="{00000000-0005-0000-0000-0000270B0000}"/>
    <cellStyle name="Currency 3 3 2 5 2" xfId="2479" xr:uid="{00000000-0005-0000-0000-0000280B0000}"/>
    <cellStyle name="Currency 3 3 2 5 2 2" xfId="2480" xr:uid="{00000000-0005-0000-0000-0000290B0000}"/>
    <cellStyle name="Currency 3 3 2 5 3" xfId="2481" xr:uid="{00000000-0005-0000-0000-00002A0B0000}"/>
    <cellStyle name="Currency 3 3 2 6" xfId="2482" xr:uid="{00000000-0005-0000-0000-00002B0B0000}"/>
    <cellStyle name="Currency 3 3 2 6 2" xfId="2483" xr:uid="{00000000-0005-0000-0000-00002C0B0000}"/>
    <cellStyle name="Currency 3 3 2 6 2 2" xfId="2484" xr:uid="{00000000-0005-0000-0000-00002D0B0000}"/>
    <cellStyle name="Currency 3 3 2 6 3" xfId="2485" xr:uid="{00000000-0005-0000-0000-00002E0B0000}"/>
    <cellStyle name="Currency 3 3 2 7" xfId="2486" xr:uid="{00000000-0005-0000-0000-00002F0B0000}"/>
    <cellStyle name="Currency 3 3 2 7 2" xfId="2487" xr:uid="{00000000-0005-0000-0000-0000300B0000}"/>
    <cellStyle name="Currency 3 3 2 7 2 2" xfId="2488" xr:uid="{00000000-0005-0000-0000-0000310B0000}"/>
    <cellStyle name="Currency 3 3 2 7 3" xfId="2489" xr:uid="{00000000-0005-0000-0000-0000320B0000}"/>
    <cellStyle name="Currency 3 3 2 8" xfId="2490" xr:uid="{00000000-0005-0000-0000-0000330B0000}"/>
    <cellStyle name="Currency 3 3 2 8 2" xfId="2491" xr:uid="{00000000-0005-0000-0000-0000340B0000}"/>
    <cellStyle name="Currency 3 3 2 8 2 2" xfId="2492" xr:uid="{00000000-0005-0000-0000-0000350B0000}"/>
    <cellStyle name="Currency 3 3 2 8 3" xfId="2493" xr:uid="{00000000-0005-0000-0000-0000360B0000}"/>
    <cellStyle name="Currency 3 3 2 9" xfId="2494" xr:uid="{00000000-0005-0000-0000-0000370B0000}"/>
    <cellStyle name="Currency 3 3 2 9 2" xfId="2495" xr:uid="{00000000-0005-0000-0000-0000380B0000}"/>
    <cellStyle name="Currency 3 3 2 9 2 2" xfId="2496" xr:uid="{00000000-0005-0000-0000-0000390B0000}"/>
    <cellStyle name="Currency 3 3 2 9 3" xfId="2497" xr:uid="{00000000-0005-0000-0000-00003A0B0000}"/>
    <cellStyle name="Currency 3 3 3" xfId="2498" xr:uid="{00000000-0005-0000-0000-00003B0B0000}"/>
    <cellStyle name="Currency 3 3 3 2" xfId="2499" xr:uid="{00000000-0005-0000-0000-00003C0B0000}"/>
    <cellStyle name="Currency 3 3 4" xfId="2500" xr:uid="{00000000-0005-0000-0000-00003D0B0000}"/>
    <cellStyle name="Currency 3 3 4 2" xfId="2501" xr:uid="{00000000-0005-0000-0000-00003E0B0000}"/>
    <cellStyle name="Currency 3 3 5" xfId="2502" xr:uid="{00000000-0005-0000-0000-00003F0B0000}"/>
    <cellStyle name="Currency 3 3 5 2" xfId="2503" xr:uid="{00000000-0005-0000-0000-0000400B0000}"/>
    <cellStyle name="Currency 3 3 6" xfId="2504" xr:uid="{00000000-0005-0000-0000-0000410B0000}"/>
    <cellStyle name="Currency 3 3 6 2" xfId="2505" xr:uid="{00000000-0005-0000-0000-0000420B0000}"/>
    <cellStyle name="Currency 3 3 7" xfId="2506" xr:uid="{00000000-0005-0000-0000-0000430B0000}"/>
    <cellStyle name="Currency 3 3 7 2" xfId="2507" xr:uid="{00000000-0005-0000-0000-0000440B0000}"/>
    <cellStyle name="Currency 3 3 8" xfId="2508" xr:uid="{00000000-0005-0000-0000-0000450B0000}"/>
    <cellStyle name="Currency 3 3 8 2" xfId="2509" xr:uid="{00000000-0005-0000-0000-0000460B0000}"/>
    <cellStyle name="Currency 3 3 9" xfId="2510" xr:uid="{00000000-0005-0000-0000-0000470B0000}"/>
    <cellStyle name="Currency 3 3 9 2" xfId="2511" xr:uid="{00000000-0005-0000-0000-0000480B0000}"/>
    <cellStyle name="Currency 3 30" xfId="2512" xr:uid="{00000000-0005-0000-0000-0000490B0000}"/>
    <cellStyle name="Currency 3 30 2" xfId="2513" xr:uid="{00000000-0005-0000-0000-00004A0B0000}"/>
    <cellStyle name="Currency 3 31" xfId="2514" xr:uid="{00000000-0005-0000-0000-00004B0B0000}"/>
    <cellStyle name="Currency 3 31 2" xfId="2515" xr:uid="{00000000-0005-0000-0000-00004C0B0000}"/>
    <cellStyle name="Currency 3 32" xfId="2516" xr:uid="{00000000-0005-0000-0000-00004D0B0000}"/>
    <cellStyle name="Currency 3 32 2" xfId="2517" xr:uid="{00000000-0005-0000-0000-00004E0B0000}"/>
    <cellStyle name="Currency 3 33" xfId="2518" xr:uid="{00000000-0005-0000-0000-00004F0B0000}"/>
    <cellStyle name="Currency 3 33 2" xfId="2519" xr:uid="{00000000-0005-0000-0000-0000500B0000}"/>
    <cellStyle name="Currency 3 34" xfId="2520" xr:uid="{00000000-0005-0000-0000-0000510B0000}"/>
    <cellStyle name="Currency 3 34 2" xfId="2521" xr:uid="{00000000-0005-0000-0000-0000520B0000}"/>
    <cellStyle name="Currency 3 35" xfId="2522" xr:uid="{00000000-0005-0000-0000-0000530B0000}"/>
    <cellStyle name="Currency 3 35 2" xfId="2523" xr:uid="{00000000-0005-0000-0000-0000540B0000}"/>
    <cellStyle name="Currency 3 36" xfId="2524" xr:uid="{00000000-0005-0000-0000-0000550B0000}"/>
    <cellStyle name="Currency 3 36 2" xfId="2525" xr:uid="{00000000-0005-0000-0000-0000560B0000}"/>
    <cellStyle name="Currency 3 37" xfId="2526" xr:uid="{00000000-0005-0000-0000-0000570B0000}"/>
    <cellStyle name="Currency 3 37 2" xfId="2527" xr:uid="{00000000-0005-0000-0000-0000580B0000}"/>
    <cellStyle name="Currency 3 38" xfId="2528" xr:uid="{00000000-0005-0000-0000-0000590B0000}"/>
    <cellStyle name="Currency 3 38 2" xfId="2529" xr:uid="{00000000-0005-0000-0000-00005A0B0000}"/>
    <cellStyle name="Currency 3 39" xfId="2530" xr:uid="{00000000-0005-0000-0000-00005B0B0000}"/>
    <cellStyle name="Currency 3 39 2" xfId="2531" xr:uid="{00000000-0005-0000-0000-00005C0B0000}"/>
    <cellStyle name="Currency 3 4" xfId="2532" xr:uid="{00000000-0005-0000-0000-00005D0B0000}"/>
    <cellStyle name="Currency 3 4 2" xfId="2533" xr:uid="{00000000-0005-0000-0000-00005E0B0000}"/>
    <cellStyle name="Currency 3 4 2 2" xfId="2534" xr:uid="{00000000-0005-0000-0000-00005F0B0000}"/>
    <cellStyle name="Currency 3 4 2 2 2" xfId="2535" xr:uid="{00000000-0005-0000-0000-0000600B0000}"/>
    <cellStyle name="Currency 3 4 2 3" xfId="2536" xr:uid="{00000000-0005-0000-0000-0000610B0000}"/>
    <cellStyle name="Currency 3 4 2 4" xfId="2537" xr:uid="{00000000-0005-0000-0000-0000620B0000}"/>
    <cellStyle name="Currency 3 4 2 5" xfId="2538" xr:uid="{00000000-0005-0000-0000-0000630B0000}"/>
    <cellStyle name="Currency 3 4 3" xfId="2539" xr:uid="{00000000-0005-0000-0000-0000640B0000}"/>
    <cellStyle name="Currency 3 4 4" xfId="2540" xr:uid="{00000000-0005-0000-0000-0000650B0000}"/>
    <cellStyle name="Currency 3 4 5" xfId="2541" xr:uid="{00000000-0005-0000-0000-0000660B0000}"/>
    <cellStyle name="Currency 3 4 6" xfId="2542" xr:uid="{00000000-0005-0000-0000-0000670B0000}"/>
    <cellStyle name="Currency 3 40" xfId="2543" xr:uid="{00000000-0005-0000-0000-0000680B0000}"/>
    <cellStyle name="Currency 3 40 2" xfId="2544" xr:uid="{00000000-0005-0000-0000-0000690B0000}"/>
    <cellStyle name="Currency 3 41" xfId="2545" xr:uid="{00000000-0005-0000-0000-00006A0B0000}"/>
    <cellStyle name="Currency 3 41 2" xfId="2546" xr:uid="{00000000-0005-0000-0000-00006B0B0000}"/>
    <cellStyle name="Currency 3 42" xfId="2547" xr:uid="{00000000-0005-0000-0000-00006C0B0000}"/>
    <cellStyle name="Currency 3 42 2" xfId="2548" xr:uid="{00000000-0005-0000-0000-00006D0B0000}"/>
    <cellStyle name="Currency 3 43" xfId="2549" xr:uid="{00000000-0005-0000-0000-00006E0B0000}"/>
    <cellStyle name="Currency 3 43 2" xfId="2550" xr:uid="{00000000-0005-0000-0000-00006F0B0000}"/>
    <cellStyle name="Currency 3 44" xfId="2551" xr:uid="{00000000-0005-0000-0000-0000700B0000}"/>
    <cellStyle name="Currency 3 44 2" xfId="2552" xr:uid="{00000000-0005-0000-0000-0000710B0000}"/>
    <cellStyle name="Currency 3 45" xfId="2553" xr:uid="{00000000-0005-0000-0000-0000720B0000}"/>
    <cellStyle name="Currency 3 45 2" xfId="2554" xr:uid="{00000000-0005-0000-0000-0000730B0000}"/>
    <cellStyle name="Currency 3 46" xfId="2555" xr:uid="{00000000-0005-0000-0000-0000740B0000}"/>
    <cellStyle name="Currency 3 46 2" xfId="2556" xr:uid="{00000000-0005-0000-0000-0000750B0000}"/>
    <cellStyle name="Currency 3 47" xfId="2557" xr:uid="{00000000-0005-0000-0000-0000760B0000}"/>
    <cellStyle name="Currency 3 47 2" xfId="2558" xr:uid="{00000000-0005-0000-0000-0000770B0000}"/>
    <cellStyle name="Currency 3 48" xfId="2559" xr:uid="{00000000-0005-0000-0000-0000780B0000}"/>
    <cellStyle name="Currency 3 48 2" xfId="2560" xr:uid="{00000000-0005-0000-0000-0000790B0000}"/>
    <cellStyle name="Currency 3 49" xfId="2561" xr:uid="{00000000-0005-0000-0000-00007A0B0000}"/>
    <cellStyle name="Currency 3 49 2" xfId="2562" xr:uid="{00000000-0005-0000-0000-00007B0B0000}"/>
    <cellStyle name="Currency 3 5" xfId="2563" xr:uid="{00000000-0005-0000-0000-00007C0B0000}"/>
    <cellStyle name="Currency 3 5 2" xfId="2564" xr:uid="{00000000-0005-0000-0000-00007D0B0000}"/>
    <cellStyle name="Currency 3 5 2 2" xfId="2565" xr:uid="{00000000-0005-0000-0000-00007E0B0000}"/>
    <cellStyle name="Currency 3 5 2 3" xfId="2566" xr:uid="{00000000-0005-0000-0000-00007F0B0000}"/>
    <cellStyle name="Currency 3 5 3" xfId="2567" xr:uid="{00000000-0005-0000-0000-0000800B0000}"/>
    <cellStyle name="Currency 3 50" xfId="2568" xr:uid="{00000000-0005-0000-0000-0000810B0000}"/>
    <cellStyle name="Currency 3 50 2" xfId="2569" xr:uid="{00000000-0005-0000-0000-0000820B0000}"/>
    <cellStyle name="Currency 3 51" xfId="2570" xr:uid="{00000000-0005-0000-0000-0000830B0000}"/>
    <cellStyle name="Currency 3 51 2" xfId="2571" xr:uid="{00000000-0005-0000-0000-0000840B0000}"/>
    <cellStyle name="Currency 3 52" xfId="2572" xr:uid="{00000000-0005-0000-0000-0000850B0000}"/>
    <cellStyle name="Currency 3 52 2" xfId="2573" xr:uid="{00000000-0005-0000-0000-0000860B0000}"/>
    <cellStyle name="Currency 3 53" xfId="2574" xr:uid="{00000000-0005-0000-0000-0000870B0000}"/>
    <cellStyle name="Currency 3 53 2" xfId="2575" xr:uid="{00000000-0005-0000-0000-0000880B0000}"/>
    <cellStyle name="Currency 3 54" xfId="2576" xr:uid="{00000000-0005-0000-0000-0000890B0000}"/>
    <cellStyle name="Currency 3 54 2" xfId="2577" xr:uid="{00000000-0005-0000-0000-00008A0B0000}"/>
    <cellStyle name="Currency 3 55" xfId="2578" xr:uid="{00000000-0005-0000-0000-00008B0B0000}"/>
    <cellStyle name="Currency 3 55 2" xfId="2579" xr:uid="{00000000-0005-0000-0000-00008C0B0000}"/>
    <cellStyle name="Currency 3 56" xfId="2580" xr:uid="{00000000-0005-0000-0000-00008D0B0000}"/>
    <cellStyle name="Currency 3 56 2" xfId="2581" xr:uid="{00000000-0005-0000-0000-00008E0B0000}"/>
    <cellStyle name="Currency 3 57" xfId="2582" xr:uid="{00000000-0005-0000-0000-00008F0B0000}"/>
    <cellStyle name="Currency 3 57 2" xfId="2583" xr:uid="{00000000-0005-0000-0000-0000900B0000}"/>
    <cellStyle name="Currency 3 58" xfId="2584" xr:uid="{00000000-0005-0000-0000-0000910B0000}"/>
    <cellStyle name="Currency 3 58 2" xfId="2585" xr:uid="{00000000-0005-0000-0000-0000920B0000}"/>
    <cellStyle name="Currency 3 59" xfId="2586" xr:uid="{00000000-0005-0000-0000-0000930B0000}"/>
    <cellStyle name="Currency 3 59 2" xfId="2587" xr:uid="{00000000-0005-0000-0000-0000940B0000}"/>
    <cellStyle name="Currency 3 6" xfId="2588" xr:uid="{00000000-0005-0000-0000-0000950B0000}"/>
    <cellStyle name="Currency 3 6 2" xfId="2589" xr:uid="{00000000-0005-0000-0000-0000960B0000}"/>
    <cellStyle name="Currency 3 6 2 2" xfId="2590" xr:uid="{00000000-0005-0000-0000-0000970B0000}"/>
    <cellStyle name="Currency 3 6 2 3" xfId="2591" xr:uid="{00000000-0005-0000-0000-0000980B0000}"/>
    <cellStyle name="Currency 3 6 3" xfId="2592" xr:uid="{00000000-0005-0000-0000-0000990B0000}"/>
    <cellStyle name="Currency 3 60" xfId="2593" xr:uid="{00000000-0005-0000-0000-00009A0B0000}"/>
    <cellStyle name="Currency 3 60 2" xfId="2594" xr:uid="{00000000-0005-0000-0000-00009B0B0000}"/>
    <cellStyle name="Currency 3 61" xfId="2595" xr:uid="{00000000-0005-0000-0000-00009C0B0000}"/>
    <cellStyle name="Currency 3 61 2" xfId="2596" xr:uid="{00000000-0005-0000-0000-00009D0B0000}"/>
    <cellStyle name="Currency 3 62" xfId="2597" xr:uid="{00000000-0005-0000-0000-00009E0B0000}"/>
    <cellStyle name="Currency 3 63" xfId="2598" xr:uid="{00000000-0005-0000-0000-00009F0B0000}"/>
    <cellStyle name="Currency 3 64" xfId="2599" xr:uid="{00000000-0005-0000-0000-0000A00B0000}"/>
    <cellStyle name="Currency 3 65" xfId="2600" xr:uid="{00000000-0005-0000-0000-0000A10B0000}"/>
    <cellStyle name="Currency 3 66" xfId="2601" xr:uid="{00000000-0005-0000-0000-0000A20B0000}"/>
    <cellStyle name="Currency 3 67" xfId="2602" xr:uid="{00000000-0005-0000-0000-0000A30B0000}"/>
    <cellStyle name="Currency 3 68" xfId="2603" xr:uid="{00000000-0005-0000-0000-0000A40B0000}"/>
    <cellStyle name="Currency 3 69" xfId="2604" xr:uid="{00000000-0005-0000-0000-0000A50B0000}"/>
    <cellStyle name="Currency 3 7" xfId="2605" xr:uid="{00000000-0005-0000-0000-0000A60B0000}"/>
    <cellStyle name="Currency 3 7 2" xfId="2606" xr:uid="{00000000-0005-0000-0000-0000A70B0000}"/>
    <cellStyle name="Currency 3 7 2 2" xfId="2607" xr:uid="{00000000-0005-0000-0000-0000A80B0000}"/>
    <cellStyle name="Currency 3 7 2 3" xfId="2608" xr:uid="{00000000-0005-0000-0000-0000A90B0000}"/>
    <cellStyle name="Currency 3 7 3" xfId="2609" xr:uid="{00000000-0005-0000-0000-0000AA0B0000}"/>
    <cellStyle name="Currency 3 70" xfId="2610" xr:uid="{00000000-0005-0000-0000-0000AB0B0000}"/>
    <cellStyle name="Currency 3 71" xfId="2611" xr:uid="{00000000-0005-0000-0000-0000AC0B0000}"/>
    <cellStyle name="Currency 3 72" xfId="2612" xr:uid="{00000000-0005-0000-0000-0000AD0B0000}"/>
    <cellStyle name="Currency 3 73" xfId="2613" xr:uid="{00000000-0005-0000-0000-0000AE0B0000}"/>
    <cellStyle name="Currency 3 74" xfId="2614" xr:uid="{00000000-0005-0000-0000-0000AF0B0000}"/>
    <cellStyle name="Currency 3 75" xfId="2615" xr:uid="{00000000-0005-0000-0000-0000B00B0000}"/>
    <cellStyle name="Currency 3 76" xfId="2616" xr:uid="{00000000-0005-0000-0000-0000B10B0000}"/>
    <cellStyle name="Currency 3 77" xfId="2617" xr:uid="{00000000-0005-0000-0000-0000B20B0000}"/>
    <cellStyle name="Currency 3 78" xfId="2618" xr:uid="{00000000-0005-0000-0000-0000B30B0000}"/>
    <cellStyle name="Currency 3 79" xfId="2619" xr:uid="{00000000-0005-0000-0000-0000B40B0000}"/>
    <cellStyle name="Currency 3 8" xfId="2620" xr:uid="{00000000-0005-0000-0000-0000B50B0000}"/>
    <cellStyle name="Currency 3 8 2" xfId="2621" xr:uid="{00000000-0005-0000-0000-0000B60B0000}"/>
    <cellStyle name="Currency 3 8 2 2" xfId="2622" xr:uid="{00000000-0005-0000-0000-0000B70B0000}"/>
    <cellStyle name="Currency 3 8 2 3" xfId="2623" xr:uid="{00000000-0005-0000-0000-0000B80B0000}"/>
    <cellStyle name="Currency 3 8 3" xfId="2624" xr:uid="{00000000-0005-0000-0000-0000B90B0000}"/>
    <cellStyle name="Currency 3 80" xfId="2625" xr:uid="{00000000-0005-0000-0000-0000BA0B0000}"/>
    <cellStyle name="Currency 3 81" xfId="2626" xr:uid="{00000000-0005-0000-0000-0000BB0B0000}"/>
    <cellStyle name="Currency 3 82" xfId="2627" xr:uid="{00000000-0005-0000-0000-0000BC0B0000}"/>
    <cellStyle name="Currency 3 83" xfId="2628" xr:uid="{00000000-0005-0000-0000-0000BD0B0000}"/>
    <cellStyle name="Currency 3 84" xfId="2629" xr:uid="{00000000-0005-0000-0000-0000BE0B0000}"/>
    <cellStyle name="Currency 3 85" xfId="2630" xr:uid="{00000000-0005-0000-0000-0000BF0B0000}"/>
    <cellStyle name="Currency 3 86" xfId="2631" xr:uid="{00000000-0005-0000-0000-0000C00B0000}"/>
    <cellStyle name="Currency 3 87" xfId="2632" xr:uid="{00000000-0005-0000-0000-0000C10B0000}"/>
    <cellStyle name="Currency 3 88" xfId="2633" xr:uid="{00000000-0005-0000-0000-0000C20B0000}"/>
    <cellStyle name="Currency 3 89" xfId="2634" xr:uid="{00000000-0005-0000-0000-0000C30B0000}"/>
    <cellStyle name="Currency 3 9" xfId="2635" xr:uid="{00000000-0005-0000-0000-0000C40B0000}"/>
    <cellStyle name="Currency 3 9 2" xfId="2636" xr:uid="{00000000-0005-0000-0000-0000C50B0000}"/>
    <cellStyle name="Currency 3 9 2 2" xfId="2637" xr:uid="{00000000-0005-0000-0000-0000C60B0000}"/>
    <cellStyle name="Currency 3 9 2 3" xfId="2638" xr:uid="{00000000-0005-0000-0000-0000C70B0000}"/>
    <cellStyle name="Currency 3 9 3" xfId="2639" xr:uid="{00000000-0005-0000-0000-0000C80B0000}"/>
    <cellStyle name="Currency 3 90" xfId="2640" xr:uid="{00000000-0005-0000-0000-0000C90B0000}"/>
    <cellStyle name="Currency 3 91" xfId="2641" xr:uid="{00000000-0005-0000-0000-0000CA0B0000}"/>
    <cellStyle name="Currency 3 92" xfId="2642" xr:uid="{00000000-0005-0000-0000-0000CB0B0000}"/>
    <cellStyle name="Currency 3 92 2" xfId="2643" xr:uid="{00000000-0005-0000-0000-0000CC0B0000}"/>
    <cellStyle name="Currency 3 92 2 2" xfId="10024" xr:uid="{00000000-0005-0000-0000-0000CD0B0000}"/>
    <cellStyle name="Currency 3 92 3" xfId="10023" xr:uid="{00000000-0005-0000-0000-0000CE0B0000}"/>
    <cellStyle name="Currency 3 93" xfId="2644" xr:uid="{00000000-0005-0000-0000-0000CF0B0000}"/>
    <cellStyle name="Currency 3 94" xfId="2645" xr:uid="{00000000-0005-0000-0000-0000D00B0000}"/>
    <cellStyle name="Currency 3 95" xfId="2646" xr:uid="{00000000-0005-0000-0000-0000D10B0000}"/>
    <cellStyle name="Currency 3 96" xfId="2647" xr:uid="{00000000-0005-0000-0000-0000D20B0000}"/>
    <cellStyle name="Currency 3 97" xfId="2648" xr:uid="{00000000-0005-0000-0000-0000D30B0000}"/>
    <cellStyle name="Currency 3 98" xfId="2649" xr:uid="{00000000-0005-0000-0000-0000D40B0000}"/>
    <cellStyle name="Currency 3 99" xfId="2650" xr:uid="{00000000-0005-0000-0000-0000D50B0000}"/>
    <cellStyle name="Currency 30" xfId="2651" xr:uid="{00000000-0005-0000-0000-0000D60B0000}"/>
    <cellStyle name="Currency 31" xfId="2652" xr:uid="{00000000-0005-0000-0000-0000D70B0000}"/>
    <cellStyle name="Currency 32" xfId="2653" xr:uid="{00000000-0005-0000-0000-0000D80B0000}"/>
    <cellStyle name="Currency 33" xfId="2654" xr:uid="{00000000-0005-0000-0000-0000D90B0000}"/>
    <cellStyle name="Currency 34" xfId="2655" xr:uid="{00000000-0005-0000-0000-0000DA0B0000}"/>
    <cellStyle name="Currency 34 2" xfId="9489" xr:uid="{00000000-0005-0000-0000-0000DB0B0000}"/>
    <cellStyle name="Currency 34 2 2" xfId="9526" xr:uid="{00000000-0005-0000-0000-0000DC0B0000}"/>
    <cellStyle name="Currency 34 2 2 2" xfId="9516" xr:uid="{00000000-0005-0000-0000-0000DD0B0000}"/>
    <cellStyle name="Currency 34 2 3" xfId="9534" xr:uid="{00000000-0005-0000-0000-0000DE0B0000}"/>
    <cellStyle name="Currency 34 2 4" xfId="9539" xr:uid="{00000000-0005-0000-0000-0000DF0B0000}"/>
    <cellStyle name="Currency 34 2 4 2" xfId="9551" xr:uid="{00000000-0005-0000-0000-0000E00B0000}"/>
    <cellStyle name="Currency 34 3" xfId="10025" xr:uid="{00000000-0005-0000-0000-0000E10B0000}"/>
    <cellStyle name="Currency 35" xfId="2656" xr:uid="{00000000-0005-0000-0000-0000E20B0000}"/>
    <cellStyle name="Currency 36" xfId="2657" xr:uid="{00000000-0005-0000-0000-0000E30B0000}"/>
    <cellStyle name="Currency 37" xfId="9439" xr:uid="{00000000-0005-0000-0000-0000E40B0000}"/>
    <cellStyle name="Currency 37 2" xfId="13032" xr:uid="{A6E23EC7-3148-49C4-BBED-6F8B9E757662}"/>
    <cellStyle name="Currency 38" xfId="43" xr:uid="{00000000-0005-0000-0000-0000E50B0000}"/>
    <cellStyle name="Currency 38 2" xfId="9465" xr:uid="{00000000-0005-0000-0000-0000E60B0000}"/>
    <cellStyle name="Currency 38 2 2" xfId="12965" xr:uid="{00000000-0005-0000-0000-0000E70B0000}"/>
    <cellStyle name="Currency 39" xfId="9589" xr:uid="{00000000-0005-0000-0000-0000E80B0000}"/>
    <cellStyle name="Currency 4" xfId="2658" xr:uid="{00000000-0005-0000-0000-0000E90B0000}"/>
    <cellStyle name="Currency 4 10" xfId="2659" xr:uid="{00000000-0005-0000-0000-0000EA0B0000}"/>
    <cellStyle name="Currency 4 11" xfId="2660" xr:uid="{00000000-0005-0000-0000-0000EB0B0000}"/>
    <cellStyle name="Currency 4 12" xfId="2661" xr:uid="{00000000-0005-0000-0000-0000EC0B0000}"/>
    <cellStyle name="Currency 4 13" xfId="2662" xr:uid="{00000000-0005-0000-0000-0000ED0B0000}"/>
    <cellStyle name="Currency 4 14" xfId="2663" xr:uid="{00000000-0005-0000-0000-0000EE0B0000}"/>
    <cellStyle name="Currency 4 15" xfId="2664" xr:uid="{00000000-0005-0000-0000-0000EF0B0000}"/>
    <cellStyle name="Currency 4 16" xfId="2665" xr:uid="{00000000-0005-0000-0000-0000F00B0000}"/>
    <cellStyle name="Currency 4 17" xfId="2666" xr:uid="{00000000-0005-0000-0000-0000F10B0000}"/>
    <cellStyle name="Currency 4 18" xfId="2667" xr:uid="{00000000-0005-0000-0000-0000F20B0000}"/>
    <cellStyle name="Currency 4 19" xfId="2668" xr:uid="{00000000-0005-0000-0000-0000F30B0000}"/>
    <cellStyle name="Currency 4 2" xfId="2669" xr:uid="{00000000-0005-0000-0000-0000F40B0000}"/>
    <cellStyle name="Currency 4 2 2" xfId="2670" xr:uid="{00000000-0005-0000-0000-0000F50B0000}"/>
    <cellStyle name="Currency 4 2 2 2" xfId="2671" xr:uid="{00000000-0005-0000-0000-0000F60B0000}"/>
    <cellStyle name="Currency 4 2 2 3" xfId="2672" xr:uid="{00000000-0005-0000-0000-0000F70B0000}"/>
    <cellStyle name="Currency 4 2 2 4" xfId="2673" xr:uid="{00000000-0005-0000-0000-0000F80B0000}"/>
    <cellStyle name="Currency 4 2 2 5" xfId="2674" xr:uid="{00000000-0005-0000-0000-0000F90B0000}"/>
    <cellStyle name="Currency 4 2 2 6" xfId="2675" xr:uid="{00000000-0005-0000-0000-0000FA0B0000}"/>
    <cellStyle name="Currency 4 2 2 7" xfId="2676" xr:uid="{00000000-0005-0000-0000-0000FB0B0000}"/>
    <cellStyle name="Currency 4 2 2 8" xfId="2677" xr:uid="{00000000-0005-0000-0000-0000FC0B0000}"/>
    <cellStyle name="Currency 4 2 2 9" xfId="2678" xr:uid="{00000000-0005-0000-0000-0000FD0B0000}"/>
    <cellStyle name="Currency 4 2 3" xfId="2679" xr:uid="{00000000-0005-0000-0000-0000FE0B0000}"/>
    <cellStyle name="Currency 4 2 4" xfId="2680" xr:uid="{00000000-0005-0000-0000-0000FF0B0000}"/>
    <cellStyle name="Currency 4 2 5" xfId="2681" xr:uid="{00000000-0005-0000-0000-0000000C0000}"/>
    <cellStyle name="Currency 4 2 6" xfId="2682" xr:uid="{00000000-0005-0000-0000-0000010C0000}"/>
    <cellStyle name="Currency 4 2 7" xfId="2683" xr:uid="{00000000-0005-0000-0000-0000020C0000}"/>
    <cellStyle name="Currency 4 2 8" xfId="2684" xr:uid="{00000000-0005-0000-0000-0000030C0000}"/>
    <cellStyle name="Currency 4 2 9" xfId="2685" xr:uid="{00000000-0005-0000-0000-0000040C0000}"/>
    <cellStyle name="Currency 4 20" xfId="2686" xr:uid="{00000000-0005-0000-0000-0000050C0000}"/>
    <cellStyle name="Currency 4 21" xfId="2687" xr:uid="{00000000-0005-0000-0000-0000060C0000}"/>
    <cellStyle name="Currency 4 22" xfId="2688" xr:uid="{00000000-0005-0000-0000-0000070C0000}"/>
    <cellStyle name="Currency 4 23" xfId="2689" xr:uid="{00000000-0005-0000-0000-0000080C0000}"/>
    <cellStyle name="Currency 4 24" xfId="2690" xr:uid="{00000000-0005-0000-0000-0000090C0000}"/>
    <cellStyle name="Currency 4 25" xfId="2691" xr:uid="{00000000-0005-0000-0000-00000A0C0000}"/>
    <cellStyle name="Currency 4 26" xfId="2692" xr:uid="{00000000-0005-0000-0000-00000B0C0000}"/>
    <cellStyle name="Currency 4 27" xfId="2693" xr:uid="{00000000-0005-0000-0000-00000C0C0000}"/>
    <cellStyle name="Currency 4 28" xfId="2694" xr:uid="{00000000-0005-0000-0000-00000D0C0000}"/>
    <cellStyle name="Currency 4 29" xfId="2695" xr:uid="{00000000-0005-0000-0000-00000E0C0000}"/>
    <cellStyle name="Currency 4 3" xfId="2696" xr:uid="{00000000-0005-0000-0000-00000F0C0000}"/>
    <cellStyle name="Currency 4 30" xfId="2697" xr:uid="{00000000-0005-0000-0000-0000100C0000}"/>
    <cellStyle name="Currency 4 31" xfId="2698" xr:uid="{00000000-0005-0000-0000-0000110C0000}"/>
    <cellStyle name="Currency 4 32" xfId="2699" xr:uid="{00000000-0005-0000-0000-0000120C0000}"/>
    <cellStyle name="Currency 4 33" xfId="2700" xr:uid="{00000000-0005-0000-0000-0000130C0000}"/>
    <cellStyle name="Currency 4 34" xfId="2701" xr:uid="{00000000-0005-0000-0000-0000140C0000}"/>
    <cellStyle name="Currency 4 35" xfId="2702" xr:uid="{00000000-0005-0000-0000-0000150C0000}"/>
    <cellStyle name="Currency 4 36" xfId="2703" xr:uid="{00000000-0005-0000-0000-0000160C0000}"/>
    <cellStyle name="Currency 4 37" xfId="2704" xr:uid="{00000000-0005-0000-0000-0000170C0000}"/>
    <cellStyle name="Currency 4 38" xfId="2705" xr:uid="{00000000-0005-0000-0000-0000180C0000}"/>
    <cellStyle name="Currency 4 39" xfId="2706" xr:uid="{00000000-0005-0000-0000-0000190C0000}"/>
    <cellStyle name="Currency 4 4" xfId="2707" xr:uid="{00000000-0005-0000-0000-00001A0C0000}"/>
    <cellStyle name="Currency 4 40" xfId="2708" xr:uid="{00000000-0005-0000-0000-00001B0C0000}"/>
    <cellStyle name="Currency 4 41" xfId="2709" xr:uid="{00000000-0005-0000-0000-00001C0C0000}"/>
    <cellStyle name="Currency 4 42" xfId="2710" xr:uid="{00000000-0005-0000-0000-00001D0C0000}"/>
    <cellStyle name="Currency 4 43" xfId="2711" xr:uid="{00000000-0005-0000-0000-00001E0C0000}"/>
    <cellStyle name="Currency 4 44" xfId="2712" xr:uid="{00000000-0005-0000-0000-00001F0C0000}"/>
    <cellStyle name="Currency 4 45" xfId="2713" xr:uid="{00000000-0005-0000-0000-0000200C0000}"/>
    <cellStyle name="Currency 4 46" xfId="2714" xr:uid="{00000000-0005-0000-0000-0000210C0000}"/>
    <cellStyle name="Currency 4 5" xfId="2715" xr:uid="{00000000-0005-0000-0000-0000220C0000}"/>
    <cellStyle name="Currency 4 6" xfId="2716" xr:uid="{00000000-0005-0000-0000-0000230C0000}"/>
    <cellStyle name="Currency 4 7" xfId="2717" xr:uid="{00000000-0005-0000-0000-0000240C0000}"/>
    <cellStyle name="Currency 4 8" xfId="2718" xr:uid="{00000000-0005-0000-0000-0000250C0000}"/>
    <cellStyle name="Currency 4 9" xfId="2719" xr:uid="{00000000-0005-0000-0000-0000260C0000}"/>
    <cellStyle name="Currency 40" xfId="9572" xr:uid="{00000000-0005-0000-0000-0000270C0000}"/>
    <cellStyle name="Currency 41" xfId="12960" xr:uid="{00000000-0005-0000-0000-0000280C0000}"/>
    <cellStyle name="Currency 42" xfId="12971" xr:uid="{00000000-0005-0000-0000-0000290C0000}"/>
    <cellStyle name="Currency 43" xfId="13031" xr:uid="{FA54C3C0-0B63-42C3-A2AB-1E467FAEBC04}"/>
    <cellStyle name="Currency 44" xfId="13035" xr:uid="{5B72D8B5-829B-4C82-BE57-20D0C02F5530}"/>
    <cellStyle name="Currency 5" xfId="2720" xr:uid="{00000000-0005-0000-0000-00002A0C0000}"/>
    <cellStyle name="Currency 5 10" xfId="2721" xr:uid="{00000000-0005-0000-0000-00002B0C0000}"/>
    <cellStyle name="Currency 5 100" xfId="2722" xr:uid="{00000000-0005-0000-0000-00002C0C0000}"/>
    <cellStyle name="Currency 5 11" xfId="2723" xr:uid="{00000000-0005-0000-0000-00002D0C0000}"/>
    <cellStyle name="Currency 5 12" xfId="2724" xr:uid="{00000000-0005-0000-0000-00002E0C0000}"/>
    <cellStyle name="Currency 5 13" xfId="2725" xr:uid="{00000000-0005-0000-0000-00002F0C0000}"/>
    <cellStyle name="Currency 5 14" xfId="2726" xr:uid="{00000000-0005-0000-0000-0000300C0000}"/>
    <cellStyle name="Currency 5 15" xfId="2727" xr:uid="{00000000-0005-0000-0000-0000310C0000}"/>
    <cellStyle name="Currency 5 16" xfId="2728" xr:uid="{00000000-0005-0000-0000-0000320C0000}"/>
    <cellStyle name="Currency 5 17" xfId="2729" xr:uid="{00000000-0005-0000-0000-0000330C0000}"/>
    <cellStyle name="Currency 5 18" xfId="2730" xr:uid="{00000000-0005-0000-0000-0000340C0000}"/>
    <cellStyle name="Currency 5 19" xfId="2731" xr:uid="{00000000-0005-0000-0000-0000350C0000}"/>
    <cellStyle name="Currency 5 2" xfId="2732" xr:uid="{00000000-0005-0000-0000-0000360C0000}"/>
    <cellStyle name="Currency 5 2 10" xfId="2733" xr:uid="{00000000-0005-0000-0000-0000370C0000}"/>
    <cellStyle name="Currency 5 2 10 2" xfId="2734" xr:uid="{00000000-0005-0000-0000-0000380C0000}"/>
    <cellStyle name="Currency 5 2 11" xfId="2735" xr:uid="{00000000-0005-0000-0000-0000390C0000}"/>
    <cellStyle name="Currency 5 2 11 2" xfId="2736" xr:uid="{00000000-0005-0000-0000-00003A0C0000}"/>
    <cellStyle name="Currency 5 2 12" xfId="2737" xr:uid="{00000000-0005-0000-0000-00003B0C0000}"/>
    <cellStyle name="Currency 5 2 13" xfId="2738" xr:uid="{00000000-0005-0000-0000-00003C0C0000}"/>
    <cellStyle name="Currency 5 2 14" xfId="2739" xr:uid="{00000000-0005-0000-0000-00003D0C0000}"/>
    <cellStyle name="Currency 5 2 14 2" xfId="2740" xr:uid="{00000000-0005-0000-0000-00003E0C0000}"/>
    <cellStyle name="Currency 5 2 15" xfId="2741" xr:uid="{00000000-0005-0000-0000-00003F0C0000}"/>
    <cellStyle name="Currency 5 2 2" xfId="2742" xr:uid="{00000000-0005-0000-0000-0000400C0000}"/>
    <cellStyle name="Currency 5 2 2 10" xfId="2743" xr:uid="{00000000-0005-0000-0000-0000410C0000}"/>
    <cellStyle name="Currency 5 2 2 10 2" xfId="2744" xr:uid="{00000000-0005-0000-0000-0000420C0000}"/>
    <cellStyle name="Currency 5 2 2 10 2 2" xfId="2745" xr:uid="{00000000-0005-0000-0000-0000430C0000}"/>
    <cellStyle name="Currency 5 2 2 10 3" xfId="2746" xr:uid="{00000000-0005-0000-0000-0000440C0000}"/>
    <cellStyle name="Currency 5 2 2 11" xfId="2747" xr:uid="{00000000-0005-0000-0000-0000450C0000}"/>
    <cellStyle name="Currency 5 2 2 11 2" xfId="2748" xr:uid="{00000000-0005-0000-0000-0000460C0000}"/>
    <cellStyle name="Currency 5 2 2 11 2 2" xfId="2749" xr:uid="{00000000-0005-0000-0000-0000470C0000}"/>
    <cellStyle name="Currency 5 2 2 11 3" xfId="2750" xr:uid="{00000000-0005-0000-0000-0000480C0000}"/>
    <cellStyle name="Currency 5 2 2 12" xfId="2751" xr:uid="{00000000-0005-0000-0000-0000490C0000}"/>
    <cellStyle name="Currency 5 2 2 12 2" xfId="2752" xr:uid="{00000000-0005-0000-0000-00004A0C0000}"/>
    <cellStyle name="Currency 5 2 2 12 2 2" xfId="2753" xr:uid="{00000000-0005-0000-0000-00004B0C0000}"/>
    <cellStyle name="Currency 5 2 2 12 3" xfId="2754" xr:uid="{00000000-0005-0000-0000-00004C0C0000}"/>
    <cellStyle name="Currency 5 2 2 12 4" xfId="2755" xr:uid="{00000000-0005-0000-0000-00004D0C0000}"/>
    <cellStyle name="Currency 5 2 2 13" xfId="2756" xr:uid="{00000000-0005-0000-0000-00004E0C0000}"/>
    <cellStyle name="Currency 5 2 2 13 2" xfId="2757" xr:uid="{00000000-0005-0000-0000-00004F0C0000}"/>
    <cellStyle name="Currency 5 2 2 13 2 2" xfId="2758" xr:uid="{00000000-0005-0000-0000-0000500C0000}"/>
    <cellStyle name="Currency 5 2 2 13 3" xfId="2759" xr:uid="{00000000-0005-0000-0000-0000510C0000}"/>
    <cellStyle name="Currency 5 2 2 14" xfId="2760" xr:uid="{00000000-0005-0000-0000-0000520C0000}"/>
    <cellStyle name="Currency 5 2 2 15" xfId="2761" xr:uid="{00000000-0005-0000-0000-0000530C0000}"/>
    <cellStyle name="Currency 5 2 2 2" xfId="2762" xr:uid="{00000000-0005-0000-0000-0000540C0000}"/>
    <cellStyle name="Currency 5 2 2 2 2" xfId="2763" xr:uid="{00000000-0005-0000-0000-0000550C0000}"/>
    <cellStyle name="Currency 5 2 2 2 2 2" xfId="2764" xr:uid="{00000000-0005-0000-0000-0000560C0000}"/>
    <cellStyle name="Currency 5 2 2 2 3" xfId="2765" xr:uid="{00000000-0005-0000-0000-0000570C0000}"/>
    <cellStyle name="Currency 5 2 2 3" xfId="2766" xr:uid="{00000000-0005-0000-0000-0000580C0000}"/>
    <cellStyle name="Currency 5 2 2 3 2" xfId="2767" xr:uid="{00000000-0005-0000-0000-0000590C0000}"/>
    <cellStyle name="Currency 5 2 2 3 2 2" xfId="2768" xr:uid="{00000000-0005-0000-0000-00005A0C0000}"/>
    <cellStyle name="Currency 5 2 2 3 3" xfId="2769" xr:uid="{00000000-0005-0000-0000-00005B0C0000}"/>
    <cellStyle name="Currency 5 2 2 4" xfId="2770" xr:uid="{00000000-0005-0000-0000-00005C0C0000}"/>
    <cellStyle name="Currency 5 2 2 4 2" xfId="2771" xr:uid="{00000000-0005-0000-0000-00005D0C0000}"/>
    <cellStyle name="Currency 5 2 2 4 2 2" xfId="2772" xr:uid="{00000000-0005-0000-0000-00005E0C0000}"/>
    <cellStyle name="Currency 5 2 2 4 3" xfId="2773" xr:uid="{00000000-0005-0000-0000-00005F0C0000}"/>
    <cellStyle name="Currency 5 2 2 5" xfId="2774" xr:uid="{00000000-0005-0000-0000-0000600C0000}"/>
    <cellStyle name="Currency 5 2 2 5 2" xfId="2775" xr:uid="{00000000-0005-0000-0000-0000610C0000}"/>
    <cellStyle name="Currency 5 2 2 5 2 2" xfId="2776" xr:uid="{00000000-0005-0000-0000-0000620C0000}"/>
    <cellStyle name="Currency 5 2 2 5 3" xfId="2777" xr:uid="{00000000-0005-0000-0000-0000630C0000}"/>
    <cellStyle name="Currency 5 2 2 6" xfId="2778" xr:uid="{00000000-0005-0000-0000-0000640C0000}"/>
    <cellStyle name="Currency 5 2 2 6 2" xfId="2779" xr:uid="{00000000-0005-0000-0000-0000650C0000}"/>
    <cellStyle name="Currency 5 2 2 6 2 2" xfId="2780" xr:uid="{00000000-0005-0000-0000-0000660C0000}"/>
    <cellStyle name="Currency 5 2 2 6 3" xfId="2781" xr:uid="{00000000-0005-0000-0000-0000670C0000}"/>
    <cellStyle name="Currency 5 2 2 7" xfId="2782" xr:uid="{00000000-0005-0000-0000-0000680C0000}"/>
    <cellStyle name="Currency 5 2 2 7 2" xfId="2783" xr:uid="{00000000-0005-0000-0000-0000690C0000}"/>
    <cellStyle name="Currency 5 2 2 7 2 2" xfId="2784" xr:uid="{00000000-0005-0000-0000-00006A0C0000}"/>
    <cellStyle name="Currency 5 2 2 7 3" xfId="2785" xr:uid="{00000000-0005-0000-0000-00006B0C0000}"/>
    <cellStyle name="Currency 5 2 2 8" xfId="2786" xr:uid="{00000000-0005-0000-0000-00006C0C0000}"/>
    <cellStyle name="Currency 5 2 2 8 2" xfId="2787" xr:uid="{00000000-0005-0000-0000-00006D0C0000}"/>
    <cellStyle name="Currency 5 2 2 8 2 2" xfId="2788" xr:uid="{00000000-0005-0000-0000-00006E0C0000}"/>
    <cellStyle name="Currency 5 2 2 8 3" xfId="2789" xr:uid="{00000000-0005-0000-0000-00006F0C0000}"/>
    <cellStyle name="Currency 5 2 2 9" xfId="2790" xr:uid="{00000000-0005-0000-0000-0000700C0000}"/>
    <cellStyle name="Currency 5 2 2 9 2" xfId="2791" xr:uid="{00000000-0005-0000-0000-0000710C0000}"/>
    <cellStyle name="Currency 5 2 2 9 2 2" xfId="2792" xr:uid="{00000000-0005-0000-0000-0000720C0000}"/>
    <cellStyle name="Currency 5 2 2 9 3" xfId="2793" xr:uid="{00000000-0005-0000-0000-0000730C0000}"/>
    <cellStyle name="Currency 5 2 3" xfId="2794" xr:uid="{00000000-0005-0000-0000-0000740C0000}"/>
    <cellStyle name="Currency 5 2 3 2" xfId="2795" xr:uid="{00000000-0005-0000-0000-0000750C0000}"/>
    <cellStyle name="Currency 5 2 4" xfId="2796" xr:uid="{00000000-0005-0000-0000-0000760C0000}"/>
    <cellStyle name="Currency 5 2 4 2" xfId="2797" xr:uid="{00000000-0005-0000-0000-0000770C0000}"/>
    <cellStyle name="Currency 5 2 5" xfId="2798" xr:uid="{00000000-0005-0000-0000-0000780C0000}"/>
    <cellStyle name="Currency 5 2 5 2" xfId="2799" xr:uid="{00000000-0005-0000-0000-0000790C0000}"/>
    <cellStyle name="Currency 5 2 6" xfId="2800" xr:uid="{00000000-0005-0000-0000-00007A0C0000}"/>
    <cellStyle name="Currency 5 2 6 2" xfId="2801" xr:uid="{00000000-0005-0000-0000-00007B0C0000}"/>
    <cellStyle name="Currency 5 2 7" xfId="2802" xr:uid="{00000000-0005-0000-0000-00007C0C0000}"/>
    <cellStyle name="Currency 5 2 7 2" xfId="2803" xr:uid="{00000000-0005-0000-0000-00007D0C0000}"/>
    <cellStyle name="Currency 5 2 8" xfId="2804" xr:uid="{00000000-0005-0000-0000-00007E0C0000}"/>
    <cellStyle name="Currency 5 2 8 2" xfId="2805" xr:uid="{00000000-0005-0000-0000-00007F0C0000}"/>
    <cellStyle name="Currency 5 2 9" xfId="2806" xr:uid="{00000000-0005-0000-0000-0000800C0000}"/>
    <cellStyle name="Currency 5 2 9 2" xfId="2807" xr:uid="{00000000-0005-0000-0000-0000810C0000}"/>
    <cellStyle name="Currency 5 20" xfId="2808" xr:uid="{00000000-0005-0000-0000-0000820C0000}"/>
    <cellStyle name="Currency 5 21" xfId="2809" xr:uid="{00000000-0005-0000-0000-0000830C0000}"/>
    <cellStyle name="Currency 5 22" xfId="2810" xr:uid="{00000000-0005-0000-0000-0000840C0000}"/>
    <cellStyle name="Currency 5 23" xfId="2811" xr:uid="{00000000-0005-0000-0000-0000850C0000}"/>
    <cellStyle name="Currency 5 24" xfId="2812" xr:uid="{00000000-0005-0000-0000-0000860C0000}"/>
    <cellStyle name="Currency 5 25" xfId="2813" xr:uid="{00000000-0005-0000-0000-0000870C0000}"/>
    <cellStyle name="Currency 5 26" xfId="2814" xr:uid="{00000000-0005-0000-0000-0000880C0000}"/>
    <cellStyle name="Currency 5 27" xfId="2815" xr:uid="{00000000-0005-0000-0000-0000890C0000}"/>
    <cellStyle name="Currency 5 28" xfId="2816" xr:uid="{00000000-0005-0000-0000-00008A0C0000}"/>
    <cellStyle name="Currency 5 29" xfId="2817" xr:uid="{00000000-0005-0000-0000-00008B0C0000}"/>
    <cellStyle name="Currency 5 3" xfId="2818" xr:uid="{00000000-0005-0000-0000-00008C0C0000}"/>
    <cellStyle name="Currency 5 3 2" xfId="2819" xr:uid="{00000000-0005-0000-0000-00008D0C0000}"/>
    <cellStyle name="Currency 5 3 3" xfId="2820" xr:uid="{00000000-0005-0000-0000-00008E0C0000}"/>
    <cellStyle name="Currency 5 30" xfId="2821" xr:uid="{00000000-0005-0000-0000-00008F0C0000}"/>
    <cellStyle name="Currency 5 31" xfId="2822" xr:uid="{00000000-0005-0000-0000-0000900C0000}"/>
    <cellStyle name="Currency 5 32" xfId="2823" xr:uid="{00000000-0005-0000-0000-0000910C0000}"/>
    <cellStyle name="Currency 5 33" xfId="2824" xr:uid="{00000000-0005-0000-0000-0000920C0000}"/>
    <cellStyle name="Currency 5 34" xfId="2825" xr:uid="{00000000-0005-0000-0000-0000930C0000}"/>
    <cellStyle name="Currency 5 35" xfId="2826" xr:uid="{00000000-0005-0000-0000-0000940C0000}"/>
    <cellStyle name="Currency 5 36" xfId="2827" xr:uid="{00000000-0005-0000-0000-0000950C0000}"/>
    <cellStyle name="Currency 5 37" xfId="2828" xr:uid="{00000000-0005-0000-0000-0000960C0000}"/>
    <cellStyle name="Currency 5 38" xfId="2829" xr:uid="{00000000-0005-0000-0000-0000970C0000}"/>
    <cellStyle name="Currency 5 39" xfId="2830" xr:uid="{00000000-0005-0000-0000-0000980C0000}"/>
    <cellStyle name="Currency 5 4" xfId="2831" xr:uid="{00000000-0005-0000-0000-0000990C0000}"/>
    <cellStyle name="Currency 5 40" xfId="2832" xr:uid="{00000000-0005-0000-0000-00009A0C0000}"/>
    <cellStyle name="Currency 5 41" xfId="2833" xr:uid="{00000000-0005-0000-0000-00009B0C0000}"/>
    <cellStyle name="Currency 5 42" xfId="2834" xr:uid="{00000000-0005-0000-0000-00009C0C0000}"/>
    <cellStyle name="Currency 5 43" xfId="2835" xr:uid="{00000000-0005-0000-0000-00009D0C0000}"/>
    <cellStyle name="Currency 5 44" xfId="2836" xr:uid="{00000000-0005-0000-0000-00009E0C0000}"/>
    <cellStyle name="Currency 5 45" xfId="2837" xr:uid="{00000000-0005-0000-0000-00009F0C0000}"/>
    <cellStyle name="Currency 5 46" xfId="2838" xr:uid="{00000000-0005-0000-0000-0000A00C0000}"/>
    <cellStyle name="Currency 5 47" xfId="2839" xr:uid="{00000000-0005-0000-0000-0000A10C0000}"/>
    <cellStyle name="Currency 5 48" xfId="2840" xr:uid="{00000000-0005-0000-0000-0000A20C0000}"/>
    <cellStyle name="Currency 5 49" xfId="2841" xr:uid="{00000000-0005-0000-0000-0000A30C0000}"/>
    <cellStyle name="Currency 5 5" xfId="2842" xr:uid="{00000000-0005-0000-0000-0000A40C0000}"/>
    <cellStyle name="Currency 5 50" xfId="2843" xr:uid="{00000000-0005-0000-0000-0000A50C0000}"/>
    <cellStyle name="Currency 5 51" xfId="2844" xr:uid="{00000000-0005-0000-0000-0000A60C0000}"/>
    <cellStyle name="Currency 5 52" xfId="2845" xr:uid="{00000000-0005-0000-0000-0000A70C0000}"/>
    <cellStyle name="Currency 5 53" xfId="2846" xr:uid="{00000000-0005-0000-0000-0000A80C0000}"/>
    <cellStyle name="Currency 5 54" xfId="2847" xr:uid="{00000000-0005-0000-0000-0000A90C0000}"/>
    <cellStyle name="Currency 5 55" xfId="2848" xr:uid="{00000000-0005-0000-0000-0000AA0C0000}"/>
    <cellStyle name="Currency 5 56" xfId="2849" xr:uid="{00000000-0005-0000-0000-0000AB0C0000}"/>
    <cellStyle name="Currency 5 57" xfId="2850" xr:uid="{00000000-0005-0000-0000-0000AC0C0000}"/>
    <cellStyle name="Currency 5 58" xfId="2851" xr:uid="{00000000-0005-0000-0000-0000AD0C0000}"/>
    <cellStyle name="Currency 5 59" xfId="2852" xr:uid="{00000000-0005-0000-0000-0000AE0C0000}"/>
    <cellStyle name="Currency 5 6" xfId="2853" xr:uid="{00000000-0005-0000-0000-0000AF0C0000}"/>
    <cellStyle name="Currency 5 60" xfId="2854" xr:uid="{00000000-0005-0000-0000-0000B00C0000}"/>
    <cellStyle name="Currency 5 61" xfId="2855" xr:uid="{00000000-0005-0000-0000-0000B10C0000}"/>
    <cellStyle name="Currency 5 62" xfId="2856" xr:uid="{00000000-0005-0000-0000-0000B20C0000}"/>
    <cellStyle name="Currency 5 63" xfId="2857" xr:uid="{00000000-0005-0000-0000-0000B30C0000}"/>
    <cellStyle name="Currency 5 64" xfId="2858" xr:uid="{00000000-0005-0000-0000-0000B40C0000}"/>
    <cellStyle name="Currency 5 65" xfId="2859" xr:uid="{00000000-0005-0000-0000-0000B50C0000}"/>
    <cellStyle name="Currency 5 66" xfId="2860" xr:uid="{00000000-0005-0000-0000-0000B60C0000}"/>
    <cellStyle name="Currency 5 67" xfId="2861" xr:uid="{00000000-0005-0000-0000-0000B70C0000}"/>
    <cellStyle name="Currency 5 68" xfId="2862" xr:uid="{00000000-0005-0000-0000-0000B80C0000}"/>
    <cellStyle name="Currency 5 69" xfId="2863" xr:uid="{00000000-0005-0000-0000-0000B90C0000}"/>
    <cellStyle name="Currency 5 7" xfId="2864" xr:uid="{00000000-0005-0000-0000-0000BA0C0000}"/>
    <cellStyle name="Currency 5 70" xfId="2865" xr:uid="{00000000-0005-0000-0000-0000BB0C0000}"/>
    <cellStyle name="Currency 5 71" xfId="2866" xr:uid="{00000000-0005-0000-0000-0000BC0C0000}"/>
    <cellStyle name="Currency 5 72" xfId="2867" xr:uid="{00000000-0005-0000-0000-0000BD0C0000}"/>
    <cellStyle name="Currency 5 73" xfId="2868" xr:uid="{00000000-0005-0000-0000-0000BE0C0000}"/>
    <cellStyle name="Currency 5 74" xfId="2869" xr:uid="{00000000-0005-0000-0000-0000BF0C0000}"/>
    <cellStyle name="Currency 5 75" xfId="2870" xr:uid="{00000000-0005-0000-0000-0000C00C0000}"/>
    <cellStyle name="Currency 5 76" xfId="2871" xr:uid="{00000000-0005-0000-0000-0000C10C0000}"/>
    <cellStyle name="Currency 5 77" xfId="2872" xr:uid="{00000000-0005-0000-0000-0000C20C0000}"/>
    <cellStyle name="Currency 5 78" xfId="2873" xr:uid="{00000000-0005-0000-0000-0000C30C0000}"/>
    <cellStyle name="Currency 5 79" xfId="2874" xr:uid="{00000000-0005-0000-0000-0000C40C0000}"/>
    <cellStyle name="Currency 5 8" xfId="2875" xr:uid="{00000000-0005-0000-0000-0000C50C0000}"/>
    <cellStyle name="Currency 5 80" xfId="2876" xr:uid="{00000000-0005-0000-0000-0000C60C0000}"/>
    <cellStyle name="Currency 5 81" xfId="2877" xr:uid="{00000000-0005-0000-0000-0000C70C0000}"/>
    <cellStyle name="Currency 5 82" xfId="2878" xr:uid="{00000000-0005-0000-0000-0000C80C0000}"/>
    <cellStyle name="Currency 5 83" xfId="2879" xr:uid="{00000000-0005-0000-0000-0000C90C0000}"/>
    <cellStyle name="Currency 5 84" xfId="2880" xr:uid="{00000000-0005-0000-0000-0000CA0C0000}"/>
    <cellStyle name="Currency 5 85" xfId="2881" xr:uid="{00000000-0005-0000-0000-0000CB0C0000}"/>
    <cellStyle name="Currency 5 86" xfId="2882" xr:uid="{00000000-0005-0000-0000-0000CC0C0000}"/>
    <cellStyle name="Currency 5 87" xfId="2883" xr:uid="{00000000-0005-0000-0000-0000CD0C0000}"/>
    <cellStyle name="Currency 5 88" xfId="2884" xr:uid="{00000000-0005-0000-0000-0000CE0C0000}"/>
    <cellStyle name="Currency 5 89" xfId="2885" xr:uid="{00000000-0005-0000-0000-0000CF0C0000}"/>
    <cellStyle name="Currency 5 9" xfId="2886" xr:uid="{00000000-0005-0000-0000-0000D00C0000}"/>
    <cellStyle name="Currency 5 90" xfId="2887" xr:uid="{00000000-0005-0000-0000-0000D10C0000}"/>
    <cellStyle name="Currency 5 91" xfId="2888" xr:uid="{00000000-0005-0000-0000-0000D20C0000}"/>
    <cellStyle name="Currency 5 92" xfId="2889" xr:uid="{00000000-0005-0000-0000-0000D30C0000}"/>
    <cellStyle name="Currency 5 93" xfId="2890" xr:uid="{00000000-0005-0000-0000-0000D40C0000}"/>
    <cellStyle name="Currency 5 94" xfId="2891" xr:uid="{00000000-0005-0000-0000-0000D50C0000}"/>
    <cellStyle name="Currency 5 95" xfId="2892" xr:uid="{00000000-0005-0000-0000-0000D60C0000}"/>
    <cellStyle name="Currency 5 96" xfId="2893" xr:uid="{00000000-0005-0000-0000-0000D70C0000}"/>
    <cellStyle name="Currency 5 97" xfId="2894" xr:uid="{00000000-0005-0000-0000-0000D80C0000}"/>
    <cellStyle name="Currency 5 98" xfId="2895" xr:uid="{00000000-0005-0000-0000-0000D90C0000}"/>
    <cellStyle name="Currency 5 99" xfId="2896" xr:uid="{00000000-0005-0000-0000-0000DA0C0000}"/>
    <cellStyle name="Currency 6" xfId="2897" xr:uid="{00000000-0005-0000-0000-0000DB0C0000}"/>
    <cellStyle name="Currency 6 10" xfId="2898" xr:uid="{00000000-0005-0000-0000-0000DC0C0000}"/>
    <cellStyle name="Currency 6 11" xfId="2899" xr:uid="{00000000-0005-0000-0000-0000DD0C0000}"/>
    <cellStyle name="Currency 6 12" xfId="2900" xr:uid="{00000000-0005-0000-0000-0000DE0C0000}"/>
    <cellStyle name="Currency 6 13" xfId="2901" xr:uid="{00000000-0005-0000-0000-0000DF0C0000}"/>
    <cellStyle name="Currency 6 14" xfId="2902" xr:uid="{00000000-0005-0000-0000-0000E00C0000}"/>
    <cellStyle name="Currency 6 15" xfId="2903" xr:uid="{00000000-0005-0000-0000-0000E10C0000}"/>
    <cellStyle name="Currency 6 16" xfId="2904" xr:uid="{00000000-0005-0000-0000-0000E20C0000}"/>
    <cellStyle name="Currency 6 17" xfId="2905" xr:uid="{00000000-0005-0000-0000-0000E30C0000}"/>
    <cellStyle name="Currency 6 18" xfId="2906" xr:uid="{00000000-0005-0000-0000-0000E40C0000}"/>
    <cellStyle name="Currency 6 2" xfId="2907" xr:uid="{00000000-0005-0000-0000-0000E50C0000}"/>
    <cellStyle name="Currency 6 2 2" xfId="2908" xr:uid="{00000000-0005-0000-0000-0000E60C0000}"/>
    <cellStyle name="Currency 6 2 2 2" xfId="2909" xr:uid="{00000000-0005-0000-0000-0000E70C0000}"/>
    <cellStyle name="Currency 6 2 3" xfId="2910" xr:uid="{00000000-0005-0000-0000-0000E80C0000}"/>
    <cellStyle name="Currency 6 3" xfId="2911" xr:uid="{00000000-0005-0000-0000-0000E90C0000}"/>
    <cellStyle name="Currency 6 4" xfId="2912" xr:uid="{00000000-0005-0000-0000-0000EA0C0000}"/>
    <cellStyle name="Currency 6 5" xfId="2913" xr:uid="{00000000-0005-0000-0000-0000EB0C0000}"/>
    <cellStyle name="Currency 6 6" xfId="2914" xr:uid="{00000000-0005-0000-0000-0000EC0C0000}"/>
    <cellStyle name="Currency 6 7" xfId="2915" xr:uid="{00000000-0005-0000-0000-0000ED0C0000}"/>
    <cellStyle name="Currency 6 8" xfId="2916" xr:uid="{00000000-0005-0000-0000-0000EE0C0000}"/>
    <cellStyle name="Currency 6 9" xfId="2917" xr:uid="{00000000-0005-0000-0000-0000EF0C0000}"/>
    <cellStyle name="Currency 7" xfId="2918" xr:uid="{00000000-0005-0000-0000-0000F00C0000}"/>
    <cellStyle name="Currency 7 10" xfId="2919" xr:uid="{00000000-0005-0000-0000-0000F10C0000}"/>
    <cellStyle name="Currency 7 11" xfId="2920" xr:uid="{00000000-0005-0000-0000-0000F20C0000}"/>
    <cellStyle name="Currency 7 12" xfId="2921" xr:uid="{00000000-0005-0000-0000-0000F30C0000}"/>
    <cellStyle name="Currency 7 13" xfId="2922" xr:uid="{00000000-0005-0000-0000-0000F40C0000}"/>
    <cellStyle name="Currency 7 13 2" xfId="2923" xr:uid="{00000000-0005-0000-0000-0000F50C0000}"/>
    <cellStyle name="Currency 7 13 2 2" xfId="2924" xr:uid="{00000000-0005-0000-0000-0000F60C0000}"/>
    <cellStyle name="Currency 7 13 2 2 2" xfId="10028" xr:uid="{00000000-0005-0000-0000-0000F70C0000}"/>
    <cellStyle name="Currency 7 13 2 3" xfId="10027" xr:uid="{00000000-0005-0000-0000-0000F80C0000}"/>
    <cellStyle name="Currency 7 13 3" xfId="2925" xr:uid="{00000000-0005-0000-0000-0000F90C0000}"/>
    <cellStyle name="Currency 7 13 4" xfId="2926" xr:uid="{00000000-0005-0000-0000-0000FA0C0000}"/>
    <cellStyle name="Currency 7 14" xfId="2927" xr:uid="{00000000-0005-0000-0000-0000FB0C0000}"/>
    <cellStyle name="Currency 7 15" xfId="2928" xr:uid="{00000000-0005-0000-0000-0000FC0C0000}"/>
    <cellStyle name="Currency 7 16" xfId="2929" xr:uid="{00000000-0005-0000-0000-0000FD0C0000}"/>
    <cellStyle name="Currency 7 16 2" xfId="10029" xr:uid="{00000000-0005-0000-0000-0000FE0C0000}"/>
    <cellStyle name="Currency 7 17" xfId="2930" xr:uid="{00000000-0005-0000-0000-0000FF0C0000}"/>
    <cellStyle name="Currency 7 17 2" xfId="10030" xr:uid="{00000000-0005-0000-0000-0000000D0000}"/>
    <cellStyle name="Currency 7 18" xfId="10026" xr:uid="{00000000-0005-0000-0000-0000010D0000}"/>
    <cellStyle name="Currency 7 2" xfId="2931" xr:uid="{00000000-0005-0000-0000-0000020D0000}"/>
    <cellStyle name="Currency 7 2 10" xfId="2932" xr:uid="{00000000-0005-0000-0000-0000030D0000}"/>
    <cellStyle name="Currency 7 2 10 2" xfId="2933" xr:uid="{00000000-0005-0000-0000-0000040D0000}"/>
    <cellStyle name="Currency 7 2 10 2 2" xfId="2934" xr:uid="{00000000-0005-0000-0000-0000050D0000}"/>
    <cellStyle name="Currency 7 2 10 2 2 2" xfId="10033" xr:uid="{00000000-0005-0000-0000-0000060D0000}"/>
    <cellStyle name="Currency 7 2 10 2 3" xfId="10032" xr:uid="{00000000-0005-0000-0000-0000070D0000}"/>
    <cellStyle name="Currency 7 2 10 3" xfId="2935" xr:uid="{00000000-0005-0000-0000-0000080D0000}"/>
    <cellStyle name="Currency 7 2 10 3 2" xfId="10034" xr:uid="{00000000-0005-0000-0000-0000090D0000}"/>
    <cellStyle name="Currency 7 2 10 4" xfId="10031" xr:uid="{00000000-0005-0000-0000-00000A0D0000}"/>
    <cellStyle name="Currency 7 2 11" xfId="2936" xr:uid="{00000000-0005-0000-0000-00000B0D0000}"/>
    <cellStyle name="Currency 7 2 11 2" xfId="2937" xr:uid="{00000000-0005-0000-0000-00000C0D0000}"/>
    <cellStyle name="Currency 7 2 11 2 2" xfId="2938" xr:uid="{00000000-0005-0000-0000-00000D0D0000}"/>
    <cellStyle name="Currency 7 2 11 2 2 2" xfId="10037" xr:uid="{00000000-0005-0000-0000-00000E0D0000}"/>
    <cellStyle name="Currency 7 2 11 2 3" xfId="10036" xr:uid="{00000000-0005-0000-0000-00000F0D0000}"/>
    <cellStyle name="Currency 7 2 11 3" xfId="2939" xr:uid="{00000000-0005-0000-0000-0000100D0000}"/>
    <cellStyle name="Currency 7 2 11 3 2" xfId="10038" xr:uid="{00000000-0005-0000-0000-0000110D0000}"/>
    <cellStyle name="Currency 7 2 11 4" xfId="10035" xr:uid="{00000000-0005-0000-0000-0000120D0000}"/>
    <cellStyle name="Currency 7 2 12" xfId="2940" xr:uid="{00000000-0005-0000-0000-0000130D0000}"/>
    <cellStyle name="Currency 7 2 12 2" xfId="2941" xr:uid="{00000000-0005-0000-0000-0000140D0000}"/>
    <cellStyle name="Currency 7 2 12 2 2" xfId="10040" xr:uid="{00000000-0005-0000-0000-0000150D0000}"/>
    <cellStyle name="Currency 7 2 12 3" xfId="10039" xr:uid="{00000000-0005-0000-0000-0000160D0000}"/>
    <cellStyle name="Currency 7 2 13" xfId="2942" xr:uid="{00000000-0005-0000-0000-0000170D0000}"/>
    <cellStyle name="Currency 7 2 13 2" xfId="2943" xr:uid="{00000000-0005-0000-0000-0000180D0000}"/>
    <cellStyle name="Currency 7 2 13 2 2" xfId="10042" xr:uid="{00000000-0005-0000-0000-0000190D0000}"/>
    <cellStyle name="Currency 7 2 13 3" xfId="10041" xr:uid="{00000000-0005-0000-0000-00001A0D0000}"/>
    <cellStyle name="Currency 7 2 14" xfId="2944" xr:uid="{00000000-0005-0000-0000-00001B0D0000}"/>
    <cellStyle name="Currency 7 2 2" xfId="2945" xr:uid="{00000000-0005-0000-0000-00001C0D0000}"/>
    <cellStyle name="Currency 7 2 2 2" xfId="2946" xr:uid="{00000000-0005-0000-0000-00001D0D0000}"/>
    <cellStyle name="Currency 7 2 2 2 2" xfId="2947" xr:uid="{00000000-0005-0000-0000-00001E0D0000}"/>
    <cellStyle name="Currency 7 2 2 2 2 2" xfId="10045" xr:uid="{00000000-0005-0000-0000-00001F0D0000}"/>
    <cellStyle name="Currency 7 2 2 2 3" xfId="10044" xr:uid="{00000000-0005-0000-0000-0000200D0000}"/>
    <cellStyle name="Currency 7 2 2 3" xfId="2948" xr:uid="{00000000-0005-0000-0000-0000210D0000}"/>
    <cellStyle name="Currency 7 2 2 3 2" xfId="10046" xr:uid="{00000000-0005-0000-0000-0000220D0000}"/>
    <cellStyle name="Currency 7 2 2 4" xfId="10043" xr:uid="{00000000-0005-0000-0000-0000230D0000}"/>
    <cellStyle name="Currency 7 2 3" xfId="2949" xr:uid="{00000000-0005-0000-0000-0000240D0000}"/>
    <cellStyle name="Currency 7 2 3 2" xfId="2950" xr:uid="{00000000-0005-0000-0000-0000250D0000}"/>
    <cellStyle name="Currency 7 2 3 2 2" xfId="2951" xr:uid="{00000000-0005-0000-0000-0000260D0000}"/>
    <cellStyle name="Currency 7 2 3 2 2 2" xfId="10049" xr:uid="{00000000-0005-0000-0000-0000270D0000}"/>
    <cellStyle name="Currency 7 2 3 2 3" xfId="10048" xr:uid="{00000000-0005-0000-0000-0000280D0000}"/>
    <cellStyle name="Currency 7 2 3 3" xfId="2952" xr:uid="{00000000-0005-0000-0000-0000290D0000}"/>
    <cellStyle name="Currency 7 2 3 3 2" xfId="10050" xr:uid="{00000000-0005-0000-0000-00002A0D0000}"/>
    <cellStyle name="Currency 7 2 3 4" xfId="10047" xr:uid="{00000000-0005-0000-0000-00002B0D0000}"/>
    <cellStyle name="Currency 7 2 4" xfId="2953" xr:uid="{00000000-0005-0000-0000-00002C0D0000}"/>
    <cellStyle name="Currency 7 2 4 2" xfId="2954" xr:uid="{00000000-0005-0000-0000-00002D0D0000}"/>
    <cellStyle name="Currency 7 2 4 2 2" xfId="2955" xr:uid="{00000000-0005-0000-0000-00002E0D0000}"/>
    <cellStyle name="Currency 7 2 4 2 2 2" xfId="10053" xr:uid="{00000000-0005-0000-0000-00002F0D0000}"/>
    <cellStyle name="Currency 7 2 4 2 3" xfId="10052" xr:uid="{00000000-0005-0000-0000-0000300D0000}"/>
    <cellStyle name="Currency 7 2 4 3" xfId="2956" xr:uid="{00000000-0005-0000-0000-0000310D0000}"/>
    <cellStyle name="Currency 7 2 4 3 2" xfId="10054" xr:uid="{00000000-0005-0000-0000-0000320D0000}"/>
    <cellStyle name="Currency 7 2 4 4" xfId="10051" xr:uid="{00000000-0005-0000-0000-0000330D0000}"/>
    <cellStyle name="Currency 7 2 5" xfId="2957" xr:uid="{00000000-0005-0000-0000-0000340D0000}"/>
    <cellStyle name="Currency 7 2 5 2" xfId="2958" xr:uid="{00000000-0005-0000-0000-0000350D0000}"/>
    <cellStyle name="Currency 7 2 5 2 2" xfId="2959" xr:uid="{00000000-0005-0000-0000-0000360D0000}"/>
    <cellStyle name="Currency 7 2 5 2 2 2" xfId="10057" xr:uid="{00000000-0005-0000-0000-0000370D0000}"/>
    <cellStyle name="Currency 7 2 5 2 3" xfId="10056" xr:uid="{00000000-0005-0000-0000-0000380D0000}"/>
    <cellStyle name="Currency 7 2 5 3" xfId="2960" xr:uid="{00000000-0005-0000-0000-0000390D0000}"/>
    <cellStyle name="Currency 7 2 5 3 2" xfId="10058" xr:uid="{00000000-0005-0000-0000-00003A0D0000}"/>
    <cellStyle name="Currency 7 2 5 4" xfId="10055" xr:uid="{00000000-0005-0000-0000-00003B0D0000}"/>
    <cellStyle name="Currency 7 2 6" xfId="2961" xr:uid="{00000000-0005-0000-0000-00003C0D0000}"/>
    <cellStyle name="Currency 7 2 6 2" xfId="2962" xr:uid="{00000000-0005-0000-0000-00003D0D0000}"/>
    <cellStyle name="Currency 7 2 6 2 2" xfId="2963" xr:uid="{00000000-0005-0000-0000-00003E0D0000}"/>
    <cellStyle name="Currency 7 2 6 2 2 2" xfId="10061" xr:uid="{00000000-0005-0000-0000-00003F0D0000}"/>
    <cellStyle name="Currency 7 2 6 2 3" xfId="10060" xr:uid="{00000000-0005-0000-0000-0000400D0000}"/>
    <cellStyle name="Currency 7 2 6 3" xfId="2964" xr:uid="{00000000-0005-0000-0000-0000410D0000}"/>
    <cellStyle name="Currency 7 2 6 3 2" xfId="10062" xr:uid="{00000000-0005-0000-0000-0000420D0000}"/>
    <cellStyle name="Currency 7 2 6 4" xfId="10059" xr:uid="{00000000-0005-0000-0000-0000430D0000}"/>
    <cellStyle name="Currency 7 2 7" xfId="2965" xr:uid="{00000000-0005-0000-0000-0000440D0000}"/>
    <cellStyle name="Currency 7 2 7 2" xfId="2966" xr:uid="{00000000-0005-0000-0000-0000450D0000}"/>
    <cellStyle name="Currency 7 2 7 2 2" xfId="2967" xr:uid="{00000000-0005-0000-0000-0000460D0000}"/>
    <cellStyle name="Currency 7 2 7 2 2 2" xfId="10065" xr:uid="{00000000-0005-0000-0000-0000470D0000}"/>
    <cellStyle name="Currency 7 2 7 2 3" xfId="10064" xr:uid="{00000000-0005-0000-0000-0000480D0000}"/>
    <cellStyle name="Currency 7 2 7 3" xfId="2968" xr:uid="{00000000-0005-0000-0000-0000490D0000}"/>
    <cellStyle name="Currency 7 2 7 3 2" xfId="10066" xr:uid="{00000000-0005-0000-0000-00004A0D0000}"/>
    <cellStyle name="Currency 7 2 7 4" xfId="10063" xr:uid="{00000000-0005-0000-0000-00004B0D0000}"/>
    <cellStyle name="Currency 7 2 8" xfId="2969" xr:uid="{00000000-0005-0000-0000-00004C0D0000}"/>
    <cellStyle name="Currency 7 2 8 2" xfId="2970" xr:uid="{00000000-0005-0000-0000-00004D0D0000}"/>
    <cellStyle name="Currency 7 2 8 2 2" xfId="2971" xr:uid="{00000000-0005-0000-0000-00004E0D0000}"/>
    <cellStyle name="Currency 7 2 8 2 2 2" xfId="10069" xr:uid="{00000000-0005-0000-0000-00004F0D0000}"/>
    <cellStyle name="Currency 7 2 8 2 3" xfId="10068" xr:uid="{00000000-0005-0000-0000-0000500D0000}"/>
    <cellStyle name="Currency 7 2 8 3" xfId="2972" xr:uid="{00000000-0005-0000-0000-0000510D0000}"/>
    <cellStyle name="Currency 7 2 8 3 2" xfId="10070" xr:uid="{00000000-0005-0000-0000-0000520D0000}"/>
    <cellStyle name="Currency 7 2 8 4" xfId="10067" xr:uid="{00000000-0005-0000-0000-0000530D0000}"/>
    <cellStyle name="Currency 7 2 9" xfId="2973" xr:uid="{00000000-0005-0000-0000-0000540D0000}"/>
    <cellStyle name="Currency 7 2 9 2" xfId="2974" xr:uid="{00000000-0005-0000-0000-0000550D0000}"/>
    <cellStyle name="Currency 7 2 9 2 2" xfId="2975" xr:uid="{00000000-0005-0000-0000-0000560D0000}"/>
    <cellStyle name="Currency 7 2 9 2 2 2" xfId="10073" xr:uid="{00000000-0005-0000-0000-0000570D0000}"/>
    <cellStyle name="Currency 7 2 9 2 3" xfId="10072" xr:uid="{00000000-0005-0000-0000-0000580D0000}"/>
    <cellStyle name="Currency 7 2 9 3" xfId="2976" xr:uid="{00000000-0005-0000-0000-0000590D0000}"/>
    <cellStyle name="Currency 7 2 9 3 2" xfId="10074" xr:uid="{00000000-0005-0000-0000-00005A0D0000}"/>
    <cellStyle name="Currency 7 2 9 4" xfId="10071" xr:uid="{00000000-0005-0000-0000-00005B0D0000}"/>
    <cellStyle name="Currency 7 3" xfId="2977" xr:uid="{00000000-0005-0000-0000-00005C0D0000}"/>
    <cellStyle name="Currency 7 3 2" xfId="2978" xr:uid="{00000000-0005-0000-0000-00005D0D0000}"/>
    <cellStyle name="Currency 7 3 2 2" xfId="2979" xr:uid="{00000000-0005-0000-0000-00005E0D0000}"/>
    <cellStyle name="Currency 7 3 2 2 2" xfId="10077" xr:uid="{00000000-0005-0000-0000-00005F0D0000}"/>
    <cellStyle name="Currency 7 3 2 3" xfId="10076" xr:uid="{00000000-0005-0000-0000-0000600D0000}"/>
    <cellStyle name="Currency 7 3 3" xfId="2980" xr:uid="{00000000-0005-0000-0000-0000610D0000}"/>
    <cellStyle name="Currency 7 3 3 2" xfId="10078" xr:uid="{00000000-0005-0000-0000-0000620D0000}"/>
    <cellStyle name="Currency 7 3 4" xfId="10075" xr:uid="{00000000-0005-0000-0000-0000630D0000}"/>
    <cellStyle name="Currency 7 4" xfId="2981" xr:uid="{00000000-0005-0000-0000-0000640D0000}"/>
    <cellStyle name="Currency 7 5" xfId="2982" xr:uid="{00000000-0005-0000-0000-0000650D0000}"/>
    <cellStyle name="Currency 7 6" xfId="2983" xr:uid="{00000000-0005-0000-0000-0000660D0000}"/>
    <cellStyle name="Currency 7 7" xfId="2984" xr:uid="{00000000-0005-0000-0000-0000670D0000}"/>
    <cellStyle name="Currency 7 8" xfId="2985" xr:uid="{00000000-0005-0000-0000-0000680D0000}"/>
    <cellStyle name="Currency 7 9" xfId="2986" xr:uid="{00000000-0005-0000-0000-0000690D0000}"/>
    <cellStyle name="Currency 8" xfId="2987" xr:uid="{00000000-0005-0000-0000-00006A0D0000}"/>
    <cellStyle name="Currency 9" xfId="2988" xr:uid="{00000000-0005-0000-0000-00006B0D0000}"/>
    <cellStyle name="Currency No$" xfId="2989" xr:uid="{00000000-0005-0000-0000-00006C0D0000}"/>
    <cellStyle name="Currency Total" xfId="2990" xr:uid="{00000000-0005-0000-0000-00006D0D0000}"/>
    <cellStyle name="Currency Total 2" xfId="2991" xr:uid="{00000000-0005-0000-0000-00006E0D0000}"/>
    <cellStyle name="Currency Total 2 2" xfId="9486" xr:uid="{00000000-0005-0000-0000-00006F0D0000}"/>
    <cellStyle name="Currency Total 2 3" xfId="10080" xr:uid="{00000000-0005-0000-0000-0000700D0000}"/>
    <cellStyle name="Currency Total 3" xfId="9485" xr:uid="{00000000-0005-0000-0000-0000710D0000}"/>
    <cellStyle name="Currency Total 4" xfId="10079" xr:uid="{00000000-0005-0000-0000-0000720D0000}"/>
    <cellStyle name="Currency x2 No$" xfId="2992" xr:uid="{00000000-0005-0000-0000-0000730D0000}"/>
    <cellStyle name="Currency0" xfId="2993" xr:uid="{00000000-0005-0000-0000-0000740D0000}"/>
    <cellStyle name="Custom - Style1" xfId="2994" xr:uid="{00000000-0005-0000-0000-0000750D0000}"/>
    <cellStyle name="Custom - Style8" xfId="2995" xr:uid="{00000000-0005-0000-0000-0000760D0000}"/>
    <cellStyle name="Data   - Style2" xfId="2996" xr:uid="{00000000-0005-0000-0000-0000770D0000}"/>
    <cellStyle name="Data   - Style2 2" xfId="10081" xr:uid="{00000000-0005-0000-0000-0000780D0000}"/>
    <cellStyle name="Data   - Style2 3" xfId="13026" xr:uid="{D22FEDAF-E266-4474-9333-4AF4A980457C}"/>
    <cellStyle name="Date" xfId="2997" xr:uid="{00000000-0005-0000-0000-0000790D0000}"/>
    <cellStyle name="Dollarsign" xfId="2998" xr:uid="{00000000-0005-0000-0000-00007A0D0000}"/>
    <cellStyle name="DOUBLEL" xfId="2999" xr:uid="{00000000-0005-0000-0000-00007B0D0000}"/>
    <cellStyle name="DOUBLEL 2" xfId="3000" xr:uid="{00000000-0005-0000-0000-00007C0D0000}"/>
    <cellStyle name="DOUBLEL 3" xfId="3001" xr:uid="{00000000-0005-0000-0000-00007D0D0000}"/>
    <cellStyle name="DOUBLEL 4" xfId="3002" xr:uid="{00000000-0005-0000-0000-00007E0D0000}"/>
    <cellStyle name="eatme" xfId="3003" xr:uid="{00000000-0005-0000-0000-00007F0D0000}"/>
    <cellStyle name="Explanatory Text 2" xfId="3004" xr:uid="{00000000-0005-0000-0000-0000800D0000}"/>
    <cellStyle name="Explanatory Text 3" xfId="3005" xr:uid="{00000000-0005-0000-0000-0000810D0000}"/>
    <cellStyle name="Explanatory Text 4" xfId="3006" xr:uid="{00000000-0005-0000-0000-0000820D0000}"/>
    <cellStyle name="Explanatory Text 5" xfId="3007" xr:uid="{00000000-0005-0000-0000-0000830D0000}"/>
    <cellStyle name="Explanatory Text 6" xfId="3008" xr:uid="{00000000-0005-0000-0000-0000840D0000}"/>
    <cellStyle name="Fixed" xfId="3009" xr:uid="{00000000-0005-0000-0000-0000850D0000}"/>
    <cellStyle name="Font: Calibri, 9pt regular" xfId="12988" xr:uid="{07E50C68-956C-4113-BDD5-4E5EBFB93863}"/>
    <cellStyle name="Font: Calibri, 9pt regular 2" xfId="13002" xr:uid="{AFB1C206-D082-45D4-9F26-040E90432D55}"/>
    <cellStyle name="Font: Calibri, 9pt regular 3" xfId="12995" xr:uid="{FBC0A88F-95A6-4FB1-8A4E-466FE0D7CDA2}"/>
    <cellStyle name="Footnotes: top row" xfId="12989" xr:uid="{E1E460A4-B8AA-4928-97F7-8BF5597E2E27}"/>
    <cellStyle name="Footnotes: top row 2" xfId="13003" xr:uid="{3FFA3D22-D801-4F6C-AED4-715B0FC8205B}"/>
    <cellStyle name="Footnotes: top row 3" xfId="12996" xr:uid="{E0E80828-AFFC-4F1F-8A38-0343ED010773}"/>
    <cellStyle name="Formula" xfId="3010" xr:uid="{00000000-0005-0000-0000-0000860D0000}"/>
    <cellStyle name="Gas Cost x5" xfId="3011" xr:uid="{00000000-0005-0000-0000-0000870D0000}"/>
    <cellStyle name="Good 2" xfId="3012" xr:uid="{00000000-0005-0000-0000-0000880D0000}"/>
    <cellStyle name="Good 3" xfId="3013" xr:uid="{00000000-0005-0000-0000-0000890D0000}"/>
    <cellStyle name="Good 4" xfId="3014" xr:uid="{00000000-0005-0000-0000-00008A0D0000}"/>
    <cellStyle name="Good 5" xfId="3015" xr:uid="{00000000-0005-0000-0000-00008B0D0000}"/>
    <cellStyle name="Good 6" xfId="3016" xr:uid="{00000000-0005-0000-0000-00008C0D0000}"/>
    <cellStyle name="Hardcoded" xfId="3017" xr:uid="{00000000-0005-0000-0000-00008D0D0000}"/>
    <cellStyle name="Head Title" xfId="3018" xr:uid="{00000000-0005-0000-0000-00008E0D0000}"/>
    <cellStyle name="Header: bottom row" xfId="12990" xr:uid="{A9D32437-32C1-4C40-8B80-AF70D4B9B81B}"/>
    <cellStyle name="Header: bottom row 2" xfId="13004" xr:uid="{DF0C017E-AA44-4BCF-912C-693B6A34B7B4}"/>
    <cellStyle name="Header: bottom row 3" xfId="12997" xr:uid="{4767EF47-BC7A-4B43-8DD2-8DA6CAFD2167}"/>
    <cellStyle name="Heading 1 2" xfId="3019" xr:uid="{00000000-0005-0000-0000-00008F0D0000}"/>
    <cellStyle name="Heading 1 3" xfId="3020" xr:uid="{00000000-0005-0000-0000-0000900D0000}"/>
    <cellStyle name="Heading 1 4" xfId="3021" xr:uid="{00000000-0005-0000-0000-0000910D0000}"/>
    <cellStyle name="Heading 1 5" xfId="3022" xr:uid="{00000000-0005-0000-0000-0000920D0000}"/>
    <cellStyle name="Heading 1 6" xfId="3023" xr:uid="{00000000-0005-0000-0000-0000930D0000}"/>
    <cellStyle name="Heading 2 2" xfId="3024" xr:uid="{00000000-0005-0000-0000-0000940D0000}"/>
    <cellStyle name="Heading 2 3" xfId="3025" xr:uid="{00000000-0005-0000-0000-0000950D0000}"/>
    <cellStyle name="Heading 2 4" xfId="3026" xr:uid="{00000000-0005-0000-0000-0000960D0000}"/>
    <cellStyle name="Heading 2 5" xfId="3027" xr:uid="{00000000-0005-0000-0000-0000970D0000}"/>
    <cellStyle name="Heading 2 6" xfId="3028" xr:uid="{00000000-0005-0000-0000-0000980D0000}"/>
    <cellStyle name="Heading 3 2" xfId="3029" xr:uid="{00000000-0005-0000-0000-0000990D0000}"/>
    <cellStyle name="Heading 3 3" xfId="3030" xr:uid="{00000000-0005-0000-0000-00009A0D0000}"/>
    <cellStyle name="Heading 3 4" xfId="3031" xr:uid="{00000000-0005-0000-0000-00009B0D0000}"/>
    <cellStyle name="Heading 3 5" xfId="3032" xr:uid="{00000000-0005-0000-0000-00009C0D0000}"/>
    <cellStyle name="Heading 3 6" xfId="3033" xr:uid="{00000000-0005-0000-0000-00009D0D0000}"/>
    <cellStyle name="Heading 4 2" xfId="3034" xr:uid="{00000000-0005-0000-0000-00009E0D0000}"/>
    <cellStyle name="Heading 4 3" xfId="3035" xr:uid="{00000000-0005-0000-0000-00009F0D0000}"/>
    <cellStyle name="Heading 4 4" xfId="3036" xr:uid="{00000000-0005-0000-0000-0000A00D0000}"/>
    <cellStyle name="Heading 4 5" xfId="3037" xr:uid="{00000000-0005-0000-0000-0000A10D0000}"/>
    <cellStyle name="Heading 4 6" xfId="3038" xr:uid="{00000000-0005-0000-0000-0000A20D0000}"/>
    <cellStyle name="HeadlineStyle" xfId="3039" xr:uid="{00000000-0005-0000-0000-0000A30D0000}"/>
    <cellStyle name="HeadlineStyle 10" xfId="3040" xr:uid="{00000000-0005-0000-0000-0000A40D0000}"/>
    <cellStyle name="HeadlineStyle 11" xfId="3041" xr:uid="{00000000-0005-0000-0000-0000A50D0000}"/>
    <cellStyle name="HeadlineStyle 12" xfId="3042" xr:uid="{00000000-0005-0000-0000-0000A60D0000}"/>
    <cellStyle name="HeadlineStyle 13" xfId="3043" xr:uid="{00000000-0005-0000-0000-0000A70D0000}"/>
    <cellStyle name="HeadlineStyle 14" xfId="3044" xr:uid="{00000000-0005-0000-0000-0000A80D0000}"/>
    <cellStyle name="HeadlineStyle 15" xfId="3045" xr:uid="{00000000-0005-0000-0000-0000A90D0000}"/>
    <cellStyle name="HeadlineStyle 16" xfId="3046" xr:uid="{00000000-0005-0000-0000-0000AA0D0000}"/>
    <cellStyle name="HeadlineStyle 2" xfId="3047" xr:uid="{00000000-0005-0000-0000-0000AB0D0000}"/>
    <cellStyle name="HeadlineStyle 3" xfId="3048" xr:uid="{00000000-0005-0000-0000-0000AC0D0000}"/>
    <cellStyle name="HeadlineStyle 4" xfId="3049" xr:uid="{00000000-0005-0000-0000-0000AD0D0000}"/>
    <cellStyle name="HeadlineStyle 5" xfId="3050" xr:uid="{00000000-0005-0000-0000-0000AE0D0000}"/>
    <cellStyle name="HeadlineStyle 6" xfId="3051" xr:uid="{00000000-0005-0000-0000-0000AF0D0000}"/>
    <cellStyle name="HeadlineStyle 7" xfId="3052" xr:uid="{00000000-0005-0000-0000-0000B00D0000}"/>
    <cellStyle name="HeadlineStyle 8" xfId="3053" xr:uid="{00000000-0005-0000-0000-0000B10D0000}"/>
    <cellStyle name="HeadlineStyle 9" xfId="3054" xr:uid="{00000000-0005-0000-0000-0000B20D0000}"/>
    <cellStyle name="HeadlineStyleJustified" xfId="3055" xr:uid="{00000000-0005-0000-0000-0000B30D0000}"/>
    <cellStyle name="HeadlineStyleJustified 10" xfId="3056" xr:uid="{00000000-0005-0000-0000-0000B40D0000}"/>
    <cellStyle name="HeadlineStyleJustified 11" xfId="3057" xr:uid="{00000000-0005-0000-0000-0000B50D0000}"/>
    <cellStyle name="HeadlineStyleJustified 12" xfId="3058" xr:uid="{00000000-0005-0000-0000-0000B60D0000}"/>
    <cellStyle name="HeadlineStyleJustified 13" xfId="3059" xr:uid="{00000000-0005-0000-0000-0000B70D0000}"/>
    <cellStyle name="HeadlineStyleJustified 14" xfId="3060" xr:uid="{00000000-0005-0000-0000-0000B80D0000}"/>
    <cellStyle name="HeadlineStyleJustified 15" xfId="3061" xr:uid="{00000000-0005-0000-0000-0000B90D0000}"/>
    <cellStyle name="HeadlineStyleJustified 16" xfId="3062" xr:uid="{00000000-0005-0000-0000-0000BA0D0000}"/>
    <cellStyle name="HeadlineStyleJustified 2" xfId="3063" xr:uid="{00000000-0005-0000-0000-0000BB0D0000}"/>
    <cellStyle name="HeadlineStyleJustified 3" xfId="3064" xr:uid="{00000000-0005-0000-0000-0000BC0D0000}"/>
    <cellStyle name="HeadlineStyleJustified 4" xfId="3065" xr:uid="{00000000-0005-0000-0000-0000BD0D0000}"/>
    <cellStyle name="HeadlineStyleJustified 5" xfId="3066" xr:uid="{00000000-0005-0000-0000-0000BE0D0000}"/>
    <cellStyle name="HeadlineStyleJustified 6" xfId="3067" xr:uid="{00000000-0005-0000-0000-0000BF0D0000}"/>
    <cellStyle name="HeadlineStyleJustified 7" xfId="3068" xr:uid="{00000000-0005-0000-0000-0000C00D0000}"/>
    <cellStyle name="HeadlineStyleJustified 8" xfId="3069" xr:uid="{00000000-0005-0000-0000-0000C10D0000}"/>
    <cellStyle name="HeadlineStyleJustified 9" xfId="3070" xr:uid="{00000000-0005-0000-0000-0000C20D0000}"/>
    <cellStyle name="Hyperlink 2" xfId="3071" xr:uid="{00000000-0005-0000-0000-0000C30D0000}"/>
    <cellStyle name="Hyperlink 2 2" xfId="3072" xr:uid="{00000000-0005-0000-0000-0000C40D0000}"/>
    <cellStyle name="Hyperlink 3" xfId="3073" xr:uid="{00000000-0005-0000-0000-0000C50D0000}"/>
    <cellStyle name="inc/dec" xfId="3074" xr:uid="{00000000-0005-0000-0000-0000C60D0000}"/>
    <cellStyle name="inc/dec 2" xfId="3075" xr:uid="{00000000-0005-0000-0000-0000C70D0000}"/>
    <cellStyle name="Input 2" xfId="3076" xr:uid="{00000000-0005-0000-0000-0000C80D0000}"/>
    <cellStyle name="Input 3" xfId="3077" xr:uid="{00000000-0005-0000-0000-0000C90D0000}"/>
    <cellStyle name="Input 4" xfId="3078" xr:uid="{00000000-0005-0000-0000-0000CA0D0000}"/>
    <cellStyle name="Input 5" xfId="3079" xr:uid="{00000000-0005-0000-0000-0000CB0D0000}"/>
    <cellStyle name="Input 6" xfId="3080" xr:uid="{00000000-0005-0000-0000-0000CC0D0000}"/>
    <cellStyle name="Input 6 2" xfId="10082" xr:uid="{00000000-0005-0000-0000-0000CD0D0000}"/>
    <cellStyle name="Input 6 3" xfId="13025" xr:uid="{B1F19D43-A62A-4133-AAD7-BDD8C666D041}"/>
    <cellStyle name="Input 7" xfId="3081" xr:uid="{00000000-0005-0000-0000-0000CE0D0000}"/>
    <cellStyle name="Input 7 2" xfId="10083" xr:uid="{00000000-0005-0000-0000-0000CF0D0000}"/>
    <cellStyle name="Input 7 3" xfId="13024" xr:uid="{6A01EBDF-697B-42FB-84AB-8254BDED013C}"/>
    <cellStyle name="Labels - Style3" xfId="3082" xr:uid="{00000000-0005-0000-0000-0000D00D0000}"/>
    <cellStyle name="Labels - Style3 2" xfId="10084" xr:uid="{00000000-0005-0000-0000-0000D10D0000}"/>
    <cellStyle name="Labels - Style3 3" xfId="13023" xr:uid="{5D7C1665-34CC-4395-BB52-A95982412038}"/>
    <cellStyle name="Labor" xfId="3083" xr:uid="{00000000-0005-0000-0000-0000D20D0000}"/>
    <cellStyle name="Lines" xfId="3084" xr:uid="{00000000-0005-0000-0000-0000D30D0000}"/>
    <cellStyle name="Linked Amount" xfId="3085" xr:uid="{00000000-0005-0000-0000-0000D40D0000}"/>
    <cellStyle name="Linked Cell 2" xfId="3086" xr:uid="{00000000-0005-0000-0000-0000D50D0000}"/>
    <cellStyle name="Linked Cell 3" xfId="3087" xr:uid="{00000000-0005-0000-0000-0000D60D0000}"/>
    <cellStyle name="Linked Cell 4" xfId="3088" xr:uid="{00000000-0005-0000-0000-0000D70D0000}"/>
    <cellStyle name="Linked Cell 5" xfId="3089" xr:uid="{00000000-0005-0000-0000-0000D80D0000}"/>
    <cellStyle name="Linked Cell 6" xfId="3090" xr:uid="{00000000-0005-0000-0000-0000D90D0000}"/>
    <cellStyle name="Neutral 2" xfId="3091" xr:uid="{00000000-0005-0000-0000-0000DA0D0000}"/>
    <cellStyle name="Neutral 3" xfId="3092" xr:uid="{00000000-0005-0000-0000-0000DB0D0000}"/>
    <cellStyle name="Neutral 4" xfId="3093" xr:uid="{00000000-0005-0000-0000-0000DC0D0000}"/>
    <cellStyle name="Neutral 5" xfId="3094" xr:uid="{00000000-0005-0000-0000-0000DD0D0000}"/>
    <cellStyle name="Neutral 6" xfId="3095" xr:uid="{00000000-0005-0000-0000-0000DE0D0000}"/>
    <cellStyle name="Normal" xfId="0" builtinId="0"/>
    <cellStyle name="Normal - Style1" xfId="3096" xr:uid="{00000000-0005-0000-0000-0000E00D0000}"/>
    <cellStyle name="Normal - Style2" xfId="3097" xr:uid="{00000000-0005-0000-0000-0000E10D0000}"/>
    <cellStyle name="Normal - Style3" xfId="3098" xr:uid="{00000000-0005-0000-0000-0000E20D0000}"/>
    <cellStyle name="Normal - Style4" xfId="3099" xr:uid="{00000000-0005-0000-0000-0000E30D0000}"/>
    <cellStyle name="Normal - Style5" xfId="3100" xr:uid="{00000000-0005-0000-0000-0000E40D0000}"/>
    <cellStyle name="Normal - Style6" xfId="3101" xr:uid="{00000000-0005-0000-0000-0000E50D0000}"/>
    <cellStyle name="Normal - Style7" xfId="3102" xr:uid="{00000000-0005-0000-0000-0000E60D0000}"/>
    <cellStyle name="Normal - Style8" xfId="3103" xr:uid="{00000000-0005-0000-0000-0000E70D0000}"/>
    <cellStyle name="Normal 10" xfId="35" xr:uid="{00000000-0005-0000-0000-0000E80D0000}"/>
    <cellStyle name="Normal 10 10" xfId="4" xr:uid="{00000000-0005-0000-0000-0000E90D0000}"/>
    <cellStyle name="Normal 10 10 2" xfId="3105" xr:uid="{00000000-0005-0000-0000-0000EA0D0000}"/>
    <cellStyle name="Normal 10 10 2 2" xfId="3106" xr:uid="{00000000-0005-0000-0000-0000EB0D0000}"/>
    <cellStyle name="Normal 10 10 2 2 2" xfId="10086" xr:uid="{00000000-0005-0000-0000-0000EC0D0000}"/>
    <cellStyle name="Normal 10 10 2 3" xfId="3107" xr:uid="{00000000-0005-0000-0000-0000ED0D0000}"/>
    <cellStyle name="Normal 10 10 2 3 2" xfId="10087" xr:uid="{00000000-0005-0000-0000-0000EE0D0000}"/>
    <cellStyle name="Normal 10 10 2 4" xfId="10085" xr:uid="{00000000-0005-0000-0000-0000EF0D0000}"/>
    <cellStyle name="Normal 10 10 3" xfId="3108" xr:uid="{00000000-0005-0000-0000-0000F00D0000}"/>
    <cellStyle name="Normal 10 10 3 2" xfId="21" xr:uid="{00000000-0005-0000-0000-0000F10D0000}"/>
    <cellStyle name="Normal 10 10 3 2 2" xfId="9483" xr:uid="{00000000-0005-0000-0000-0000F20D0000}"/>
    <cellStyle name="Normal 10 10 4" xfId="3109" xr:uid="{00000000-0005-0000-0000-0000F30D0000}"/>
    <cellStyle name="Normal 10 10 5" xfId="3110" xr:uid="{00000000-0005-0000-0000-0000F40D0000}"/>
    <cellStyle name="Normal 10 10 5 2" xfId="10088" xr:uid="{00000000-0005-0000-0000-0000F50D0000}"/>
    <cellStyle name="Normal 10 10 6" xfId="3111" xr:uid="{00000000-0005-0000-0000-0000F60D0000}"/>
    <cellStyle name="Normal 10 10 6 2" xfId="22" xr:uid="{00000000-0005-0000-0000-0000F70D0000}"/>
    <cellStyle name="Normal 10 10 6 3" xfId="10089" xr:uid="{00000000-0005-0000-0000-0000F80D0000}"/>
    <cellStyle name="Normal 10 10 7" xfId="3112" xr:uid="{00000000-0005-0000-0000-0000F90D0000}"/>
    <cellStyle name="Normal 10 10 7 2" xfId="10090" xr:uid="{00000000-0005-0000-0000-0000FA0D0000}"/>
    <cellStyle name="Normal 10 10 8" xfId="9437" xr:uid="{00000000-0005-0000-0000-0000FB0D0000}"/>
    <cellStyle name="Normal 10 10 8 2" xfId="13033" xr:uid="{BAD70A50-47D0-42BD-8145-9E30ADAD2EC9}"/>
    <cellStyle name="Normal 10 10 8 3" xfId="20" xr:uid="{00000000-0005-0000-0000-0000FC0D0000}"/>
    <cellStyle name="Normal 10 11" xfId="68" xr:uid="{00000000-0005-0000-0000-0000FD0D0000}"/>
    <cellStyle name="Normal 10 11 2" xfId="3113" xr:uid="{00000000-0005-0000-0000-0000FE0D0000}"/>
    <cellStyle name="Normal 10 11 2 2" xfId="3114" xr:uid="{00000000-0005-0000-0000-0000FF0D0000}"/>
    <cellStyle name="Normal 10 11 3" xfId="3115" xr:uid="{00000000-0005-0000-0000-0000000E0000}"/>
    <cellStyle name="Normal 10 11 4" xfId="26" xr:uid="{00000000-0005-0000-0000-0000010E0000}"/>
    <cellStyle name="Normal 10 12" xfId="3116" xr:uid="{00000000-0005-0000-0000-0000020E0000}"/>
    <cellStyle name="Normal 10 12 2" xfId="3117" xr:uid="{00000000-0005-0000-0000-0000030E0000}"/>
    <cellStyle name="Normal 10 12 2 2" xfId="3118" xr:uid="{00000000-0005-0000-0000-0000040E0000}"/>
    <cellStyle name="Normal 10 12 3" xfId="3119" xr:uid="{00000000-0005-0000-0000-0000050E0000}"/>
    <cellStyle name="Normal 10 13" xfId="3120" xr:uid="{00000000-0005-0000-0000-0000060E0000}"/>
    <cellStyle name="Normal 10 13 2" xfId="3121" xr:uid="{00000000-0005-0000-0000-0000070E0000}"/>
    <cellStyle name="Normal 10 13 2 2" xfId="3122" xr:uid="{00000000-0005-0000-0000-0000080E0000}"/>
    <cellStyle name="Normal 10 13 3" xfId="3123" xr:uid="{00000000-0005-0000-0000-0000090E0000}"/>
    <cellStyle name="Normal 10 14" xfId="3124" xr:uid="{00000000-0005-0000-0000-00000A0E0000}"/>
    <cellStyle name="Normal 10 14 10" xfId="3125" xr:uid="{00000000-0005-0000-0000-00000B0E0000}"/>
    <cellStyle name="Normal 10 14 10 2" xfId="3126" xr:uid="{00000000-0005-0000-0000-00000C0E0000}"/>
    <cellStyle name="Normal 10 14 10 2 2" xfId="3127" xr:uid="{00000000-0005-0000-0000-00000D0E0000}"/>
    <cellStyle name="Normal 10 14 10 3" xfId="3128" xr:uid="{00000000-0005-0000-0000-00000E0E0000}"/>
    <cellStyle name="Normal 10 14 11" xfId="3129" xr:uid="{00000000-0005-0000-0000-00000F0E0000}"/>
    <cellStyle name="Normal 10 14 11 2" xfId="3130" xr:uid="{00000000-0005-0000-0000-0000100E0000}"/>
    <cellStyle name="Normal 10 14 11 2 2" xfId="3131" xr:uid="{00000000-0005-0000-0000-0000110E0000}"/>
    <cellStyle name="Normal 10 14 11 3" xfId="3132" xr:uid="{00000000-0005-0000-0000-0000120E0000}"/>
    <cellStyle name="Normal 10 14 12" xfId="3133" xr:uid="{00000000-0005-0000-0000-0000130E0000}"/>
    <cellStyle name="Normal 10 14 12 2" xfId="3134" xr:uid="{00000000-0005-0000-0000-0000140E0000}"/>
    <cellStyle name="Normal 10 14 12 2 2" xfId="3135" xr:uid="{00000000-0005-0000-0000-0000150E0000}"/>
    <cellStyle name="Normal 10 14 12 3" xfId="3136" xr:uid="{00000000-0005-0000-0000-0000160E0000}"/>
    <cellStyle name="Normal 10 14 13" xfId="3137" xr:uid="{00000000-0005-0000-0000-0000170E0000}"/>
    <cellStyle name="Normal 10 14 13 2" xfId="3138" xr:uid="{00000000-0005-0000-0000-0000180E0000}"/>
    <cellStyle name="Normal 10 14 13 2 2" xfId="10092" xr:uid="{00000000-0005-0000-0000-0000190E0000}"/>
    <cellStyle name="Normal 10 14 13 3" xfId="10091" xr:uid="{00000000-0005-0000-0000-00001A0E0000}"/>
    <cellStyle name="Normal 10 14 14" xfId="3139" xr:uid="{00000000-0005-0000-0000-00001B0E0000}"/>
    <cellStyle name="Normal 10 14 14 2" xfId="10093" xr:uid="{00000000-0005-0000-0000-00001C0E0000}"/>
    <cellStyle name="Normal 10 14 2" xfId="3140" xr:uid="{00000000-0005-0000-0000-00001D0E0000}"/>
    <cellStyle name="Normal 10 14 2 2" xfId="3141" xr:uid="{00000000-0005-0000-0000-00001E0E0000}"/>
    <cellStyle name="Normal 10 14 2 2 2" xfId="3142" xr:uid="{00000000-0005-0000-0000-00001F0E0000}"/>
    <cellStyle name="Normal 10 14 2 3" xfId="3143" xr:uid="{00000000-0005-0000-0000-0000200E0000}"/>
    <cellStyle name="Normal 10 14 3" xfId="3144" xr:uid="{00000000-0005-0000-0000-0000210E0000}"/>
    <cellStyle name="Normal 10 14 3 2" xfId="3145" xr:uid="{00000000-0005-0000-0000-0000220E0000}"/>
    <cellStyle name="Normal 10 14 3 2 2" xfId="3146" xr:uid="{00000000-0005-0000-0000-0000230E0000}"/>
    <cellStyle name="Normal 10 14 3 3" xfId="3147" xr:uid="{00000000-0005-0000-0000-0000240E0000}"/>
    <cellStyle name="Normal 10 14 4" xfId="3148" xr:uid="{00000000-0005-0000-0000-0000250E0000}"/>
    <cellStyle name="Normal 10 14 4 2" xfId="3149" xr:uid="{00000000-0005-0000-0000-0000260E0000}"/>
    <cellStyle name="Normal 10 14 4 2 2" xfId="3150" xr:uid="{00000000-0005-0000-0000-0000270E0000}"/>
    <cellStyle name="Normal 10 14 4 3" xfId="3151" xr:uid="{00000000-0005-0000-0000-0000280E0000}"/>
    <cellStyle name="Normal 10 14 5" xfId="3152" xr:uid="{00000000-0005-0000-0000-0000290E0000}"/>
    <cellStyle name="Normal 10 14 5 2" xfId="3153" xr:uid="{00000000-0005-0000-0000-00002A0E0000}"/>
    <cellStyle name="Normal 10 14 5 2 2" xfId="3154" xr:uid="{00000000-0005-0000-0000-00002B0E0000}"/>
    <cellStyle name="Normal 10 14 5 3" xfId="3155" xr:uid="{00000000-0005-0000-0000-00002C0E0000}"/>
    <cellStyle name="Normal 10 14 6" xfId="3156" xr:uid="{00000000-0005-0000-0000-00002D0E0000}"/>
    <cellStyle name="Normal 10 14 6 2" xfId="3157" xr:uid="{00000000-0005-0000-0000-00002E0E0000}"/>
    <cellStyle name="Normal 10 14 6 2 2" xfId="3158" xr:uid="{00000000-0005-0000-0000-00002F0E0000}"/>
    <cellStyle name="Normal 10 14 6 3" xfId="3159" xr:uid="{00000000-0005-0000-0000-0000300E0000}"/>
    <cellStyle name="Normal 10 14 7" xfId="3160" xr:uid="{00000000-0005-0000-0000-0000310E0000}"/>
    <cellStyle name="Normal 10 14 7 2" xfId="3161" xr:uid="{00000000-0005-0000-0000-0000320E0000}"/>
    <cellStyle name="Normal 10 14 7 2 2" xfId="3162" xr:uid="{00000000-0005-0000-0000-0000330E0000}"/>
    <cellStyle name="Normal 10 14 7 3" xfId="3163" xr:uid="{00000000-0005-0000-0000-0000340E0000}"/>
    <cellStyle name="Normal 10 14 8" xfId="3164" xr:uid="{00000000-0005-0000-0000-0000350E0000}"/>
    <cellStyle name="Normal 10 14 8 2" xfId="3165" xr:uid="{00000000-0005-0000-0000-0000360E0000}"/>
    <cellStyle name="Normal 10 14 8 2 2" xfId="3166" xr:uid="{00000000-0005-0000-0000-0000370E0000}"/>
    <cellStyle name="Normal 10 14 8 3" xfId="3167" xr:uid="{00000000-0005-0000-0000-0000380E0000}"/>
    <cellStyle name="Normal 10 14 9" xfId="3168" xr:uid="{00000000-0005-0000-0000-0000390E0000}"/>
    <cellStyle name="Normal 10 14 9 2" xfId="3169" xr:uid="{00000000-0005-0000-0000-00003A0E0000}"/>
    <cellStyle name="Normal 10 14 9 2 2" xfId="3170" xr:uid="{00000000-0005-0000-0000-00003B0E0000}"/>
    <cellStyle name="Normal 10 14 9 3" xfId="3171" xr:uid="{00000000-0005-0000-0000-00003C0E0000}"/>
    <cellStyle name="Normal 10 15" xfId="3172" xr:uid="{00000000-0005-0000-0000-00003D0E0000}"/>
    <cellStyle name="Normal 10 15 2" xfId="3173" xr:uid="{00000000-0005-0000-0000-00003E0E0000}"/>
    <cellStyle name="Normal 10 15 2 2" xfId="3174" xr:uid="{00000000-0005-0000-0000-00003F0E0000}"/>
    <cellStyle name="Normal 10 15 3" xfId="3175" xr:uid="{00000000-0005-0000-0000-0000400E0000}"/>
    <cellStyle name="Normal 10 16" xfId="3176" xr:uid="{00000000-0005-0000-0000-0000410E0000}"/>
    <cellStyle name="Normal 10 16 2" xfId="3177" xr:uid="{00000000-0005-0000-0000-0000420E0000}"/>
    <cellStyle name="Normal 10 16 2 2" xfId="3178" xr:uid="{00000000-0005-0000-0000-0000430E0000}"/>
    <cellStyle name="Normal 10 16 3" xfId="3179" xr:uid="{00000000-0005-0000-0000-0000440E0000}"/>
    <cellStyle name="Normal 10 17" xfId="3180" xr:uid="{00000000-0005-0000-0000-0000450E0000}"/>
    <cellStyle name="Normal 10 17 2" xfId="3181" xr:uid="{00000000-0005-0000-0000-0000460E0000}"/>
    <cellStyle name="Normal 10 17 2 2" xfId="3182" xr:uid="{00000000-0005-0000-0000-0000470E0000}"/>
    <cellStyle name="Normal 10 17 3" xfId="3183" xr:uid="{00000000-0005-0000-0000-0000480E0000}"/>
    <cellStyle name="Normal 10 18" xfId="3184" xr:uid="{00000000-0005-0000-0000-0000490E0000}"/>
    <cellStyle name="Normal 10 18 2" xfId="3185" xr:uid="{00000000-0005-0000-0000-00004A0E0000}"/>
    <cellStyle name="Normal 10 18 2 2" xfId="3186" xr:uid="{00000000-0005-0000-0000-00004B0E0000}"/>
    <cellStyle name="Normal 10 18 3" xfId="3187" xr:uid="{00000000-0005-0000-0000-00004C0E0000}"/>
    <cellStyle name="Normal 10 19" xfId="3188" xr:uid="{00000000-0005-0000-0000-00004D0E0000}"/>
    <cellStyle name="Normal 10 19 2" xfId="3189" xr:uid="{00000000-0005-0000-0000-00004E0E0000}"/>
    <cellStyle name="Normal 10 19 2 2" xfId="3190" xr:uid="{00000000-0005-0000-0000-00004F0E0000}"/>
    <cellStyle name="Normal 10 19 3" xfId="3191" xr:uid="{00000000-0005-0000-0000-0000500E0000}"/>
    <cellStyle name="Normal 10 2" xfId="3192" xr:uid="{00000000-0005-0000-0000-0000510E0000}"/>
    <cellStyle name="Normal 10 2 2" xfId="3193" xr:uid="{00000000-0005-0000-0000-0000520E0000}"/>
    <cellStyle name="Normal 10 2 2 2" xfId="3194" xr:uid="{00000000-0005-0000-0000-0000530E0000}"/>
    <cellStyle name="Normal 10 2 2 2 2" xfId="10095" xr:uid="{00000000-0005-0000-0000-0000540E0000}"/>
    <cellStyle name="Normal 10 2 2 3" xfId="3195" xr:uid="{00000000-0005-0000-0000-0000550E0000}"/>
    <cellStyle name="Normal 10 2 2 4" xfId="10094" xr:uid="{00000000-0005-0000-0000-0000560E0000}"/>
    <cellStyle name="Normal 10 2 3" xfId="3196" xr:uid="{00000000-0005-0000-0000-0000570E0000}"/>
    <cellStyle name="Normal 10 2 4" xfId="3197" xr:uid="{00000000-0005-0000-0000-0000580E0000}"/>
    <cellStyle name="Normal 10 2 4 2" xfId="10096" xr:uid="{00000000-0005-0000-0000-0000590E0000}"/>
    <cellStyle name="Normal 10 20" xfId="3198" xr:uid="{00000000-0005-0000-0000-00005A0E0000}"/>
    <cellStyle name="Normal 10 20 2" xfId="3199" xr:uid="{00000000-0005-0000-0000-00005B0E0000}"/>
    <cellStyle name="Normal 10 20 2 2" xfId="3200" xr:uid="{00000000-0005-0000-0000-00005C0E0000}"/>
    <cellStyle name="Normal 10 20 3" xfId="3201" xr:uid="{00000000-0005-0000-0000-00005D0E0000}"/>
    <cellStyle name="Normal 10 21" xfId="3202" xr:uid="{00000000-0005-0000-0000-00005E0E0000}"/>
    <cellStyle name="Normal 10 21 2" xfId="3203" xr:uid="{00000000-0005-0000-0000-00005F0E0000}"/>
    <cellStyle name="Normal 10 21 2 2" xfId="3204" xr:uid="{00000000-0005-0000-0000-0000600E0000}"/>
    <cellStyle name="Normal 10 21 2 2 2" xfId="10098" xr:uid="{00000000-0005-0000-0000-0000610E0000}"/>
    <cellStyle name="Normal 10 21 2 3" xfId="10097" xr:uid="{00000000-0005-0000-0000-0000620E0000}"/>
    <cellStyle name="Normal 10 21 3" xfId="11" xr:uid="{00000000-0005-0000-0000-0000630E0000}"/>
    <cellStyle name="Normal 10 21 4" xfId="3205" xr:uid="{00000000-0005-0000-0000-0000640E0000}"/>
    <cellStyle name="Normal 10 21 5" xfId="3206" xr:uid="{00000000-0005-0000-0000-0000650E0000}"/>
    <cellStyle name="Normal 10 21 5 2" xfId="10099" xr:uid="{00000000-0005-0000-0000-0000660E0000}"/>
    <cellStyle name="Normal 10 22" xfId="3207" xr:uid="{00000000-0005-0000-0000-0000670E0000}"/>
    <cellStyle name="Normal 10 22 2" xfId="3208" xr:uid="{00000000-0005-0000-0000-0000680E0000}"/>
    <cellStyle name="Normal 10 22 3" xfId="3209" xr:uid="{00000000-0005-0000-0000-0000690E0000}"/>
    <cellStyle name="Normal 10 22 3 2" xfId="10100" xr:uid="{00000000-0005-0000-0000-00006A0E0000}"/>
    <cellStyle name="Normal 10 23" xfId="3210" xr:uid="{00000000-0005-0000-0000-00006B0E0000}"/>
    <cellStyle name="Normal 10 23 2" xfId="24" xr:uid="{00000000-0005-0000-0000-00006C0E0000}"/>
    <cellStyle name="Normal 10 23 3" xfId="3211" xr:uid="{00000000-0005-0000-0000-00006D0E0000}"/>
    <cellStyle name="Normal 10 24" xfId="3212" xr:uid="{00000000-0005-0000-0000-00006E0E0000}"/>
    <cellStyle name="Normal 10 25" xfId="3213" xr:uid="{00000000-0005-0000-0000-00006F0E0000}"/>
    <cellStyle name="Normal 10 26" xfId="3214" xr:uid="{00000000-0005-0000-0000-0000700E0000}"/>
    <cellStyle name="Normal 10 26 2" xfId="3215" xr:uid="{00000000-0005-0000-0000-0000710E0000}"/>
    <cellStyle name="Normal 10 26 2 2" xfId="10101" xr:uid="{00000000-0005-0000-0000-0000720E0000}"/>
    <cellStyle name="Normal 10 27" xfId="3216" xr:uid="{00000000-0005-0000-0000-0000730E0000}"/>
    <cellStyle name="Normal 10 28" xfId="3217" xr:uid="{00000000-0005-0000-0000-0000740E0000}"/>
    <cellStyle name="Normal 10 29" xfId="3218" xr:uid="{00000000-0005-0000-0000-0000750E0000}"/>
    <cellStyle name="Normal 10 3" xfId="3219" xr:uid="{00000000-0005-0000-0000-0000760E0000}"/>
    <cellStyle name="Normal 10 3 2" xfId="3220" xr:uid="{00000000-0005-0000-0000-0000770E0000}"/>
    <cellStyle name="Normal 10 3 2 2" xfId="3221" xr:uid="{00000000-0005-0000-0000-0000780E0000}"/>
    <cellStyle name="Normal 10 3 2 2 2" xfId="10103" xr:uid="{00000000-0005-0000-0000-0000790E0000}"/>
    <cellStyle name="Normal 10 3 2 3" xfId="3222" xr:uid="{00000000-0005-0000-0000-00007A0E0000}"/>
    <cellStyle name="Normal 10 3 2 4" xfId="10102" xr:uid="{00000000-0005-0000-0000-00007B0E0000}"/>
    <cellStyle name="Normal 10 3 3" xfId="3223" xr:uid="{00000000-0005-0000-0000-00007C0E0000}"/>
    <cellStyle name="Normal 10 3 4" xfId="3224" xr:uid="{00000000-0005-0000-0000-00007D0E0000}"/>
    <cellStyle name="Normal 10 3 4 2" xfId="10104" xr:uid="{00000000-0005-0000-0000-00007E0E0000}"/>
    <cellStyle name="Normal 10 30" xfId="3225" xr:uid="{00000000-0005-0000-0000-00007F0E0000}"/>
    <cellStyle name="Normal 10 31" xfId="3226" xr:uid="{00000000-0005-0000-0000-0000800E0000}"/>
    <cellStyle name="Normal 10 32" xfId="3227" xr:uid="{00000000-0005-0000-0000-0000810E0000}"/>
    <cellStyle name="Normal 10 33" xfId="3228" xr:uid="{00000000-0005-0000-0000-0000820E0000}"/>
    <cellStyle name="Normal 10 34" xfId="3229" xr:uid="{00000000-0005-0000-0000-0000830E0000}"/>
    <cellStyle name="Normal 10 35" xfId="3230" xr:uid="{00000000-0005-0000-0000-0000840E0000}"/>
    <cellStyle name="Normal 10 36" xfId="3231" xr:uid="{00000000-0005-0000-0000-0000850E0000}"/>
    <cellStyle name="Normal 10 37" xfId="3232" xr:uid="{00000000-0005-0000-0000-0000860E0000}"/>
    <cellStyle name="Normal 10 38" xfId="3233" xr:uid="{00000000-0005-0000-0000-0000870E0000}"/>
    <cellStyle name="Normal 10 39" xfId="3234" xr:uid="{00000000-0005-0000-0000-0000880E0000}"/>
    <cellStyle name="Normal 10 4" xfId="3235" xr:uid="{00000000-0005-0000-0000-0000890E0000}"/>
    <cellStyle name="Normal 10 4 2" xfId="3236" xr:uid="{00000000-0005-0000-0000-00008A0E0000}"/>
    <cellStyle name="Normal 10 4 2 2" xfId="3237" xr:uid="{00000000-0005-0000-0000-00008B0E0000}"/>
    <cellStyle name="Normal 10 4 2 2 2" xfId="10106" xr:uid="{00000000-0005-0000-0000-00008C0E0000}"/>
    <cellStyle name="Normal 10 4 2 3" xfId="3238" xr:uid="{00000000-0005-0000-0000-00008D0E0000}"/>
    <cellStyle name="Normal 10 4 2 4" xfId="10105" xr:uid="{00000000-0005-0000-0000-00008E0E0000}"/>
    <cellStyle name="Normal 10 4 3" xfId="3239" xr:uid="{00000000-0005-0000-0000-00008F0E0000}"/>
    <cellStyle name="Normal 10 4 4" xfId="3240" xr:uid="{00000000-0005-0000-0000-0000900E0000}"/>
    <cellStyle name="Normal 10 4 4 2" xfId="10107" xr:uid="{00000000-0005-0000-0000-0000910E0000}"/>
    <cellStyle name="Normal 10 40" xfId="3241" xr:uid="{00000000-0005-0000-0000-0000920E0000}"/>
    <cellStyle name="Normal 10 41" xfId="3242" xr:uid="{00000000-0005-0000-0000-0000930E0000}"/>
    <cellStyle name="Normal 10 42" xfId="3243" xr:uid="{00000000-0005-0000-0000-0000940E0000}"/>
    <cellStyle name="Normal 10 43" xfId="3244" xr:uid="{00000000-0005-0000-0000-0000950E0000}"/>
    <cellStyle name="Normal 10 44" xfId="3245" xr:uid="{00000000-0005-0000-0000-0000960E0000}"/>
    <cellStyle name="Normal 10 45" xfId="3246" xr:uid="{00000000-0005-0000-0000-0000970E0000}"/>
    <cellStyle name="Normal 10 46" xfId="3247" xr:uid="{00000000-0005-0000-0000-0000980E0000}"/>
    <cellStyle name="Normal 10 47" xfId="3248" xr:uid="{00000000-0005-0000-0000-0000990E0000}"/>
    <cellStyle name="Normal 10 48" xfId="3249" xr:uid="{00000000-0005-0000-0000-00009A0E0000}"/>
    <cellStyle name="Normal 10 49" xfId="3250" xr:uid="{00000000-0005-0000-0000-00009B0E0000}"/>
    <cellStyle name="Normal 10 5" xfId="3251" xr:uid="{00000000-0005-0000-0000-00009C0E0000}"/>
    <cellStyle name="Normal 10 5 2" xfId="3252" xr:uid="{00000000-0005-0000-0000-00009D0E0000}"/>
    <cellStyle name="Normal 10 5 2 2" xfId="3253" xr:uid="{00000000-0005-0000-0000-00009E0E0000}"/>
    <cellStyle name="Normal 10 5 2 2 2" xfId="10109" xr:uid="{00000000-0005-0000-0000-00009F0E0000}"/>
    <cellStyle name="Normal 10 5 2 3" xfId="3254" xr:uid="{00000000-0005-0000-0000-0000A00E0000}"/>
    <cellStyle name="Normal 10 5 2 4" xfId="10108" xr:uid="{00000000-0005-0000-0000-0000A10E0000}"/>
    <cellStyle name="Normal 10 5 3" xfId="3255" xr:uid="{00000000-0005-0000-0000-0000A20E0000}"/>
    <cellStyle name="Normal 10 5 4" xfId="3256" xr:uid="{00000000-0005-0000-0000-0000A30E0000}"/>
    <cellStyle name="Normal 10 5 4 2" xfId="10110" xr:uid="{00000000-0005-0000-0000-0000A40E0000}"/>
    <cellStyle name="Normal 10 50" xfId="3257" xr:uid="{00000000-0005-0000-0000-0000A50E0000}"/>
    <cellStyle name="Normal 10 51" xfId="3258" xr:uid="{00000000-0005-0000-0000-0000A60E0000}"/>
    <cellStyle name="Normal 10 52" xfId="3259" xr:uid="{00000000-0005-0000-0000-0000A70E0000}"/>
    <cellStyle name="Normal 10 53" xfId="3260" xr:uid="{00000000-0005-0000-0000-0000A80E0000}"/>
    <cellStyle name="Normal 10 54" xfId="3261" xr:uid="{00000000-0005-0000-0000-0000A90E0000}"/>
    <cellStyle name="Normal 10 55" xfId="3262" xr:uid="{00000000-0005-0000-0000-0000AA0E0000}"/>
    <cellStyle name="Normal 10 56" xfId="3263" xr:uid="{00000000-0005-0000-0000-0000AB0E0000}"/>
    <cellStyle name="Normal 10 57" xfId="3264" xr:uid="{00000000-0005-0000-0000-0000AC0E0000}"/>
    <cellStyle name="Normal 10 58" xfId="3265" xr:uid="{00000000-0005-0000-0000-0000AD0E0000}"/>
    <cellStyle name="Normal 10 59" xfId="3266" xr:uid="{00000000-0005-0000-0000-0000AE0E0000}"/>
    <cellStyle name="Normal 10 6" xfId="3267" xr:uid="{00000000-0005-0000-0000-0000AF0E0000}"/>
    <cellStyle name="Normal 10 6 2" xfId="3268" xr:uid="{00000000-0005-0000-0000-0000B00E0000}"/>
    <cellStyle name="Normal 10 6 2 2" xfId="3269" xr:uid="{00000000-0005-0000-0000-0000B10E0000}"/>
    <cellStyle name="Normal 10 6 2 2 2" xfId="10112" xr:uid="{00000000-0005-0000-0000-0000B20E0000}"/>
    <cellStyle name="Normal 10 6 2 3" xfId="3270" xr:uid="{00000000-0005-0000-0000-0000B30E0000}"/>
    <cellStyle name="Normal 10 6 2 4" xfId="10111" xr:uid="{00000000-0005-0000-0000-0000B40E0000}"/>
    <cellStyle name="Normal 10 6 3" xfId="3271" xr:uid="{00000000-0005-0000-0000-0000B50E0000}"/>
    <cellStyle name="Normal 10 6 4" xfId="3272" xr:uid="{00000000-0005-0000-0000-0000B60E0000}"/>
    <cellStyle name="Normal 10 6 4 2" xfId="10113" xr:uid="{00000000-0005-0000-0000-0000B70E0000}"/>
    <cellStyle name="Normal 10 60" xfId="3273" xr:uid="{00000000-0005-0000-0000-0000B80E0000}"/>
    <cellStyle name="Normal 10 61" xfId="3274" xr:uid="{00000000-0005-0000-0000-0000B90E0000}"/>
    <cellStyle name="Normal 10 62" xfId="3275" xr:uid="{00000000-0005-0000-0000-0000BA0E0000}"/>
    <cellStyle name="Normal 10 63" xfId="3276" xr:uid="{00000000-0005-0000-0000-0000BB0E0000}"/>
    <cellStyle name="Normal 10 64" xfId="3277" xr:uid="{00000000-0005-0000-0000-0000BC0E0000}"/>
    <cellStyle name="Normal 10 65" xfId="3278" xr:uid="{00000000-0005-0000-0000-0000BD0E0000}"/>
    <cellStyle name="Normal 10 66" xfId="3279" xr:uid="{00000000-0005-0000-0000-0000BE0E0000}"/>
    <cellStyle name="Normal 10 67" xfId="3280" xr:uid="{00000000-0005-0000-0000-0000BF0E0000}"/>
    <cellStyle name="Normal 10 68" xfId="3281" xr:uid="{00000000-0005-0000-0000-0000C00E0000}"/>
    <cellStyle name="Normal 10 69" xfId="3282" xr:uid="{00000000-0005-0000-0000-0000C10E0000}"/>
    <cellStyle name="Normal 10 7" xfId="3283" xr:uid="{00000000-0005-0000-0000-0000C20E0000}"/>
    <cellStyle name="Normal 10 7 2" xfId="3284" xr:uid="{00000000-0005-0000-0000-0000C30E0000}"/>
    <cellStyle name="Normal 10 7 2 2" xfId="3285" xr:uid="{00000000-0005-0000-0000-0000C40E0000}"/>
    <cellStyle name="Normal 10 7 2 2 2" xfId="10115" xr:uid="{00000000-0005-0000-0000-0000C50E0000}"/>
    <cellStyle name="Normal 10 7 2 3" xfId="3286" xr:uid="{00000000-0005-0000-0000-0000C60E0000}"/>
    <cellStyle name="Normal 10 7 2 4" xfId="10114" xr:uid="{00000000-0005-0000-0000-0000C70E0000}"/>
    <cellStyle name="Normal 10 7 3" xfId="3287" xr:uid="{00000000-0005-0000-0000-0000C80E0000}"/>
    <cellStyle name="Normal 10 7 4" xfId="3288" xr:uid="{00000000-0005-0000-0000-0000C90E0000}"/>
    <cellStyle name="Normal 10 7 4 2" xfId="10116" xr:uid="{00000000-0005-0000-0000-0000CA0E0000}"/>
    <cellStyle name="Normal 10 70" xfId="3289" xr:uid="{00000000-0005-0000-0000-0000CB0E0000}"/>
    <cellStyle name="Normal 10 71" xfId="3290" xr:uid="{00000000-0005-0000-0000-0000CC0E0000}"/>
    <cellStyle name="Normal 10 71 2" xfId="3291" xr:uid="{00000000-0005-0000-0000-0000CD0E0000}"/>
    <cellStyle name="Normal 10 71 2 2" xfId="10118" xr:uid="{00000000-0005-0000-0000-0000CE0E0000}"/>
    <cellStyle name="Normal 10 71 3" xfId="10117" xr:uid="{00000000-0005-0000-0000-0000CF0E0000}"/>
    <cellStyle name="Normal 10 72" xfId="3292" xr:uid="{00000000-0005-0000-0000-0000D00E0000}"/>
    <cellStyle name="Normal 10 73" xfId="3293" xr:uid="{00000000-0005-0000-0000-0000D10E0000}"/>
    <cellStyle name="Normal 10 73 2" xfId="10119" xr:uid="{00000000-0005-0000-0000-0000D20E0000}"/>
    <cellStyle name="Normal 10 74" xfId="3104" xr:uid="{00000000-0005-0000-0000-0000D30E0000}"/>
    <cellStyle name="Normal 10 75" xfId="9594" xr:uid="{00000000-0005-0000-0000-0000D40E0000}"/>
    <cellStyle name="Normal 10 8" xfId="3294" xr:uid="{00000000-0005-0000-0000-0000D50E0000}"/>
    <cellStyle name="Normal 10 8 2" xfId="3295" xr:uid="{00000000-0005-0000-0000-0000D60E0000}"/>
    <cellStyle name="Normal 10 8 2 2" xfId="3296" xr:uid="{00000000-0005-0000-0000-0000D70E0000}"/>
    <cellStyle name="Normal 10 8 2 2 2" xfId="10121" xr:uid="{00000000-0005-0000-0000-0000D80E0000}"/>
    <cellStyle name="Normal 10 8 2 3" xfId="3297" xr:uid="{00000000-0005-0000-0000-0000D90E0000}"/>
    <cellStyle name="Normal 10 8 2 4" xfId="10120" xr:uid="{00000000-0005-0000-0000-0000DA0E0000}"/>
    <cellStyle name="Normal 10 8 3" xfId="3298" xr:uid="{00000000-0005-0000-0000-0000DB0E0000}"/>
    <cellStyle name="Normal 10 8 4" xfId="3299" xr:uid="{00000000-0005-0000-0000-0000DC0E0000}"/>
    <cellStyle name="Normal 10 8 4 2" xfId="10122" xr:uid="{00000000-0005-0000-0000-0000DD0E0000}"/>
    <cellStyle name="Normal 10 9" xfId="3300" xr:uid="{00000000-0005-0000-0000-0000DE0E0000}"/>
    <cellStyle name="Normal 10 9 2" xfId="3301" xr:uid="{00000000-0005-0000-0000-0000DF0E0000}"/>
    <cellStyle name="Normal 10 9 2 2" xfId="3302" xr:uid="{00000000-0005-0000-0000-0000E00E0000}"/>
    <cellStyle name="Normal 10 9 2 2 2" xfId="10124" xr:uid="{00000000-0005-0000-0000-0000E10E0000}"/>
    <cellStyle name="Normal 10 9 2 3" xfId="10123" xr:uid="{00000000-0005-0000-0000-0000E20E0000}"/>
    <cellStyle name="Normal 10 9 3" xfId="3303" xr:uid="{00000000-0005-0000-0000-0000E30E0000}"/>
    <cellStyle name="Normal 10 9 4" xfId="3304" xr:uid="{00000000-0005-0000-0000-0000E40E0000}"/>
    <cellStyle name="Normal 10 9 5" xfId="3305" xr:uid="{00000000-0005-0000-0000-0000E50E0000}"/>
    <cellStyle name="Normal 10 9 5 2" xfId="10125" xr:uid="{00000000-0005-0000-0000-0000E60E0000}"/>
    <cellStyle name="Normal 100" xfId="3306" xr:uid="{00000000-0005-0000-0000-0000E70E0000}"/>
    <cellStyle name="Normal 101" xfId="3307" xr:uid="{00000000-0005-0000-0000-0000E80E0000}"/>
    <cellStyle name="Normal 102" xfId="3308" xr:uid="{00000000-0005-0000-0000-0000E90E0000}"/>
    <cellStyle name="Normal 103" xfId="3309" xr:uid="{00000000-0005-0000-0000-0000EA0E0000}"/>
    <cellStyle name="Normal 104" xfId="3310" xr:uid="{00000000-0005-0000-0000-0000EB0E0000}"/>
    <cellStyle name="Normal 105" xfId="3311" xr:uid="{00000000-0005-0000-0000-0000EC0E0000}"/>
    <cellStyle name="Normal 106" xfId="3312" xr:uid="{00000000-0005-0000-0000-0000ED0E0000}"/>
    <cellStyle name="Normal 107" xfId="3313" xr:uid="{00000000-0005-0000-0000-0000EE0E0000}"/>
    <cellStyle name="Normal 108" xfId="3314" xr:uid="{00000000-0005-0000-0000-0000EF0E0000}"/>
    <cellStyle name="Normal 109" xfId="3315" xr:uid="{00000000-0005-0000-0000-0000F00E0000}"/>
    <cellStyle name="Normal 11" xfId="3316" xr:uid="{00000000-0005-0000-0000-0000F10E0000}"/>
    <cellStyle name="Normal 11 10" xfId="3317" xr:uid="{00000000-0005-0000-0000-0000F20E0000}"/>
    <cellStyle name="Normal 11 11" xfId="3318" xr:uid="{00000000-0005-0000-0000-0000F30E0000}"/>
    <cellStyle name="Normal 11 12" xfId="3319" xr:uid="{00000000-0005-0000-0000-0000F40E0000}"/>
    <cellStyle name="Normal 11 13" xfId="3320" xr:uid="{00000000-0005-0000-0000-0000F50E0000}"/>
    <cellStyle name="Normal 11 14" xfId="3321" xr:uid="{00000000-0005-0000-0000-0000F60E0000}"/>
    <cellStyle name="Normal 11 2" xfId="3322" xr:uid="{00000000-0005-0000-0000-0000F70E0000}"/>
    <cellStyle name="Normal 11 2 10" xfId="3323" xr:uid="{00000000-0005-0000-0000-0000F80E0000}"/>
    <cellStyle name="Normal 11 2 2" xfId="3324" xr:uid="{00000000-0005-0000-0000-0000F90E0000}"/>
    <cellStyle name="Normal 11 2 2 2" xfId="3325" xr:uid="{00000000-0005-0000-0000-0000FA0E0000}"/>
    <cellStyle name="Normal 11 2 2 2 2" xfId="3326" xr:uid="{00000000-0005-0000-0000-0000FB0E0000}"/>
    <cellStyle name="Normal 11 2 2 3" xfId="3327" xr:uid="{00000000-0005-0000-0000-0000FC0E0000}"/>
    <cellStyle name="Normal 11 2 2 4" xfId="3328" xr:uid="{00000000-0005-0000-0000-0000FD0E0000}"/>
    <cellStyle name="Normal 11 2 2 5" xfId="3329" xr:uid="{00000000-0005-0000-0000-0000FE0E0000}"/>
    <cellStyle name="Normal 11 2 2 6" xfId="3330" xr:uid="{00000000-0005-0000-0000-0000FF0E0000}"/>
    <cellStyle name="Normal 11 2 2 7" xfId="3331" xr:uid="{00000000-0005-0000-0000-0000000F0000}"/>
    <cellStyle name="Normal 11 2 2 8" xfId="3332" xr:uid="{00000000-0005-0000-0000-0000010F0000}"/>
    <cellStyle name="Normal 11 2 2 9" xfId="3333" xr:uid="{00000000-0005-0000-0000-0000020F0000}"/>
    <cellStyle name="Normal 11 2 3" xfId="3334" xr:uid="{00000000-0005-0000-0000-0000030F0000}"/>
    <cellStyle name="Normal 11 2 4" xfId="3335" xr:uid="{00000000-0005-0000-0000-0000040F0000}"/>
    <cellStyle name="Normal 11 2 5" xfId="3336" xr:uid="{00000000-0005-0000-0000-0000050F0000}"/>
    <cellStyle name="Normal 11 2 6" xfId="3337" xr:uid="{00000000-0005-0000-0000-0000060F0000}"/>
    <cellStyle name="Normal 11 2 7" xfId="3338" xr:uid="{00000000-0005-0000-0000-0000070F0000}"/>
    <cellStyle name="Normal 11 2 8" xfId="3339" xr:uid="{00000000-0005-0000-0000-0000080F0000}"/>
    <cellStyle name="Normal 11 2 9" xfId="3340" xr:uid="{00000000-0005-0000-0000-0000090F0000}"/>
    <cellStyle name="Normal 11 3" xfId="3341" xr:uid="{00000000-0005-0000-0000-00000A0F0000}"/>
    <cellStyle name="Normal 11 4" xfId="3342" xr:uid="{00000000-0005-0000-0000-00000B0F0000}"/>
    <cellStyle name="Normal 11 5" xfId="3343" xr:uid="{00000000-0005-0000-0000-00000C0F0000}"/>
    <cellStyle name="Normal 11 5 2" xfId="3344" xr:uid="{00000000-0005-0000-0000-00000D0F0000}"/>
    <cellStyle name="Normal 11 5 2 2" xfId="10127" xr:uid="{00000000-0005-0000-0000-00000E0F0000}"/>
    <cellStyle name="Normal 11 5 3" xfId="10126" xr:uid="{00000000-0005-0000-0000-00000F0F0000}"/>
    <cellStyle name="Normal 11 6" xfId="3345" xr:uid="{00000000-0005-0000-0000-0000100F0000}"/>
    <cellStyle name="Normal 11 6 2" xfId="3346" xr:uid="{00000000-0005-0000-0000-0000110F0000}"/>
    <cellStyle name="Normal 11 7" xfId="3347" xr:uid="{00000000-0005-0000-0000-0000120F0000}"/>
    <cellStyle name="Normal 11 8" xfId="3348" xr:uid="{00000000-0005-0000-0000-0000130F0000}"/>
    <cellStyle name="Normal 11 9" xfId="3349" xr:uid="{00000000-0005-0000-0000-0000140F0000}"/>
    <cellStyle name="Normal 110" xfId="3350" xr:uid="{00000000-0005-0000-0000-0000150F0000}"/>
    <cellStyle name="Normal 111" xfId="3351" xr:uid="{00000000-0005-0000-0000-0000160F0000}"/>
    <cellStyle name="Normal 112" xfId="3352" xr:uid="{00000000-0005-0000-0000-0000170F0000}"/>
    <cellStyle name="Normal 113" xfId="3353" xr:uid="{00000000-0005-0000-0000-0000180F0000}"/>
    <cellStyle name="Normal 114" xfId="3354" xr:uid="{00000000-0005-0000-0000-0000190F0000}"/>
    <cellStyle name="Normal 115" xfId="3355" xr:uid="{00000000-0005-0000-0000-00001A0F0000}"/>
    <cellStyle name="Normal 116" xfId="3356" xr:uid="{00000000-0005-0000-0000-00001B0F0000}"/>
    <cellStyle name="Normal 117" xfId="3357" xr:uid="{00000000-0005-0000-0000-00001C0F0000}"/>
    <cellStyle name="Normal 118" xfId="3358" xr:uid="{00000000-0005-0000-0000-00001D0F0000}"/>
    <cellStyle name="Normal 119" xfId="3359" xr:uid="{00000000-0005-0000-0000-00001E0F0000}"/>
    <cellStyle name="Normal 12" xfId="3360" xr:uid="{00000000-0005-0000-0000-00001F0F0000}"/>
    <cellStyle name="Normal 12 10" xfId="3361" xr:uid="{00000000-0005-0000-0000-0000200F0000}"/>
    <cellStyle name="Normal 12 10 2" xfId="19" xr:uid="{00000000-0005-0000-0000-0000210F0000}"/>
    <cellStyle name="Normal 12 11" xfId="3362" xr:uid="{00000000-0005-0000-0000-0000220F0000}"/>
    <cellStyle name="Normal 12 12" xfId="3363" xr:uid="{00000000-0005-0000-0000-0000230F0000}"/>
    <cellStyle name="Normal 12 13" xfId="3364" xr:uid="{00000000-0005-0000-0000-0000240F0000}"/>
    <cellStyle name="Normal 12 14" xfId="3365" xr:uid="{00000000-0005-0000-0000-0000250F0000}"/>
    <cellStyle name="Normal 12 15" xfId="3366" xr:uid="{00000000-0005-0000-0000-0000260F0000}"/>
    <cellStyle name="Normal 12 16" xfId="3367" xr:uid="{00000000-0005-0000-0000-0000270F0000}"/>
    <cellStyle name="Normal 12 17" xfId="3368" xr:uid="{00000000-0005-0000-0000-0000280F0000}"/>
    <cellStyle name="Normal 12 18" xfId="3369" xr:uid="{00000000-0005-0000-0000-0000290F0000}"/>
    <cellStyle name="Normal 12 19" xfId="3370" xr:uid="{00000000-0005-0000-0000-00002A0F0000}"/>
    <cellStyle name="Normal 12 2" xfId="3371" xr:uid="{00000000-0005-0000-0000-00002B0F0000}"/>
    <cellStyle name="Normal 12 2 2" xfId="3372" xr:uid="{00000000-0005-0000-0000-00002C0F0000}"/>
    <cellStyle name="Normal 12 2 2 2" xfId="3373" xr:uid="{00000000-0005-0000-0000-00002D0F0000}"/>
    <cellStyle name="Normal 12 2 3" xfId="3374" xr:uid="{00000000-0005-0000-0000-00002E0F0000}"/>
    <cellStyle name="Normal 12 2 4" xfId="3375" xr:uid="{00000000-0005-0000-0000-00002F0F0000}"/>
    <cellStyle name="Normal 12 20" xfId="3376" xr:uid="{00000000-0005-0000-0000-0000300F0000}"/>
    <cellStyle name="Normal 12 21" xfId="3377" xr:uid="{00000000-0005-0000-0000-0000310F0000}"/>
    <cellStyle name="Normal 12 22" xfId="3378" xr:uid="{00000000-0005-0000-0000-0000320F0000}"/>
    <cellStyle name="Normal 12 23" xfId="3379" xr:uid="{00000000-0005-0000-0000-0000330F0000}"/>
    <cellStyle name="Normal 12 24" xfId="3380" xr:uid="{00000000-0005-0000-0000-0000340F0000}"/>
    <cellStyle name="Normal 12 25" xfId="3381" xr:uid="{00000000-0005-0000-0000-0000350F0000}"/>
    <cellStyle name="Normal 12 26" xfId="3382" xr:uid="{00000000-0005-0000-0000-0000360F0000}"/>
    <cellStyle name="Normal 12 27" xfId="3383" xr:uid="{00000000-0005-0000-0000-0000370F0000}"/>
    <cellStyle name="Normal 12 28" xfId="3384" xr:uid="{00000000-0005-0000-0000-0000380F0000}"/>
    <cellStyle name="Normal 12 29" xfId="3385" xr:uid="{00000000-0005-0000-0000-0000390F0000}"/>
    <cellStyle name="Normal 12 3" xfId="3386" xr:uid="{00000000-0005-0000-0000-00003A0F0000}"/>
    <cellStyle name="Normal 12 30" xfId="3387" xr:uid="{00000000-0005-0000-0000-00003B0F0000}"/>
    <cellStyle name="Normal 12 31" xfId="3388" xr:uid="{00000000-0005-0000-0000-00003C0F0000}"/>
    <cellStyle name="Normal 12 32" xfId="3389" xr:uid="{00000000-0005-0000-0000-00003D0F0000}"/>
    <cellStyle name="Normal 12 33" xfId="3390" xr:uid="{00000000-0005-0000-0000-00003E0F0000}"/>
    <cellStyle name="Normal 12 34" xfId="3391" xr:uid="{00000000-0005-0000-0000-00003F0F0000}"/>
    <cellStyle name="Normal 12 35" xfId="3392" xr:uid="{00000000-0005-0000-0000-0000400F0000}"/>
    <cellStyle name="Normal 12 36" xfId="3393" xr:uid="{00000000-0005-0000-0000-0000410F0000}"/>
    <cellStyle name="Normal 12 37" xfId="3394" xr:uid="{00000000-0005-0000-0000-0000420F0000}"/>
    <cellStyle name="Normal 12 38" xfId="3395" xr:uid="{00000000-0005-0000-0000-0000430F0000}"/>
    <cellStyle name="Normal 12 39" xfId="3396" xr:uid="{00000000-0005-0000-0000-0000440F0000}"/>
    <cellStyle name="Normal 12 4" xfId="3397" xr:uid="{00000000-0005-0000-0000-0000450F0000}"/>
    <cellStyle name="Normal 12 40" xfId="3398" xr:uid="{00000000-0005-0000-0000-0000460F0000}"/>
    <cellStyle name="Normal 12 41" xfId="3399" xr:uid="{00000000-0005-0000-0000-0000470F0000}"/>
    <cellStyle name="Normal 12 42" xfId="3400" xr:uid="{00000000-0005-0000-0000-0000480F0000}"/>
    <cellStyle name="Normal 12 43" xfId="3401" xr:uid="{00000000-0005-0000-0000-0000490F0000}"/>
    <cellStyle name="Normal 12 44" xfId="3402" xr:uid="{00000000-0005-0000-0000-00004A0F0000}"/>
    <cellStyle name="Normal 12 45" xfId="3403" xr:uid="{00000000-0005-0000-0000-00004B0F0000}"/>
    <cellStyle name="Normal 12 46" xfId="3404" xr:uid="{00000000-0005-0000-0000-00004C0F0000}"/>
    <cellStyle name="Normal 12 47" xfId="3405" xr:uid="{00000000-0005-0000-0000-00004D0F0000}"/>
    <cellStyle name="Normal 12 48" xfId="3406" xr:uid="{00000000-0005-0000-0000-00004E0F0000}"/>
    <cellStyle name="Normal 12 49" xfId="3407" xr:uid="{00000000-0005-0000-0000-00004F0F0000}"/>
    <cellStyle name="Normal 12 5" xfId="3408" xr:uid="{00000000-0005-0000-0000-0000500F0000}"/>
    <cellStyle name="Normal 12 50" xfId="9446" xr:uid="{00000000-0005-0000-0000-0000510F0000}"/>
    <cellStyle name="Normal 12 50 2" xfId="9552" xr:uid="{00000000-0005-0000-0000-0000520F0000}"/>
    <cellStyle name="Normal 12 50 3" xfId="12945" xr:uid="{00000000-0005-0000-0000-0000530F0000}"/>
    <cellStyle name="Normal 12 6" xfId="3409" xr:uid="{00000000-0005-0000-0000-0000540F0000}"/>
    <cellStyle name="Normal 12 7" xfId="3410" xr:uid="{00000000-0005-0000-0000-0000550F0000}"/>
    <cellStyle name="Normal 12 8" xfId="3411" xr:uid="{00000000-0005-0000-0000-0000560F0000}"/>
    <cellStyle name="Normal 12 9" xfId="3412" xr:uid="{00000000-0005-0000-0000-0000570F0000}"/>
    <cellStyle name="Normal 120" xfId="3413" xr:uid="{00000000-0005-0000-0000-0000580F0000}"/>
    <cellStyle name="Normal 121" xfId="3414" xr:uid="{00000000-0005-0000-0000-0000590F0000}"/>
    <cellStyle name="Normal 122" xfId="3415" xr:uid="{00000000-0005-0000-0000-00005A0F0000}"/>
    <cellStyle name="Normal 123" xfId="3416" xr:uid="{00000000-0005-0000-0000-00005B0F0000}"/>
    <cellStyle name="Normal 124" xfId="3417" xr:uid="{00000000-0005-0000-0000-00005C0F0000}"/>
    <cellStyle name="Normal 125" xfId="3418" xr:uid="{00000000-0005-0000-0000-00005D0F0000}"/>
    <cellStyle name="Normal 125 2" xfId="3419" xr:uid="{00000000-0005-0000-0000-00005E0F0000}"/>
    <cellStyle name="Normal 125 2 2" xfId="10129" xr:uid="{00000000-0005-0000-0000-00005F0F0000}"/>
    <cellStyle name="Normal 125 3" xfId="10128" xr:uid="{00000000-0005-0000-0000-0000600F0000}"/>
    <cellStyle name="Normal 126" xfId="3420" xr:uid="{00000000-0005-0000-0000-0000610F0000}"/>
    <cellStyle name="Normal 126 2" xfId="3421" xr:uid="{00000000-0005-0000-0000-0000620F0000}"/>
    <cellStyle name="Normal 126 2 2" xfId="10131" xr:uid="{00000000-0005-0000-0000-0000630F0000}"/>
    <cellStyle name="Normal 126 3" xfId="10130" xr:uid="{00000000-0005-0000-0000-0000640F0000}"/>
    <cellStyle name="Normal 127" xfId="3422" xr:uid="{00000000-0005-0000-0000-0000650F0000}"/>
    <cellStyle name="Normal 127 2" xfId="3423" xr:uid="{00000000-0005-0000-0000-0000660F0000}"/>
    <cellStyle name="Normal 127 2 2" xfId="10133" xr:uid="{00000000-0005-0000-0000-0000670F0000}"/>
    <cellStyle name="Normal 127 3" xfId="10132" xr:uid="{00000000-0005-0000-0000-0000680F0000}"/>
    <cellStyle name="Normal 128" xfId="3424" xr:uid="{00000000-0005-0000-0000-0000690F0000}"/>
    <cellStyle name="Normal 129" xfId="3425" xr:uid="{00000000-0005-0000-0000-00006A0F0000}"/>
    <cellStyle name="Normal 129 2" xfId="3426" xr:uid="{00000000-0005-0000-0000-00006B0F0000}"/>
    <cellStyle name="Normal 129 2 2" xfId="10135" xr:uid="{00000000-0005-0000-0000-00006C0F0000}"/>
    <cellStyle name="Normal 129 3" xfId="10134" xr:uid="{00000000-0005-0000-0000-00006D0F0000}"/>
    <cellStyle name="Normal 13" xfId="3427" xr:uid="{00000000-0005-0000-0000-00006E0F0000}"/>
    <cellStyle name="Normal 13 10" xfId="3428" xr:uid="{00000000-0005-0000-0000-00006F0F0000}"/>
    <cellStyle name="Normal 13 11" xfId="3429" xr:uid="{00000000-0005-0000-0000-0000700F0000}"/>
    <cellStyle name="Normal 13 12" xfId="3430" xr:uid="{00000000-0005-0000-0000-0000710F0000}"/>
    <cellStyle name="Normal 13 13" xfId="3431" xr:uid="{00000000-0005-0000-0000-0000720F0000}"/>
    <cellStyle name="Normal 13 14" xfId="3432" xr:uid="{00000000-0005-0000-0000-0000730F0000}"/>
    <cellStyle name="Normal 13 15" xfId="3433" xr:uid="{00000000-0005-0000-0000-0000740F0000}"/>
    <cellStyle name="Normal 13 16" xfId="3434" xr:uid="{00000000-0005-0000-0000-0000750F0000}"/>
    <cellStyle name="Normal 13 17" xfId="3435" xr:uid="{00000000-0005-0000-0000-0000760F0000}"/>
    <cellStyle name="Normal 13 18" xfId="3436" xr:uid="{00000000-0005-0000-0000-0000770F0000}"/>
    <cellStyle name="Normal 13 19" xfId="3437" xr:uid="{00000000-0005-0000-0000-0000780F0000}"/>
    <cellStyle name="Normal 13 2" xfId="3438" xr:uid="{00000000-0005-0000-0000-0000790F0000}"/>
    <cellStyle name="Normal 13 2 2" xfId="3439" xr:uid="{00000000-0005-0000-0000-00007A0F0000}"/>
    <cellStyle name="Normal 13 2 2 2" xfId="3440" xr:uid="{00000000-0005-0000-0000-00007B0F0000}"/>
    <cellStyle name="Normal 13 2 2 3" xfId="3441" xr:uid="{00000000-0005-0000-0000-00007C0F0000}"/>
    <cellStyle name="Normal 13 2 3" xfId="3442" xr:uid="{00000000-0005-0000-0000-00007D0F0000}"/>
    <cellStyle name="Normal 13 2 3 2" xfId="3443" xr:uid="{00000000-0005-0000-0000-00007E0F0000}"/>
    <cellStyle name="Normal 13 2 3 2 2" xfId="10138" xr:uid="{00000000-0005-0000-0000-00007F0F0000}"/>
    <cellStyle name="Normal 13 2 3 3" xfId="10137" xr:uid="{00000000-0005-0000-0000-0000800F0000}"/>
    <cellStyle name="Normal 13 2 4" xfId="3444" xr:uid="{00000000-0005-0000-0000-0000810F0000}"/>
    <cellStyle name="Normal 13 2 5" xfId="3445" xr:uid="{00000000-0005-0000-0000-0000820F0000}"/>
    <cellStyle name="Normal 13 20" xfId="3446" xr:uid="{00000000-0005-0000-0000-0000830F0000}"/>
    <cellStyle name="Normal 13 21" xfId="3447" xr:uid="{00000000-0005-0000-0000-0000840F0000}"/>
    <cellStyle name="Normal 13 21 2" xfId="3448" xr:uid="{00000000-0005-0000-0000-0000850F0000}"/>
    <cellStyle name="Normal 13 21 2 2" xfId="10140" xr:uid="{00000000-0005-0000-0000-0000860F0000}"/>
    <cellStyle name="Normal 13 21 3" xfId="10139" xr:uid="{00000000-0005-0000-0000-0000870F0000}"/>
    <cellStyle name="Normal 13 22" xfId="3449" xr:uid="{00000000-0005-0000-0000-0000880F0000}"/>
    <cellStyle name="Normal 13 23" xfId="10136" xr:uid="{00000000-0005-0000-0000-0000890F0000}"/>
    <cellStyle name="Normal 13 3" xfId="3450" xr:uid="{00000000-0005-0000-0000-00008A0F0000}"/>
    <cellStyle name="Normal 13 3 2" xfId="3451" xr:uid="{00000000-0005-0000-0000-00008B0F0000}"/>
    <cellStyle name="Normal 13 3 3" xfId="3452" xr:uid="{00000000-0005-0000-0000-00008C0F0000}"/>
    <cellStyle name="Normal 13 3 3 2" xfId="10141" xr:uid="{00000000-0005-0000-0000-00008D0F0000}"/>
    <cellStyle name="Normal 13 4" xfId="3453" xr:uid="{00000000-0005-0000-0000-00008E0F0000}"/>
    <cellStyle name="Normal 13 4 2" xfId="3454" xr:uid="{00000000-0005-0000-0000-00008F0F0000}"/>
    <cellStyle name="Normal 13 4 2 2" xfId="3455" xr:uid="{00000000-0005-0000-0000-0000900F0000}"/>
    <cellStyle name="Normal 13 4 3" xfId="3456" xr:uid="{00000000-0005-0000-0000-0000910F0000}"/>
    <cellStyle name="Normal 13 5" xfId="3457" xr:uid="{00000000-0005-0000-0000-0000920F0000}"/>
    <cellStyle name="Normal 13 5 2" xfId="3458" xr:uid="{00000000-0005-0000-0000-0000930F0000}"/>
    <cellStyle name="Normal 13 5 2 2" xfId="10142" xr:uid="{00000000-0005-0000-0000-0000940F0000}"/>
    <cellStyle name="Normal 13 6" xfId="3459" xr:uid="{00000000-0005-0000-0000-0000950F0000}"/>
    <cellStyle name="Normal 13 7" xfId="3460" xr:uid="{00000000-0005-0000-0000-0000960F0000}"/>
    <cellStyle name="Normal 13 8" xfId="3461" xr:uid="{00000000-0005-0000-0000-0000970F0000}"/>
    <cellStyle name="Normal 13 9" xfId="3462" xr:uid="{00000000-0005-0000-0000-0000980F0000}"/>
    <cellStyle name="Normal 130" xfId="3463" xr:uid="{00000000-0005-0000-0000-0000990F0000}"/>
    <cellStyle name="Normal 130 2" xfId="3464" xr:uid="{00000000-0005-0000-0000-00009A0F0000}"/>
    <cellStyle name="Normal 130 2 2" xfId="10144" xr:uid="{00000000-0005-0000-0000-00009B0F0000}"/>
    <cellStyle name="Normal 130 3" xfId="10143" xr:uid="{00000000-0005-0000-0000-00009C0F0000}"/>
    <cellStyle name="Normal 131" xfId="3465" xr:uid="{00000000-0005-0000-0000-00009D0F0000}"/>
    <cellStyle name="Normal 131 2" xfId="3466" xr:uid="{00000000-0005-0000-0000-00009E0F0000}"/>
    <cellStyle name="Normal 131 3" xfId="3467" xr:uid="{00000000-0005-0000-0000-00009F0F0000}"/>
    <cellStyle name="Normal 131 3 2" xfId="10146" xr:uid="{00000000-0005-0000-0000-0000A00F0000}"/>
    <cellStyle name="Normal 131 4" xfId="10145" xr:uid="{00000000-0005-0000-0000-0000A10F0000}"/>
    <cellStyle name="Normal 132" xfId="3468" xr:uid="{00000000-0005-0000-0000-0000A20F0000}"/>
    <cellStyle name="Normal 132 2" xfId="3469" xr:uid="{00000000-0005-0000-0000-0000A30F0000}"/>
    <cellStyle name="Normal 132 2 2" xfId="10148" xr:uid="{00000000-0005-0000-0000-0000A40F0000}"/>
    <cellStyle name="Normal 132 3" xfId="10147" xr:uid="{00000000-0005-0000-0000-0000A50F0000}"/>
    <cellStyle name="Normal 133" xfId="3470" xr:uid="{00000000-0005-0000-0000-0000A60F0000}"/>
    <cellStyle name="Normal 134" xfId="3471" xr:uid="{00000000-0005-0000-0000-0000A70F0000}"/>
    <cellStyle name="Normal 134 2" xfId="3472" xr:uid="{00000000-0005-0000-0000-0000A80F0000}"/>
    <cellStyle name="Normal 134 2 2" xfId="3473" xr:uid="{00000000-0005-0000-0000-0000A90F0000}"/>
    <cellStyle name="Normal 135" xfId="3474" xr:uid="{00000000-0005-0000-0000-0000AA0F0000}"/>
    <cellStyle name="Normal 136" xfId="3475" xr:uid="{00000000-0005-0000-0000-0000AB0F0000}"/>
    <cellStyle name="Normal 137" xfId="3476" xr:uid="{00000000-0005-0000-0000-0000AC0F0000}"/>
    <cellStyle name="Normal 138" xfId="3477" xr:uid="{00000000-0005-0000-0000-0000AD0F0000}"/>
    <cellStyle name="Normal 139" xfId="3478" xr:uid="{00000000-0005-0000-0000-0000AE0F0000}"/>
    <cellStyle name="Normal 139 2" xfId="3479" xr:uid="{00000000-0005-0000-0000-0000AF0F0000}"/>
    <cellStyle name="Normal 14" xfId="3480" xr:uid="{00000000-0005-0000-0000-0000B00F0000}"/>
    <cellStyle name="Normal 14 10" xfId="3481" xr:uid="{00000000-0005-0000-0000-0000B10F0000}"/>
    <cellStyle name="Normal 14 10 2" xfId="3482" xr:uid="{00000000-0005-0000-0000-0000B20F0000}"/>
    <cellStyle name="Normal 14 10 2 2" xfId="10150" xr:uid="{00000000-0005-0000-0000-0000B30F0000}"/>
    <cellStyle name="Normal 14 10 3" xfId="10149" xr:uid="{00000000-0005-0000-0000-0000B40F0000}"/>
    <cellStyle name="Normal 14 11" xfId="3483" xr:uid="{00000000-0005-0000-0000-0000B50F0000}"/>
    <cellStyle name="Normal 14 12" xfId="3484" xr:uid="{00000000-0005-0000-0000-0000B60F0000}"/>
    <cellStyle name="Normal 14 12 10 2 2 2" xfId="9473" xr:uid="{00000000-0005-0000-0000-0000B70F0000}"/>
    <cellStyle name="Normal 14 12 10 2 2 2 2" xfId="12979" xr:uid="{00000000-0005-0000-0000-0000B80F0000}"/>
    <cellStyle name="Normal 14 12 2" xfId="10151" xr:uid="{00000000-0005-0000-0000-0000B90F0000}"/>
    <cellStyle name="Normal 14 13" xfId="3485" xr:uid="{00000000-0005-0000-0000-0000BA0F0000}"/>
    <cellStyle name="Normal 14 13 2" xfId="10152" xr:uid="{00000000-0005-0000-0000-0000BB0F0000}"/>
    <cellStyle name="Normal 14 14" xfId="3486" xr:uid="{00000000-0005-0000-0000-0000BC0F0000}"/>
    <cellStyle name="Normal 14 14 2" xfId="10153" xr:uid="{00000000-0005-0000-0000-0000BD0F0000}"/>
    <cellStyle name="Normal 14 2" xfId="3487" xr:uid="{00000000-0005-0000-0000-0000BE0F0000}"/>
    <cellStyle name="Normal 14 2 2" xfId="3488" xr:uid="{00000000-0005-0000-0000-0000BF0F0000}"/>
    <cellStyle name="Normal 14 2 3" xfId="3489" xr:uid="{00000000-0005-0000-0000-0000C00F0000}"/>
    <cellStyle name="Normal 14 2 4" xfId="3490" xr:uid="{00000000-0005-0000-0000-0000C10F0000}"/>
    <cellStyle name="Normal 14 2 4 2" xfId="10154" xr:uid="{00000000-0005-0000-0000-0000C20F0000}"/>
    <cellStyle name="Normal 14 3" xfId="3491" xr:uid="{00000000-0005-0000-0000-0000C30F0000}"/>
    <cellStyle name="Normal 14 3 2" xfId="3492" xr:uid="{00000000-0005-0000-0000-0000C40F0000}"/>
    <cellStyle name="Normal 14 3 3" xfId="3493" xr:uid="{00000000-0005-0000-0000-0000C50F0000}"/>
    <cellStyle name="Normal 14 3 3 2" xfId="10155" xr:uid="{00000000-0005-0000-0000-0000C60F0000}"/>
    <cellStyle name="Normal 14 4" xfId="3494" xr:uid="{00000000-0005-0000-0000-0000C70F0000}"/>
    <cellStyle name="Normal 14 4 2" xfId="3495" xr:uid="{00000000-0005-0000-0000-0000C80F0000}"/>
    <cellStyle name="Normal 14 4 2 2" xfId="3496" xr:uid="{00000000-0005-0000-0000-0000C90F0000}"/>
    <cellStyle name="Normal 14 4 2 2 2" xfId="10158" xr:uid="{00000000-0005-0000-0000-0000CA0F0000}"/>
    <cellStyle name="Normal 14 4 2 3" xfId="10157" xr:uid="{00000000-0005-0000-0000-0000CB0F0000}"/>
    <cellStyle name="Normal 14 4 3" xfId="3497" xr:uid="{00000000-0005-0000-0000-0000CC0F0000}"/>
    <cellStyle name="Normal 14 4 3 2" xfId="10159" xr:uid="{00000000-0005-0000-0000-0000CD0F0000}"/>
    <cellStyle name="Normal 14 4 4" xfId="10156" xr:uid="{00000000-0005-0000-0000-0000CE0F0000}"/>
    <cellStyle name="Normal 14 5" xfId="3498" xr:uid="{00000000-0005-0000-0000-0000CF0F0000}"/>
    <cellStyle name="Normal 14 5 2" xfId="3499" xr:uid="{00000000-0005-0000-0000-0000D00F0000}"/>
    <cellStyle name="Normal 14 5 2 2" xfId="10161" xr:uid="{00000000-0005-0000-0000-0000D10F0000}"/>
    <cellStyle name="Normal 14 5 3" xfId="3500" xr:uid="{00000000-0005-0000-0000-0000D20F0000}"/>
    <cellStyle name="Normal 14 5 3 2" xfId="10162" xr:uid="{00000000-0005-0000-0000-0000D30F0000}"/>
    <cellStyle name="Normal 14 5 4" xfId="3501" xr:uid="{00000000-0005-0000-0000-0000D40F0000}"/>
    <cellStyle name="Normal 14 5 4 2" xfId="10163" xr:uid="{00000000-0005-0000-0000-0000D50F0000}"/>
    <cellStyle name="Normal 14 5 5" xfId="10160" xr:uid="{00000000-0005-0000-0000-0000D60F0000}"/>
    <cellStyle name="Normal 14 6" xfId="3502" xr:uid="{00000000-0005-0000-0000-0000D70F0000}"/>
    <cellStyle name="Normal 14 6 2" xfId="3503" xr:uid="{00000000-0005-0000-0000-0000D80F0000}"/>
    <cellStyle name="Normal 14 6 2 2" xfId="10165" xr:uid="{00000000-0005-0000-0000-0000D90F0000}"/>
    <cellStyle name="Normal 14 6 3" xfId="10164" xr:uid="{00000000-0005-0000-0000-0000DA0F0000}"/>
    <cellStyle name="Normal 14 7" xfId="3504" xr:uid="{00000000-0005-0000-0000-0000DB0F0000}"/>
    <cellStyle name="Normal 14 7 2" xfId="3505" xr:uid="{00000000-0005-0000-0000-0000DC0F0000}"/>
    <cellStyle name="Normal 14 7 2 2" xfId="10167" xr:uid="{00000000-0005-0000-0000-0000DD0F0000}"/>
    <cellStyle name="Normal 14 7 3" xfId="10166" xr:uid="{00000000-0005-0000-0000-0000DE0F0000}"/>
    <cellStyle name="Normal 14 8" xfId="3506" xr:uid="{00000000-0005-0000-0000-0000DF0F0000}"/>
    <cellStyle name="Normal 14 8 2" xfId="3507" xr:uid="{00000000-0005-0000-0000-0000E00F0000}"/>
    <cellStyle name="Normal 14 8 2 2" xfId="10169" xr:uid="{00000000-0005-0000-0000-0000E10F0000}"/>
    <cellStyle name="Normal 14 8 3" xfId="10168" xr:uid="{00000000-0005-0000-0000-0000E20F0000}"/>
    <cellStyle name="Normal 14 9" xfId="3508" xr:uid="{00000000-0005-0000-0000-0000E30F0000}"/>
    <cellStyle name="Normal 14 9 2" xfId="3509" xr:uid="{00000000-0005-0000-0000-0000E40F0000}"/>
    <cellStyle name="Normal 14 9 2 2" xfId="10171" xr:uid="{00000000-0005-0000-0000-0000E50F0000}"/>
    <cellStyle name="Normal 14 9 3" xfId="10170" xr:uid="{00000000-0005-0000-0000-0000E60F0000}"/>
    <cellStyle name="Normal 140" xfId="3510" xr:uid="{00000000-0005-0000-0000-0000E70F0000}"/>
    <cellStyle name="Normal 140 2" xfId="3511" xr:uid="{00000000-0005-0000-0000-0000E80F0000}"/>
    <cellStyle name="Normal 140 2 2" xfId="3512" xr:uid="{00000000-0005-0000-0000-0000E90F0000}"/>
    <cellStyle name="Normal 140 2 2 2" xfId="10174" xr:uid="{00000000-0005-0000-0000-0000EA0F0000}"/>
    <cellStyle name="Normal 140 2 3" xfId="10173" xr:uid="{00000000-0005-0000-0000-0000EB0F0000}"/>
    <cellStyle name="Normal 140 3" xfId="3513" xr:uid="{00000000-0005-0000-0000-0000EC0F0000}"/>
    <cellStyle name="Normal 140 3 2" xfId="10175" xr:uid="{00000000-0005-0000-0000-0000ED0F0000}"/>
    <cellStyle name="Normal 140 4" xfId="10172" xr:uid="{00000000-0005-0000-0000-0000EE0F0000}"/>
    <cellStyle name="Normal 141" xfId="3514" xr:uid="{00000000-0005-0000-0000-0000EF0F0000}"/>
    <cellStyle name="Normal 141 2" xfId="10176" xr:uid="{00000000-0005-0000-0000-0000F00F0000}"/>
    <cellStyle name="Normal 142" xfId="3515" xr:uid="{00000000-0005-0000-0000-0000F10F0000}"/>
    <cellStyle name="Normal 142 2" xfId="10177" xr:uid="{00000000-0005-0000-0000-0000F20F0000}"/>
    <cellStyle name="Normal 143" xfId="3516" xr:uid="{00000000-0005-0000-0000-0000F30F0000}"/>
    <cellStyle name="Normal 143 2" xfId="10178" xr:uid="{00000000-0005-0000-0000-0000F40F0000}"/>
    <cellStyle name="Normal 144" xfId="3517" xr:uid="{00000000-0005-0000-0000-0000F50F0000}"/>
    <cellStyle name="Normal 144 2" xfId="10179" xr:uid="{00000000-0005-0000-0000-0000F60F0000}"/>
    <cellStyle name="Normal 145" xfId="3518" xr:uid="{00000000-0005-0000-0000-0000F70F0000}"/>
    <cellStyle name="Normal 145 2" xfId="10180" xr:uid="{00000000-0005-0000-0000-0000F80F0000}"/>
    <cellStyle name="Normal 146" xfId="3519" xr:uid="{00000000-0005-0000-0000-0000F90F0000}"/>
    <cellStyle name="Normal 146 2" xfId="10181" xr:uid="{00000000-0005-0000-0000-0000FA0F0000}"/>
    <cellStyle name="Normal 147" xfId="3520" xr:uid="{00000000-0005-0000-0000-0000FB0F0000}"/>
    <cellStyle name="Normal 147 2" xfId="10182" xr:uid="{00000000-0005-0000-0000-0000FC0F0000}"/>
    <cellStyle name="Normal 148" xfId="3521" xr:uid="{00000000-0005-0000-0000-0000FD0F0000}"/>
    <cellStyle name="Normal 148 2" xfId="10183" xr:uid="{00000000-0005-0000-0000-0000FE0F0000}"/>
    <cellStyle name="Normal 149" xfId="3522" xr:uid="{00000000-0005-0000-0000-0000FF0F0000}"/>
    <cellStyle name="Normal 15" xfId="3523" xr:uid="{00000000-0005-0000-0000-000000100000}"/>
    <cellStyle name="Normal 15 2" xfId="3524" xr:uid="{00000000-0005-0000-0000-000001100000}"/>
    <cellStyle name="Normal 15 2 2" xfId="3525" xr:uid="{00000000-0005-0000-0000-000002100000}"/>
    <cellStyle name="Normal 15 2 3" xfId="3526" xr:uid="{00000000-0005-0000-0000-000003100000}"/>
    <cellStyle name="Normal 15 2 3 2" xfId="10185" xr:uid="{00000000-0005-0000-0000-000004100000}"/>
    <cellStyle name="Normal 15 3" xfId="3527" xr:uid="{00000000-0005-0000-0000-000005100000}"/>
    <cellStyle name="Normal 15 3 2" xfId="3528" xr:uid="{00000000-0005-0000-0000-000006100000}"/>
    <cellStyle name="Normal 15 3 3" xfId="3529" xr:uid="{00000000-0005-0000-0000-000007100000}"/>
    <cellStyle name="Normal 15 3 3 2" xfId="10186" xr:uid="{00000000-0005-0000-0000-000008100000}"/>
    <cellStyle name="Normal 15 4" xfId="3530" xr:uid="{00000000-0005-0000-0000-000009100000}"/>
    <cellStyle name="Normal 15 4 2" xfId="3531" xr:uid="{00000000-0005-0000-0000-00000A100000}"/>
    <cellStyle name="Normal 15 4 3" xfId="3532" xr:uid="{00000000-0005-0000-0000-00000B100000}"/>
    <cellStyle name="Normal 15 4 3 2" xfId="10187" xr:uid="{00000000-0005-0000-0000-00000C100000}"/>
    <cellStyle name="Normal 15 5" xfId="3533" xr:uid="{00000000-0005-0000-0000-00000D100000}"/>
    <cellStyle name="Normal 15 6" xfId="3534" xr:uid="{00000000-0005-0000-0000-00000E100000}"/>
    <cellStyle name="Normal 15 6 2" xfId="10188" xr:uid="{00000000-0005-0000-0000-00000F100000}"/>
    <cellStyle name="Normal 15 7" xfId="3535" xr:uid="{00000000-0005-0000-0000-000010100000}"/>
    <cellStyle name="Normal 15 8" xfId="3536" xr:uid="{00000000-0005-0000-0000-000011100000}"/>
    <cellStyle name="Normal 15 8 2" xfId="10189" xr:uid="{00000000-0005-0000-0000-000012100000}"/>
    <cellStyle name="Normal 15 9" xfId="10184" xr:uid="{00000000-0005-0000-0000-000013100000}"/>
    <cellStyle name="Normal 150" xfId="3537" xr:uid="{00000000-0005-0000-0000-000014100000}"/>
    <cellStyle name="Normal 151" xfId="3538" xr:uid="{00000000-0005-0000-0000-000015100000}"/>
    <cellStyle name="Normal 152" xfId="3539" xr:uid="{00000000-0005-0000-0000-000016100000}"/>
    <cellStyle name="Normal 153" xfId="3540" xr:uid="{00000000-0005-0000-0000-000017100000}"/>
    <cellStyle name="Normal 154" xfId="3541" xr:uid="{00000000-0005-0000-0000-000018100000}"/>
    <cellStyle name="Normal 155" xfId="3542" xr:uid="{00000000-0005-0000-0000-000019100000}"/>
    <cellStyle name="Normal 156" xfId="3543" xr:uid="{00000000-0005-0000-0000-00001A100000}"/>
    <cellStyle name="Normal 157" xfId="3544" xr:uid="{00000000-0005-0000-0000-00001B100000}"/>
    <cellStyle name="Normal 158" xfId="3545" xr:uid="{00000000-0005-0000-0000-00001C100000}"/>
    <cellStyle name="Normal 159" xfId="3546" xr:uid="{00000000-0005-0000-0000-00001D100000}"/>
    <cellStyle name="Normal 16" xfId="3547" xr:uid="{00000000-0005-0000-0000-00001E100000}"/>
    <cellStyle name="Normal 16 2" xfId="3548" xr:uid="{00000000-0005-0000-0000-00001F100000}"/>
    <cellStyle name="Normal 16 2 2" xfId="3549" xr:uid="{00000000-0005-0000-0000-000020100000}"/>
    <cellStyle name="Normal 16 2 2 2" xfId="3550" xr:uid="{00000000-0005-0000-0000-000021100000}"/>
    <cellStyle name="Normal 16 2 2 2 2" xfId="10192" xr:uid="{00000000-0005-0000-0000-000022100000}"/>
    <cellStyle name="Normal 16 2 2 3" xfId="10191" xr:uid="{00000000-0005-0000-0000-000023100000}"/>
    <cellStyle name="Normal 16 2 3" xfId="3551" xr:uid="{00000000-0005-0000-0000-000024100000}"/>
    <cellStyle name="Normal 16 2 3 2" xfId="10193" xr:uid="{00000000-0005-0000-0000-000025100000}"/>
    <cellStyle name="Normal 16 2 4" xfId="10190" xr:uid="{00000000-0005-0000-0000-000026100000}"/>
    <cellStyle name="Normal 16 3" xfId="3552" xr:uid="{00000000-0005-0000-0000-000027100000}"/>
    <cellStyle name="Normal 16 3 2" xfId="3553" xr:uid="{00000000-0005-0000-0000-000028100000}"/>
    <cellStyle name="Normal 16 3 2 2" xfId="10195" xr:uid="{00000000-0005-0000-0000-000029100000}"/>
    <cellStyle name="Normal 16 3 3" xfId="10194" xr:uid="{00000000-0005-0000-0000-00002A100000}"/>
    <cellStyle name="Normal 16 4" xfId="3554" xr:uid="{00000000-0005-0000-0000-00002B100000}"/>
    <cellStyle name="Normal 16 5" xfId="3555" xr:uid="{00000000-0005-0000-0000-00002C100000}"/>
    <cellStyle name="Normal 16 6" xfId="3556" xr:uid="{00000000-0005-0000-0000-00002D100000}"/>
    <cellStyle name="Normal 16 7" xfId="3557" xr:uid="{00000000-0005-0000-0000-00002E100000}"/>
    <cellStyle name="Normal 160" xfId="3558" xr:uid="{00000000-0005-0000-0000-00002F100000}"/>
    <cellStyle name="Normal 161" xfId="3559" xr:uid="{00000000-0005-0000-0000-000030100000}"/>
    <cellStyle name="Normal 162" xfId="3560" xr:uid="{00000000-0005-0000-0000-000031100000}"/>
    <cellStyle name="Normal 163" xfId="3561" xr:uid="{00000000-0005-0000-0000-000032100000}"/>
    <cellStyle name="Normal 164" xfId="3562" xr:uid="{00000000-0005-0000-0000-000033100000}"/>
    <cellStyle name="Normal 165" xfId="3563" xr:uid="{00000000-0005-0000-0000-000034100000}"/>
    <cellStyle name="Normal 166" xfId="3564" xr:uid="{00000000-0005-0000-0000-000035100000}"/>
    <cellStyle name="Normal 167" xfId="3565" xr:uid="{00000000-0005-0000-0000-000036100000}"/>
    <cellStyle name="Normal 168" xfId="3566" xr:uid="{00000000-0005-0000-0000-000037100000}"/>
    <cellStyle name="Normal 169" xfId="3567" xr:uid="{00000000-0005-0000-0000-000038100000}"/>
    <cellStyle name="Normal 17" xfId="3568" xr:uid="{00000000-0005-0000-0000-000039100000}"/>
    <cellStyle name="Normal 17 2" xfId="3569" xr:uid="{00000000-0005-0000-0000-00003A100000}"/>
    <cellStyle name="Normal 17 2 2" xfId="3570" xr:uid="{00000000-0005-0000-0000-00003B100000}"/>
    <cellStyle name="Normal 17 2 2 2" xfId="3571" xr:uid="{00000000-0005-0000-0000-00003C100000}"/>
    <cellStyle name="Normal 17 2 2 2 2" xfId="10198" xr:uid="{00000000-0005-0000-0000-00003D100000}"/>
    <cellStyle name="Normal 17 2 2 3" xfId="10197" xr:uid="{00000000-0005-0000-0000-00003E100000}"/>
    <cellStyle name="Normal 17 2 3" xfId="3572" xr:uid="{00000000-0005-0000-0000-00003F100000}"/>
    <cellStyle name="Normal 17 2 3 2" xfId="10199" xr:uid="{00000000-0005-0000-0000-000040100000}"/>
    <cellStyle name="Normal 17 2 4" xfId="10196" xr:uid="{00000000-0005-0000-0000-000041100000}"/>
    <cellStyle name="Normal 17 3" xfId="3573" xr:uid="{00000000-0005-0000-0000-000042100000}"/>
    <cellStyle name="Normal 17 3 2" xfId="3574" xr:uid="{00000000-0005-0000-0000-000043100000}"/>
    <cellStyle name="Normal 17 3 2 2" xfId="10201" xr:uid="{00000000-0005-0000-0000-000044100000}"/>
    <cellStyle name="Normal 17 3 3" xfId="10200" xr:uid="{00000000-0005-0000-0000-000045100000}"/>
    <cellStyle name="Normal 17 4" xfId="3575" xr:uid="{00000000-0005-0000-0000-000046100000}"/>
    <cellStyle name="Normal 17 4 2" xfId="3576" xr:uid="{00000000-0005-0000-0000-000047100000}"/>
    <cellStyle name="Normal 17 4 3" xfId="3577" xr:uid="{00000000-0005-0000-0000-000048100000}"/>
    <cellStyle name="Normal 170" xfId="3578" xr:uid="{00000000-0005-0000-0000-000049100000}"/>
    <cellStyle name="Normal 171" xfId="3579" xr:uid="{00000000-0005-0000-0000-00004A100000}"/>
    <cellStyle name="Normal 172" xfId="3580" xr:uid="{00000000-0005-0000-0000-00004B100000}"/>
    <cellStyle name="Normal 173" xfId="3581" xr:uid="{00000000-0005-0000-0000-00004C100000}"/>
    <cellStyle name="Normal 174" xfId="3582" xr:uid="{00000000-0005-0000-0000-00004D100000}"/>
    <cellStyle name="Normal 175" xfId="3583" xr:uid="{00000000-0005-0000-0000-00004E100000}"/>
    <cellStyle name="Normal 176" xfId="3584" xr:uid="{00000000-0005-0000-0000-00004F100000}"/>
    <cellStyle name="Normal 177" xfId="3585" xr:uid="{00000000-0005-0000-0000-000050100000}"/>
    <cellStyle name="Normal 178" xfId="3586" xr:uid="{00000000-0005-0000-0000-000051100000}"/>
    <cellStyle name="Normal 179" xfId="3587" xr:uid="{00000000-0005-0000-0000-000052100000}"/>
    <cellStyle name="Normal 18" xfId="3588" xr:uid="{00000000-0005-0000-0000-000053100000}"/>
    <cellStyle name="Normal 18 2" xfId="3589" xr:uid="{00000000-0005-0000-0000-000054100000}"/>
    <cellStyle name="Normal 18 2 2" xfId="3590" xr:uid="{00000000-0005-0000-0000-000055100000}"/>
    <cellStyle name="Normal 18 2 3" xfId="3591" xr:uid="{00000000-0005-0000-0000-000056100000}"/>
    <cellStyle name="Normal 18 2 3 2" xfId="10202" xr:uid="{00000000-0005-0000-0000-000057100000}"/>
    <cellStyle name="Normal 18 3" xfId="3592" xr:uid="{00000000-0005-0000-0000-000058100000}"/>
    <cellStyle name="Normal 18 3 2" xfId="3593" xr:uid="{00000000-0005-0000-0000-000059100000}"/>
    <cellStyle name="Normal 18 3 2 2" xfId="10204" xr:uid="{00000000-0005-0000-0000-00005A100000}"/>
    <cellStyle name="Normal 18 3 3" xfId="10203" xr:uid="{00000000-0005-0000-0000-00005B100000}"/>
    <cellStyle name="Normal 18 4" xfId="3594" xr:uid="{00000000-0005-0000-0000-00005C100000}"/>
    <cellStyle name="Normal 18 5" xfId="3595" xr:uid="{00000000-0005-0000-0000-00005D100000}"/>
    <cellStyle name="Normal 18 6" xfId="3596" xr:uid="{00000000-0005-0000-0000-00005E100000}"/>
    <cellStyle name="Normal 18 6 2" xfId="10205" xr:uid="{00000000-0005-0000-0000-00005F100000}"/>
    <cellStyle name="Normal 180" xfId="3597" xr:uid="{00000000-0005-0000-0000-000060100000}"/>
    <cellStyle name="Normal 181" xfId="3598" xr:uid="{00000000-0005-0000-0000-000061100000}"/>
    <cellStyle name="Normal 182" xfId="3599" xr:uid="{00000000-0005-0000-0000-000062100000}"/>
    <cellStyle name="Normal 183" xfId="3600" xr:uid="{00000000-0005-0000-0000-000063100000}"/>
    <cellStyle name="Normal 184" xfId="3601" xr:uid="{00000000-0005-0000-0000-000064100000}"/>
    <cellStyle name="Normal 185" xfId="3602" xr:uid="{00000000-0005-0000-0000-000065100000}"/>
    <cellStyle name="Normal 186" xfId="3603" xr:uid="{00000000-0005-0000-0000-000066100000}"/>
    <cellStyle name="Normal 187" xfId="3604" xr:uid="{00000000-0005-0000-0000-000067100000}"/>
    <cellStyle name="Normal 188" xfId="3605" xr:uid="{00000000-0005-0000-0000-000068100000}"/>
    <cellStyle name="Normal 189" xfId="3606" xr:uid="{00000000-0005-0000-0000-000069100000}"/>
    <cellStyle name="Normal 19" xfId="3607" xr:uid="{00000000-0005-0000-0000-00006A100000}"/>
    <cellStyle name="Normal 19 2" xfId="3608" xr:uid="{00000000-0005-0000-0000-00006B100000}"/>
    <cellStyle name="Normal 190" xfId="3609" xr:uid="{00000000-0005-0000-0000-00006C100000}"/>
    <cellStyle name="Normal 191" xfId="3610" xr:uid="{00000000-0005-0000-0000-00006D100000}"/>
    <cellStyle name="Normal 192" xfId="3611" xr:uid="{00000000-0005-0000-0000-00006E100000}"/>
    <cellStyle name="Normal 193" xfId="3612" xr:uid="{00000000-0005-0000-0000-00006F100000}"/>
    <cellStyle name="Normal 194" xfId="3613" xr:uid="{00000000-0005-0000-0000-000070100000}"/>
    <cellStyle name="Normal 194 2" xfId="3614" xr:uid="{00000000-0005-0000-0000-000071100000}"/>
    <cellStyle name="Normal 195" xfId="51" xr:uid="{00000000-0005-0000-0000-000072100000}"/>
    <cellStyle name="Normal 195 2" xfId="3" xr:uid="{00000000-0005-0000-0000-000073100000}"/>
    <cellStyle name="Normal 195 2 3" xfId="12981" xr:uid="{B92EF744-7D0F-4956-BFC1-F1C1A668B517}"/>
    <cellStyle name="Normal 195 3" xfId="3615" xr:uid="{00000000-0005-0000-0000-000074100000}"/>
    <cellStyle name="Normal 196" xfId="3616" xr:uid="{00000000-0005-0000-0000-000075100000}"/>
    <cellStyle name="Normal 197" xfId="3617" xr:uid="{00000000-0005-0000-0000-000076100000}"/>
    <cellStyle name="Normal 198" xfId="3618" xr:uid="{00000000-0005-0000-0000-000077100000}"/>
    <cellStyle name="Normal 199" xfId="3619" xr:uid="{00000000-0005-0000-0000-000078100000}"/>
    <cellStyle name="Normal 199 2" xfId="9434" xr:uid="{00000000-0005-0000-0000-000079100000}"/>
    <cellStyle name="Normal 199 2 2" xfId="9524" xr:uid="{00000000-0005-0000-0000-00007A100000}"/>
    <cellStyle name="Normal 199 2 2 2" xfId="9513" xr:uid="{00000000-0005-0000-0000-00007B100000}"/>
    <cellStyle name="Normal 199 2 3" xfId="31" xr:uid="{00000000-0005-0000-0000-00007C100000}"/>
    <cellStyle name="Normal 199 2 3 2" xfId="9592" xr:uid="{00000000-0005-0000-0000-00007D100000}"/>
    <cellStyle name="Normal 199 2 4" xfId="9537" xr:uid="{00000000-0005-0000-0000-00007E100000}"/>
    <cellStyle name="Normal 199 2 4 2" xfId="9548" xr:uid="{00000000-0005-0000-0000-00007F100000}"/>
    <cellStyle name="Normal 199 2 5" xfId="12938" xr:uid="{00000000-0005-0000-0000-000080100000}"/>
    <cellStyle name="Normal 2" xfId="2" xr:uid="{00000000-0005-0000-0000-000081100000}"/>
    <cellStyle name="Normal 2 10" xfId="3620" xr:uid="{00000000-0005-0000-0000-000082100000}"/>
    <cellStyle name="Normal 2 10 10" xfId="10206" xr:uid="{00000000-0005-0000-0000-000083100000}"/>
    <cellStyle name="Normal 2 10 2" xfId="12" xr:uid="{00000000-0005-0000-0000-000084100000}"/>
    <cellStyle name="Normal 2 10 3" xfId="3621" xr:uid="{00000000-0005-0000-0000-000085100000}"/>
    <cellStyle name="Normal 2 10 4" xfId="3622" xr:uid="{00000000-0005-0000-0000-000086100000}"/>
    <cellStyle name="Normal 2 10 4 2" xfId="3623" xr:uid="{00000000-0005-0000-0000-000087100000}"/>
    <cellStyle name="Normal 2 10 4 2 2" xfId="10208" xr:uid="{00000000-0005-0000-0000-000088100000}"/>
    <cellStyle name="Normal 2 10 4 3" xfId="10207" xr:uid="{00000000-0005-0000-0000-000089100000}"/>
    <cellStyle name="Normal 2 10 5" xfId="3624" xr:uid="{00000000-0005-0000-0000-00008A100000}"/>
    <cellStyle name="Normal 2 10 5 2" xfId="3625" xr:uid="{00000000-0005-0000-0000-00008B100000}"/>
    <cellStyle name="Normal 2 10 5 2 2" xfId="10210" xr:uid="{00000000-0005-0000-0000-00008C100000}"/>
    <cellStyle name="Normal 2 10 5 3" xfId="10209" xr:uid="{00000000-0005-0000-0000-00008D100000}"/>
    <cellStyle name="Normal 2 10 6" xfId="3626" xr:uid="{00000000-0005-0000-0000-00008E100000}"/>
    <cellStyle name="Normal 2 10 6 2" xfId="10211" xr:uid="{00000000-0005-0000-0000-00008F100000}"/>
    <cellStyle name="Normal 2 10 7" xfId="3627" xr:uid="{00000000-0005-0000-0000-000090100000}"/>
    <cellStyle name="Normal 2 10 7 2" xfId="10212" xr:uid="{00000000-0005-0000-0000-000091100000}"/>
    <cellStyle name="Normal 2 10 8" xfId="3628" xr:uid="{00000000-0005-0000-0000-000092100000}"/>
    <cellStyle name="Normal 2 10 8 2" xfId="10213" xr:uid="{00000000-0005-0000-0000-000093100000}"/>
    <cellStyle name="Normal 2 10 9" xfId="9415" xr:uid="{00000000-0005-0000-0000-000094100000}"/>
    <cellStyle name="Normal 2 10 9 2" xfId="39" xr:uid="{00000000-0005-0000-0000-000095100000}"/>
    <cellStyle name="Normal 2 10 9 3" xfId="12924" xr:uid="{00000000-0005-0000-0000-000096100000}"/>
    <cellStyle name="Normal 2 100" xfId="3629" xr:uid="{00000000-0005-0000-0000-000097100000}"/>
    <cellStyle name="Normal 2 100 2" xfId="3630" xr:uid="{00000000-0005-0000-0000-000098100000}"/>
    <cellStyle name="Normal 2 100 2 2" xfId="10215" xr:uid="{00000000-0005-0000-0000-000099100000}"/>
    <cellStyle name="Normal 2 100 3" xfId="10214" xr:uid="{00000000-0005-0000-0000-00009A100000}"/>
    <cellStyle name="Normal 2 101" xfId="3631" xr:uid="{00000000-0005-0000-0000-00009B100000}"/>
    <cellStyle name="Normal 2 101 2" xfId="3632" xr:uid="{00000000-0005-0000-0000-00009C100000}"/>
    <cellStyle name="Normal 2 101 2 2" xfId="10217" xr:uid="{00000000-0005-0000-0000-00009D100000}"/>
    <cellStyle name="Normal 2 101 3" xfId="10216" xr:uid="{00000000-0005-0000-0000-00009E100000}"/>
    <cellStyle name="Normal 2 102" xfId="3633" xr:uid="{00000000-0005-0000-0000-00009F100000}"/>
    <cellStyle name="Normal 2 102 2" xfId="3634" xr:uid="{00000000-0005-0000-0000-0000A0100000}"/>
    <cellStyle name="Normal 2 102 2 2" xfId="10219" xr:uid="{00000000-0005-0000-0000-0000A1100000}"/>
    <cellStyle name="Normal 2 102 3" xfId="10218" xr:uid="{00000000-0005-0000-0000-0000A2100000}"/>
    <cellStyle name="Normal 2 103" xfId="3635" xr:uid="{00000000-0005-0000-0000-0000A3100000}"/>
    <cellStyle name="Normal 2 103 2" xfId="3636" xr:uid="{00000000-0005-0000-0000-0000A4100000}"/>
    <cellStyle name="Normal 2 103 2 2" xfId="10221" xr:uid="{00000000-0005-0000-0000-0000A5100000}"/>
    <cellStyle name="Normal 2 103 3" xfId="10220" xr:uid="{00000000-0005-0000-0000-0000A6100000}"/>
    <cellStyle name="Normal 2 104" xfId="3637" xr:uid="{00000000-0005-0000-0000-0000A7100000}"/>
    <cellStyle name="Normal 2 105" xfId="3638" xr:uid="{00000000-0005-0000-0000-0000A8100000}"/>
    <cellStyle name="Normal 2 105 2" xfId="3639" xr:uid="{00000000-0005-0000-0000-0000A9100000}"/>
    <cellStyle name="Normal 2 105 2 2" xfId="10223" xr:uid="{00000000-0005-0000-0000-0000AA100000}"/>
    <cellStyle name="Normal 2 105 3" xfId="10222" xr:uid="{00000000-0005-0000-0000-0000AB100000}"/>
    <cellStyle name="Normal 2 106" xfId="3640" xr:uid="{00000000-0005-0000-0000-0000AC100000}"/>
    <cellStyle name="Normal 2 106 2" xfId="3641" xr:uid="{00000000-0005-0000-0000-0000AD100000}"/>
    <cellStyle name="Normal 2 106 2 2" xfId="10225" xr:uid="{00000000-0005-0000-0000-0000AE100000}"/>
    <cellStyle name="Normal 2 106 3" xfId="10224" xr:uid="{00000000-0005-0000-0000-0000AF100000}"/>
    <cellStyle name="Normal 2 107" xfId="3642" xr:uid="{00000000-0005-0000-0000-0000B0100000}"/>
    <cellStyle name="Normal 2 107 2" xfId="3643" xr:uid="{00000000-0005-0000-0000-0000B1100000}"/>
    <cellStyle name="Normal 2 107 2 2" xfId="10227" xr:uid="{00000000-0005-0000-0000-0000B2100000}"/>
    <cellStyle name="Normal 2 107 3" xfId="10226" xr:uid="{00000000-0005-0000-0000-0000B3100000}"/>
    <cellStyle name="Normal 2 108" xfId="3644" xr:uid="{00000000-0005-0000-0000-0000B4100000}"/>
    <cellStyle name="Normal 2 108 2" xfId="3645" xr:uid="{00000000-0005-0000-0000-0000B5100000}"/>
    <cellStyle name="Normal 2 108 2 2" xfId="10229" xr:uid="{00000000-0005-0000-0000-0000B6100000}"/>
    <cellStyle name="Normal 2 108 3" xfId="10228" xr:uid="{00000000-0005-0000-0000-0000B7100000}"/>
    <cellStyle name="Normal 2 109" xfId="3646" xr:uid="{00000000-0005-0000-0000-0000B8100000}"/>
    <cellStyle name="Normal 2 109 2" xfId="3647" xr:uid="{00000000-0005-0000-0000-0000B9100000}"/>
    <cellStyle name="Normal 2 109 2 2" xfId="10231" xr:uid="{00000000-0005-0000-0000-0000BA100000}"/>
    <cellStyle name="Normal 2 109 3" xfId="10230" xr:uid="{00000000-0005-0000-0000-0000BB100000}"/>
    <cellStyle name="Normal 2 11" xfId="3648" xr:uid="{00000000-0005-0000-0000-0000BC100000}"/>
    <cellStyle name="Normal 2 11 2" xfId="3649" xr:uid="{00000000-0005-0000-0000-0000BD100000}"/>
    <cellStyle name="Normal 2 11 3" xfId="3650" xr:uid="{00000000-0005-0000-0000-0000BE100000}"/>
    <cellStyle name="Normal 2 11 4" xfId="3651" xr:uid="{00000000-0005-0000-0000-0000BF100000}"/>
    <cellStyle name="Normal 2 11 4 2" xfId="3652" xr:uid="{00000000-0005-0000-0000-0000C0100000}"/>
    <cellStyle name="Normal 2 11 4 2 2" xfId="10234" xr:uid="{00000000-0005-0000-0000-0000C1100000}"/>
    <cellStyle name="Normal 2 11 4 3" xfId="10233" xr:uid="{00000000-0005-0000-0000-0000C2100000}"/>
    <cellStyle name="Normal 2 11 5" xfId="3653" xr:uid="{00000000-0005-0000-0000-0000C3100000}"/>
    <cellStyle name="Normal 2 11 5 2" xfId="10235" xr:uid="{00000000-0005-0000-0000-0000C4100000}"/>
    <cellStyle name="Normal 2 11 6" xfId="3654" xr:uid="{00000000-0005-0000-0000-0000C5100000}"/>
    <cellStyle name="Normal 2 11 6 2" xfId="10236" xr:uid="{00000000-0005-0000-0000-0000C6100000}"/>
    <cellStyle name="Normal 2 11 7" xfId="10232" xr:uid="{00000000-0005-0000-0000-0000C7100000}"/>
    <cellStyle name="Normal 2 110" xfId="3655" xr:uid="{00000000-0005-0000-0000-0000C8100000}"/>
    <cellStyle name="Normal 2 110 2" xfId="3656" xr:uid="{00000000-0005-0000-0000-0000C9100000}"/>
    <cellStyle name="Normal 2 110 2 2" xfId="10238" xr:uid="{00000000-0005-0000-0000-0000CA100000}"/>
    <cellStyle name="Normal 2 110 3" xfId="10237" xr:uid="{00000000-0005-0000-0000-0000CB100000}"/>
    <cellStyle name="Normal 2 111" xfId="3657" xr:uid="{00000000-0005-0000-0000-0000CC100000}"/>
    <cellStyle name="Normal 2 111 2" xfId="3658" xr:uid="{00000000-0005-0000-0000-0000CD100000}"/>
    <cellStyle name="Normal 2 111 2 2" xfId="10240" xr:uid="{00000000-0005-0000-0000-0000CE100000}"/>
    <cellStyle name="Normal 2 111 3" xfId="10239" xr:uid="{00000000-0005-0000-0000-0000CF100000}"/>
    <cellStyle name="Normal 2 112" xfId="3659" xr:uid="{00000000-0005-0000-0000-0000D0100000}"/>
    <cellStyle name="Normal 2 112 2" xfId="3660" xr:uid="{00000000-0005-0000-0000-0000D1100000}"/>
    <cellStyle name="Normal 2 112 2 2" xfId="10242" xr:uid="{00000000-0005-0000-0000-0000D2100000}"/>
    <cellStyle name="Normal 2 112 3" xfId="10241" xr:uid="{00000000-0005-0000-0000-0000D3100000}"/>
    <cellStyle name="Normal 2 113" xfId="3661" xr:uid="{00000000-0005-0000-0000-0000D4100000}"/>
    <cellStyle name="Normal 2 113 2" xfId="3662" xr:uid="{00000000-0005-0000-0000-0000D5100000}"/>
    <cellStyle name="Normal 2 113 2 2" xfId="10244" xr:uid="{00000000-0005-0000-0000-0000D6100000}"/>
    <cellStyle name="Normal 2 113 3" xfId="10243" xr:uid="{00000000-0005-0000-0000-0000D7100000}"/>
    <cellStyle name="Normal 2 114" xfId="3663" xr:uid="{00000000-0005-0000-0000-0000D8100000}"/>
    <cellStyle name="Normal 2 114 2" xfId="3664" xr:uid="{00000000-0005-0000-0000-0000D9100000}"/>
    <cellStyle name="Normal 2 114 2 2" xfId="10246" xr:uid="{00000000-0005-0000-0000-0000DA100000}"/>
    <cellStyle name="Normal 2 114 3" xfId="10245" xr:uid="{00000000-0005-0000-0000-0000DB100000}"/>
    <cellStyle name="Normal 2 115" xfId="3665" xr:uid="{00000000-0005-0000-0000-0000DC100000}"/>
    <cellStyle name="Normal 2 115 2" xfId="3666" xr:uid="{00000000-0005-0000-0000-0000DD100000}"/>
    <cellStyle name="Normal 2 115 2 2" xfId="10248" xr:uid="{00000000-0005-0000-0000-0000DE100000}"/>
    <cellStyle name="Normal 2 115 3" xfId="10247" xr:uid="{00000000-0005-0000-0000-0000DF100000}"/>
    <cellStyle name="Normal 2 116" xfId="3667" xr:uid="{00000000-0005-0000-0000-0000E0100000}"/>
    <cellStyle name="Normal 2 116 2" xfId="3668" xr:uid="{00000000-0005-0000-0000-0000E1100000}"/>
    <cellStyle name="Normal 2 116 2 2" xfId="10250" xr:uid="{00000000-0005-0000-0000-0000E2100000}"/>
    <cellStyle name="Normal 2 116 3" xfId="10249" xr:uid="{00000000-0005-0000-0000-0000E3100000}"/>
    <cellStyle name="Normal 2 117" xfId="3669" xr:uid="{00000000-0005-0000-0000-0000E4100000}"/>
    <cellStyle name="Normal 2 117 2" xfId="3670" xr:uid="{00000000-0005-0000-0000-0000E5100000}"/>
    <cellStyle name="Normal 2 117 2 2" xfId="10252" xr:uid="{00000000-0005-0000-0000-0000E6100000}"/>
    <cellStyle name="Normal 2 117 3" xfId="10251" xr:uid="{00000000-0005-0000-0000-0000E7100000}"/>
    <cellStyle name="Normal 2 118" xfId="3671" xr:uid="{00000000-0005-0000-0000-0000E8100000}"/>
    <cellStyle name="Normal 2 118 2" xfId="3672" xr:uid="{00000000-0005-0000-0000-0000E9100000}"/>
    <cellStyle name="Normal 2 118 2 2" xfId="10254" xr:uid="{00000000-0005-0000-0000-0000EA100000}"/>
    <cellStyle name="Normal 2 118 3" xfId="10253" xr:uid="{00000000-0005-0000-0000-0000EB100000}"/>
    <cellStyle name="Normal 2 119" xfId="3673" xr:uid="{00000000-0005-0000-0000-0000EC100000}"/>
    <cellStyle name="Normal 2 119 2" xfId="3674" xr:uid="{00000000-0005-0000-0000-0000ED100000}"/>
    <cellStyle name="Normal 2 119 2 2" xfId="10256" xr:uid="{00000000-0005-0000-0000-0000EE100000}"/>
    <cellStyle name="Normal 2 119 3" xfId="10255" xr:uid="{00000000-0005-0000-0000-0000EF100000}"/>
    <cellStyle name="Normal 2 12" xfId="3675" xr:uid="{00000000-0005-0000-0000-0000F0100000}"/>
    <cellStyle name="Normal 2 12 2" xfId="3676" xr:uid="{00000000-0005-0000-0000-0000F1100000}"/>
    <cellStyle name="Normal 2 12 2 2" xfId="3677" xr:uid="{00000000-0005-0000-0000-0000F2100000}"/>
    <cellStyle name="Normal 2 12 2 2 2" xfId="10259" xr:uid="{00000000-0005-0000-0000-0000F3100000}"/>
    <cellStyle name="Normal 2 12 2 3" xfId="10258" xr:uid="{00000000-0005-0000-0000-0000F4100000}"/>
    <cellStyle name="Normal 2 12 3" xfId="3678" xr:uid="{00000000-0005-0000-0000-0000F5100000}"/>
    <cellStyle name="Normal 2 12 3 2" xfId="10260" xr:uid="{00000000-0005-0000-0000-0000F6100000}"/>
    <cellStyle name="Normal 2 12 4" xfId="3679" xr:uid="{00000000-0005-0000-0000-0000F7100000}"/>
    <cellStyle name="Normal 2 12 4 2" xfId="10261" xr:uid="{00000000-0005-0000-0000-0000F8100000}"/>
    <cellStyle name="Normal 2 12 5" xfId="10257" xr:uid="{00000000-0005-0000-0000-0000F9100000}"/>
    <cellStyle name="Normal 2 120" xfId="3680" xr:uid="{00000000-0005-0000-0000-0000FA100000}"/>
    <cellStyle name="Normal 2 120 2" xfId="3681" xr:uid="{00000000-0005-0000-0000-0000FB100000}"/>
    <cellStyle name="Normal 2 120 2 2" xfId="10263" xr:uid="{00000000-0005-0000-0000-0000FC100000}"/>
    <cellStyle name="Normal 2 120 3" xfId="10262" xr:uid="{00000000-0005-0000-0000-0000FD100000}"/>
    <cellStyle name="Normal 2 121" xfId="3682" xr:uid="{00000000-0005-0000-0000-0000FE100000}"/>
    <cellStyle name="Normal 2 121 2" xfId="3683" xr:uid="{00000000-0005-0000-0000-0000FF100000}"/>
    <cellStyle name="Normal 2 121 2 2" xfId="10265" xr:uid="{00000000-0005-0000-0000-000000110000}"/>
    <cellStyle name="Normal 2 121 3" xfId="10264" xr:uid="{00000000-0005-0000-0000-000001110000}"/>
    <cellStyle name="Normal 2 122" xfId="3684" xr:uid="{00000000-0005-0000-0000-000002110000}"/>
    <cellStyle name="Normal 2 122 2" xfId="3685" xr:uid="{00000000-0005-0000-0000-000003110000}"/>
    <cellStyle name="Normal 2 122 2 2" xfId="10267" xr:uid="{00000000-0005-0000-0000-000004110000}"/>
    <cellStyle name="Normal 2 122 3" xfId="10266" xr:uid="{00000000-0005-0000-0000-000005110000}"/>
    <cellStyle name="Normal 2 123" xfId="3686" xr:uid="{00000000-0005-0000-0000-000006110000}"/>
    <cellStyle name="Normal 2 123 2" xfId="3687" xr:uid="{00000000-0005-0000-0000-000007110000}"/>
    <cellStyle name="Normal 2 123 2 2" xfId="10269" xr:uid="{00000000-0005-0000-0000-000008110000}"/>
    <cellStyle name="Normal 2 123 3" xfId="10268" xr:uid="{00000000-0005-0000-0000-000009110000}"/>
    <cellStyle name="Normal 2 124" xfId="3688" xr:uid="{00000000-0005-0000-0000-00000A110000}"/>
    <cellStyle name="Normal 2 124 2" xfId="3689" xr:uid="{00000000-0005-0000-0000-00000B110000}"/>
    <cellStyle name="Normal 2 124 2 2" xfId="10271" xr:uid="{00000000-0005-0000-0000-00000C110000}"/>
    <cellStyle name="Normal 2 124 3" xfId="10270" xr:uid="{00000000-0005-0000-0000-00000D110000}"/>
    <cellStyle name="Normal 2 125" xfId="3690" xr:uid="{00000000-0005-0000-0000-00000E110000}"/>
    <cellStyle name="Normal 2 125 2" xfId="3691" xr:uid="{00000000-0005-0000-0000-00000F110000}"/>
    <cellStyle name="Normal 2 125 2 2" xfId="10273" xr:uid="{00000000-0005-0000-0000-000010110000}"/>
    <cellStyle name="Normal 2 125 3" xfId="10272" xr:uid="{00000000-0005-0000-0000-000011110000}"/>
    <cellStyle name="Normal 2 126" xfId="3692" xr:uid="{00000000-0005-0000-0000-000012110000}"/>
    <cellStyle name="Normal 2 126 2" xfId="3693" xr:uid="{00000000-0005-0000-0000-000013110000}"/>
    <cellStyle name="Normal 2 126 2 2" xfId="10275" xr:uid="{00000000-0005-0000-0000-000014110000}"/>
    <cellStyle name="Normal 2 126 3" xfId="10274" xr:uid="{00000000-0005-0000-0000-000015110000}"/>
    <cellStyle name="Normal 2 127" xfId="3694" xr:uid="{00000000-0005-0000-0000-000016110000}"/>
    <cellStyle name="Normal 2 127 2" xfId="3695" xr:uid="{00000000-0005-0000-0000-000017110000}"/>
    <cellStyle name="Normal 2 127 2 2" xfId="10277" xr:uid="{00000000-0005-0000-0000-000018110000}"/>
    <cellStyle name="Normal 2 127 3" xfId="10276" xr:uid="{00000000-0005-0000-0000-000019110000}"/>
    <cellStyle name="Normal 2 128" xfId="3696" xr:uid="{00000000-0005-0000-0000-00001A110000}"/>
    <cellStyle name="Normal 2 128 2" xfId="3697" xr:uid="{00000000-0005-0000-0000-00001B110000}"/>
    <cellStyle name="Normal 2 128 2 2" xfId="10279" xr:uid="{00000000-0005-0000-0000-00001C110000}"/>
    <cellStyle name="Normal 2 128 3" xfId="10278" xr:uid="{00000000-0005-0000-0000-00001D110000}"/>
    <cellStyle name="Normal 2 129" xfId="3698" xr:uid="{00000000-0005-0000-0000-00001E110000}"/>
    <cellStyle name="Normal 2 129 2" xfId="3699" xr:uid="{00000000-0005-0000-0000-00001F110000}"/>
    <cellStyle name="Normal 2 129 2 2" xfId="10281" xr:uid="{00000000-0005-0000-0000-000020110000}"/>
    <cellStyle name="Normal 2 129 3" xfId="10280" xr:uid="{00000000-0005-0000-0000-000021110000}"/>
    <cellStyle name="Normal 2 13" xfId="3700" xr:uid="{00000000-0005-0000-0000-000022110000}"/>
    <cellStyle name="Normal 2 13 2" xfId="3701" xr:uid="{00000000-0005-0000-0000-000023110000}"/>
    <cellStyle name="Normal 2 13 2 2" xfId="3702" xr:uid="{00000000-0005-0000-0000-000024110000}"/>
    <cellStyle name="Normal 2 13 2 2 2" xfId="10284" xr:uid="{00000000-0005-0000-0000-000025110000}"/>
    <cellStyle name="Normal 2 13 2 3" xfId="10283" xr:uid="{00000000-0005-0000-0000-000026110000}"/>
    <cellStyle name="Normal 2 13 3" xfId="3703" xr:uid="{00000000-0005-0000-0000-000027110000}"/>
    <cellStyle name="Normal 2 13 3 2" xfId="10285" xr:uid="{00000000-0005-0000-0000-000028110000}"/>
    <cellStyle name="Normal 2 13 4" xfId="3704" xr:uid="{00000000-0005-0000-0000-000029110000}"/>
    <cellStyle name="Normal 2 13 4 2" xfId="10286" xr:uid="{00000000-0005-0000-0000-00002A110000}"/>
    <cellStyle name="Normal 2 13 5" xfId="10282" xr:uid="{00000000-0005-0000-0000-00002B110000}"/>
    <cellStyle name="Normal 2 130" xfId="3705" xr:uid="{00000000-0005-0000-0000-00002C110000}"/>
    <cellStyle name="Normal 2 130 2" xfId="3706" xr:uid="{00000000-0005-0000-0000-00002D110000}"/>
    <cellStyle name="Normal 2 130 2 2" xfId="10288" xr:uid="{00000000-0005-0000-0000-00002E110000}"/>
    <cellStyle name="Normal 2 130 3" xfId="10287" xr:uid="{00000000-0005-0000-0000-00002F110000}"/>
    <cellStyle name="Normal 2 131" xfId="3707" xr:uid="{00000000-0005-0000-0000-000030110000}"/>
    <cellStyle name="Normal 2 131 2" xfId="3708" xr:uid="{00000000-0005-0000-0000-000031110000}"/>
    <cellStyle name="Normal 2 131 2 2" xfId="10290" xr:uid="{00000000-0005-0000-0000-000032110000}"/>
    <cellStyle name="Normal 2 131 3" xfId="10289" xr:uid="{00000000-0005-0000-0000-000033110000}"/>
    <cellStyle name="Normal 2 132" xfId="3709" xr:uid="{00000000-0005-0000-0000-000034110000}"/>
    <cellStyle name="Normal 2 132 2" xfId="3710" xr:uid="{00000000-0005-0000-0000-000035110000}"/>
    <cellStyle name="Normal 2 132 2 2" xfId="10292" xr:uid="{00000000-0005-0000-0000-000036110000}"/>
    <cellStyle name="Normal 2 132 3" xfId="10291" xr:uid="{00000000-0005-0000-0000-000037110000}"/>
    <cellStyle name="Normal 2 133" xfId="3711" xr:uid="{00000000-0005-0000-0000-000038110000}"/>
    <cellStyle name="Normal 2 133 2" xfId="3712" xr:uid="{00000000-0005-0000-0000-000039110000}"/>
    <cellStyle name="Normal 2 133 2 2" xfId="10294" xr:uid="{00000000-0005-0000-0000-00003A110000}"/>
    <cellStyle name="Normal 2 133 3" xfId="10293" xr:uid="{00000000-0005-0000-0000-00003B110000}"/>
    <cellStyle name="Normal 2 134" xfId="3713" xr:uid="{00000000-0005-0000-0000-00003C110000}"/>
    <cellStyle name="Normal 2 134 2" xfId="3714" xr:uid="{00000000-0005-0000-0000-00003D110000}"/>
    <cellStyle name="Normal 2 134 2 2" xfId="10296" xr:uid="{00000000-0005-0000-0000-00003E110000}"/>
    <cellStyle name="Normal 2 134 3" xfId="10295" xr:uid="{00000000-0005-0000-0000-00003F110000}"/>
    <cellStyle name="Normal 2 135" xfId="3715" xr:uid="{00000000-0005-0000-0000-000040110000}"/>
    <cellStyle name="Normal 2 135 2" xfId="3716" xr:uid="{00000000-0005-0000-0000-000041110000}"/>
    <cellStyle name="Normal 2 135 2 2" xfId="10298" xr:uid="{00000000-0005-0000-0000-000042110000}"/>
    <cellStyle name="Normal 2 135 3" xfId="10297" xr:uid="{00000000-0005-0000-0000-000043110000}"/>
    <cellStyle name="Normal 2 136" xfId="3717" xr:uid="{00000000-0005-0000-0000-000044110000}"/>
    <cellStyle name="Normal 2 136 2" xfId="3718" xr:uid="{00000000-0005-0000-0000-000045110000}"/>
    <cellStyle name="Normal 2 136 2 2" xfId="10300" xr:uid="{00000000-0005-0000-0000-000046110000}"/>
    <cellStyle name="Normal 2 136 3" xfId="10299" xr:uid="{00000000-0005-0000-0000-000047110000}"/>
    <cellStyle name="Normal 2 137" xfId="3719" xr:uid="{00000000-0005-0000-0000-000048110000}"/>
    <cellStyle name="Normal 2 137 2" xfId="3720" xr:uid="{00000000-0005-0000-0000-000049110000}"/>
    <cellStyle name="Normal 2 137 2 2" xfId="10302" xr:uid="{00000000-0005-0000-0000-00004A110000}"/>
    <cellStyle name="Normal 2 137 3" xfId="10301" xr:uid="{00000000-0005-0000-0000-00004B110000}"/>
    <cellStyle name="Normal 2 138" xfId="3721" xr:uid="{00000000-0005-0000-0000-00004C110000}"/>
    <cellStyle name="Normal 2 138 2" xfId="3722" xr:uid="{00000000-0005-0000-0000-00004D110000}"/>
    <cellStyle name="Normal 2 138 2 2" xfId="10304" xr:uid="{00000000-0005-0000-0000-00004E110000}"/>
    <cellStyle name="Normal 2 138 3" xfId="10303" xr:uid="{00000000-0005-0000-0000-00004F110000}"/>
    <cellStyle name="Normal 2 139" xfId="3723" xr:uid="{00000000-0005-0000-0000-000050110000}"/>
    <cellStyle name="Normal 2 139 2" xfId="3724" xr:uid="{00000000-0005-0000-0000-000051110000}"/>
    <cellStyle name="Normal 2 139 2 2" xfId="10306" xr:uid="{00000000-0005-0000-0000-000052110000}"/>
    <cellStyle name="Normal 2 139 3" xfId="10305" xr:uid="{00000000-0005-0000-0000-000053110000}"/>
    <cellStyle name="Normal 2 14" xfId="3725" xr:uid="{00000000-0005-0000-0000-000054110000}"/>
    <cellStyle name="Normal 2 14 2" xfId="3726" xr:uid="{00000000-0005-0000-0000-000055110000}"/>
    <cellStyle name="Normal 2 14 2 2" xfId="3727" xr:uid="{00000000-0005-0000-0000-000056110000}"/>
    <cellStyle name="Normal 2 14 2 2 2" xfId="10309" xr:uid="{00000000-0005-0000-0000-000057110000}"/>
    <cellStyle name="Normal 2 14 2 3" xfId="10308" xr:uid="{00000000-0005-0000-0000-000058110000}"/>
    <cellStyle name="Normal 2 14 3" xfId="3728" xr:uid="{00000000-0005-0000-0000-000059110000}"/>
    <cellStyle name="Normal 2 14 3 2" xfId="10310" xr:uid="{00000000-0005-0000-0000-00005A110000}"/>
    <cellStyle name="Normal 2 14 4" xfId="10307" xr:uid="{00000000-0005-0000-0000-00005B110000}"/>
    <cellStyle name="Normal 2 140" xfId="3729" xr:uid="{00000000-0005-0000-0000-00005C110000}"/>
    <cellStyle name="Normal 2 140 2" xfId="3730" xr:uid="{00000000-0005-0000-0000-00005D110000}"/>
    <cellStyle name="Normal 2 140 2 2" xfId="10312" xr:uid="{00000000-0005-0000-0000-00005E110000}"/>
    <cellStyle name="Normal 2 140 3" xfId="10311" xr:uid="{00000000-0005-0000-0000-00005F110000}"/>
    <cellStyle name="Normal 2 141" xfId="3731" xr:uid="{00000000-0005-0000-0000-000060110000}"/>
    <cellStyle name="Normal 2 142" xfId="67" xr:uid="{00000000-0005-0000-0000-000061110000}"/>
    <cellStyle name="Normal 2 142 2" xfId="9430" xr:uid="{00000000-0005-0000-0000-000062110000}"/>
    <cellStyle name="Normal 2 142 2 3" xfId="25" xr:uid="{00000000-0005-0000-0000-000063110000}"/>
    <cellStyle name="Normal 2 143" xfId="3732" xr:uid="{00000000-0005-0000-0000-000064110000}"/>
    <cellStyle name="Normal 2 143 2" xfId="10313" xr:uid="{00000000-0005-0000-0000-000065110000}"/>
    <cellStyle name="Normal 2 144" xfId="3733" xr:uid="{00000000-0005-0000-0000-000066110000}"/>
    <cellStyle name="Normal 2 144 2" xfId="9576" xr:uid="{00000000-0005-0000-0000-000067110000}"/>
    <cellStyle name="Normal 2 144 3" xfId="10314" xr:uid="{00000000-0005-0000-0000-000068110000}"/>
    <cellStyle name="Normal 2 145" xfId="3734" xr:uid="{00000000-0005-0000-0000-000069110000}"/>
    <cellStyle name="Normal 2 146" xfId="9478" xr:uid="{00000000-0005-0000-0000-00006A110000}"/>
    <cellStyle name="Normal 2 146 2" xfId="9504" xr:uid="{00000000-0005-0000-0000-00006B110000}"/>
    <cellStyle name="Normal 2 146 2 2" xfId="9519" xr:uid="{00000000-0005-0000-0000-00006C110000}"/>
    <cellStyle name="Normal 2 146 2 2 2" xfId="9541" xr:uid="{00000000-0005-0000-0000-00006D110000}"/>
    <cellStyle name="Normal 2 146 2 2 2 2" xfId="9561" xr:uid="{00000000-0005-0000-0000-00006E110000}"/>
    <cellStyle name="Normal 2 146 2 2 2 2 2" xfId="9567" xr:uid="{00000000-0005-0000-0000-00006F110000}"/>
    <cellStyle name="Normal 2 146 2 2 2 2 3" xfId="49" xr:uid="{00000000-0005-0000-0000-000070110000}"/>
    <cellStyle name="Normal 2 146 2 2 2 2 3 2" xfId="9600" xr:uid="{00000000-0005-0000-0000-000071110000}"/>
    <cellStyle name="Normal 2 146 3" xfId="12955" xr:uid="{00000000-0005-0000-0000-000072110000}"/>
    <cellStyle name="Normal 2 147" xfId="9582" xr:uid="{00000000-0005-0000-0000-000073110000}"/>
    <cellStyle name="Normal 2 148" xfId="12968" xr:uid="{00000000-0005-0000-0000-000074110000}"/>
    <cellStyle name="Normal 2 149" xfId="13000" xr:uid="{D202B607-3B29-4693-A467-331005A644EC}"/>
    <cellStyle name="Normal 2 149 2" xfId="13039" xr:uid="{9578C0AC-B521-41DF-9FA8-747E60B57412}"/>
    <cellStyle name="Normal 2 15" xfId="3735" xr:uid="{00000000-0005-0000-0000-000075110000}"/>
    <cellStyle name="Normal 2 15 2" xfId="3736" xr:uid="{00000000-0005-0000-0000-000076110000}"/>
    <cellStyle name="Normal 2 15 2 2" xfId="3737" xr:uid="{00000000-0005-0000-0000-000077110000}"/>
    <cellStyle name="Normal 2 15 2 2 2" xfId="10317" xr:uid="{00000000-0005-0000-0000-000078110000}"/>
    <cellStyle name="Normal 2 15 2 3" xfId="10316" xr:uid="{00000000-0005-0000-0000-000079110000}"/>
    <cellStyle name="Normal 2 15 3" xfId="3738" xr:uid="{00000000-0005-0000-0000-00007A110000}"/>
    <cellStyle name="Normal 2 15 3 2" xfId="10318" xr:uid="{00000000-0005-0000-0000-00007B110000}"/>
    <cellStyle name="Normal 2 15 4" xfId="10315" xr:uid="{00000000-0005-0000-0000-00007C110000}"/>
    <cellStyle name="Normal 2 16" xfId="3739" xr:uid="{00000000-0005-0000-0000-00007D110000}"/>
    <cellStyle name="Normal 2 16 2" xfId="3740" xr:uid="{00000000-0005-0000-0000-00007E110000}"/>
    <cellStyle name="Normal 2 16 2 2" xfId="3741" xr:uid="{00000000-0005-0000-0000-00007F110000}"/>
    <cellStyle name="Normal 2 16 2 2 2" xfId="10321" xr:uid="{00000000-0005-0000-0000-000080110000}"/>
    <cellStyle name="Normal 2 16 2 3" xfId="10320" xr:uid="{00000000-0005-0000-0000-000081110000}"/>
    <cellStyle name="Normal 2 16 3" xfId="3742" xr:uid="{00000000-0005-0000-0000-000082110000}"/>
    <cellStyle name="Normal 2 16 3 2" xfId="10322" xr:uid="{00000000-0005-0000-0000-000083110000}"/>
    <cellStyle name="Normal 2 16 4" xfId="10319" xr:uid="{00000000-0005-0000-0000-000084110000}"/>
    <cellStyle name="Normal 2 17" xfId="3743" xr:uid="{00000000-0005-0000-0000-000085110000}"/>
    <cellStyle name="Normal 2 17 2" xfId="3744" xr:uid="{00000000-0005-0000-0000-000086110000}"/>
    <cellStyle name="Normal 2 17 2 2" xfId="3745" xr:uid="{00000000-0005-0000-0000-000087110000}"/>
    <cellStyle name="Normal 2 17 2 2 2" xfId="10325" xr:uid="{00000000-0005-0000-0000-000088110000}"/>
    <cellStyle name="Normal 2 17 2 3" xfId="10324" xr:uid="{00000000-0005-0000-0000-000089110000}"/>
    <cellStyle name="Normal 2 17 3" xfId="3746" xr:uid="{00000000-0005-0000-0000-00008A110000}"/>
    <cellStyle name="Normal 2 17 3 2" xfId="10326" xr:uid="{00000000-0005-0000-0000-00008B110000}"/>
    <cellStyle name="Normal 2 17 4" xfId="10323" xr:uid="{00000000-0005-0000-0000-00008C110000}"/>
    <cellStyle name="Normal 2 18" xfId="3747" xr:uid="{00000000-0005-0000-0000-00008D110000}"/>
    <cellStyle name="Normal 2 18 2" xfId="3748" xr:uid="{00000000-0005-0000-0000-00008E110000}"/>
    <cellStyle name="Normal 2 18 2 2" xfId="3749" xr:uid="{00000000-0005-0000-0000-00008F110000}"/>
    <cellStyle name="Normal 2 18 2 2 2" xfId="10329" xr:uid="{00000000-0005-0000-0000-000090110000}"/>
    <cellStyle name="Normal 2 18 2 3" xfId="10328" xr:uid="{00000000-0005-0000-0000-000091110000}"/>
    <cellStyle name="Normal 2 18 3" xfId="3750" xr:uid="{00000000-0005-0000-0000-000092110000}"/>
    <cellStyle name="Normal 2 18 3 2" xfId="10330" xr:uid="{00000000-0005-0000-0000-000093110000}"/>
    <cellStyle name="Normal 2 18 4" xfId="10327" xr:uid="{00000000-0005-0000-0000-000094110000}"/>
    <cellStyle name="Normal 2 19" xfId="3751" xr:uid="{00000000-0005-0000-0000-000095110000}"/>
    <cellStyle name="Normal 2 19 2" xfId="3752" xr:uid="{00000000-0005-0000-0000-000096110000}"/>
    <cellStyle name="Normal 2 19 2 2" xfId="3753" xr:uid="{00000000-0005-0000-0000-000097110000}"/>
    <cellStyle name="Normal 2 19 2 2 2" xfId="10333" xr:uid="{00000000-0005-0000-0000-000098110000}"/>
    <cellStyle name="Normal 2 19 2 3" xfId="10332" xr:uid="{00000000-0005-0000-0000-000099110000}"/>
    <cellStyle name="Normal 2 19 3" xfId="3754" xr:uid="{00000000-0005-0000-0000-00009A110000}"/>
    <cellStyle name="Normal 2 19 3 2" xfId="10334" xr:uid="{00000000-0005-0000-0000-00009B110000}"/>
    <cellStyle name="Normal 2 19 4" xfId="10331" xr:uid="{00000000-0005-0000-0000-00009C110000}"/>
    <cellStyle name="Normal 2 2" xfId="54" xr:uid="{00000000-0005-0000-0000-00009D110000}"/>
    <cellStyle name="Normal 2 2 10" xfId="3755" xr:uid="{00000000-0005-0000-0000-00009E110000}"/>
    <cellStyle name="Normal 2 2 10 2" xfId="3756" xr:uid="{00000000-0005-0000-0000-00009F110000}"/>
    <cellStyle name="Normal 2 2 10 2 2" xfId="3757" xr:uid="{00000000-0005-0000-0000-0000A0110000}"/>
    <cellStyle name="Normal 2 2 10 2 2 2" xfId="10337" xr:uid="{00000000-0005-0000-0000-0000A1110000}"/>
    <cellStyle name="Normal 2 2 10 2 3" xfId="10336" xr:uid="{00000000-0005-0000-0000-0000A2110000}"/>
    <cellStyle name="Normal 2 2 10 3" xfId="3758" xr:uid="{00000000-0005-0000-0000-0000A3110000}"/>
    <cellStyle name="Normal 2 2 10 3 2" xfId="10338" xr:uid="{00000000-0005-0000-0000-0000A4110000}"/>
    <cellStyle name="Normal 2 2 10 4" xfId="10335" xr:uid="{00000000-0005-0000-0000-0000A5110000}"/>
    <cellStyle name="Normal 2 2 100" xfId="3759" xr:uid="{00000000-0005-0000-0000-0000A6110000}"/>
    <cellStyle name="Normal 2 2 100 2" xfId="3760" xr:uid="{00000000-0005-0000-0000-0000A7110000}"/>
    <cellStyle name="Normal 2 2 100 2 2" xfId="10340" xr:uid="{00000000-0005-0000-0000-0000A8110000}"/>
    <cellStyle name="Normal 2 2 100 3" xfId="10339" xr:uid="{00000000-0005-0000-0000-0000A9110000}"/>
    <cellStyle name="Normal 2 2 101" xfId="3761" xr:uid="{00000000-0005-0000-0000-0000AA110000}"/>
    <cellStyle name="Normal 2 2 101 2" xfId="3762" xr:uid="{00000000-0005-0000-0000-0000AB110000}"/>
    <cellStyle name="Normal 2 2 101 2 2" xfId="10342" xr:uid="{00000000-0005-0000-0000-0000AC110000}"/>
    <cellStyle name="Normal 2 2 101 3" xfId="10341" xr:uid="{00000000-0005-0000-0000-0000AD110000}"/>
    <cellStyle name="Normal 2 2 102" xfId="3763" xr:uid="{00000000-0005-0000-0000-0000AE110000}"/>
    <cellStyle name="Normal 2 2 102 2" xfId="3764" xr:uid="{00000000-0005-0000-0000-0000AF110000}"/>
    <cellStyle name="Normal 2 2 102 2 2" xfId="10344" xr:uid="{00000000-0005-0000-0000-0000B0110000}"/>
    <cellStyle name="Normal 2 2 102 3" xfId="10343" xr:uid="{00000000-0005-0000-0000-0000B1110000}"/>
    <cellStyle name="Normal 2 2 103" xfId="3765" xr:uid="{00000000-0005-0000-0000-0000B2110000}"/>
    <cellStyle name="Normal 2 2 103 2" xfId="3766" xr:uid="{00000000-0005-0000-0000-0000B3110000}"/>
    <cellStyle name="Normal 2 2 103 2 2" xfId="10346" xr:uid="{00000000-0005-0000-0000-0000B4110000}"/>
    <cellStyle name="Normal 2 2 103 3" xfId="10345" xr:uid="{00000000-0005-0000-0000-0000B5110000}"/>
    <cellStyle name="Normal 2 2 104" xfId="3767" xr:uid="{00000000-0005-0000-0000-0000B6110000}"/>
    <cellStyle name="Normal 2 2 104 2" xfId="3768" xr:uid="{00000000-0005-0000-0000-0000B7110000}"/>
    <cellStyle name="Normal 2 2 104 2 2" xfId="10348" xr:uid="{00000000-0005-0000-0000-0000B8110000}"/>
    <cellStyle name="Normal 2 2 104 3" xfId="10347" xr:uid="{00000000-0005-0000-0000-0000B9110000}"/>
    <cellStyle name="Normal 2 2 105" xfId="3769" xr:uid="{00000000-0005-0000-0000-0000BA110000}"/>
    <cellStyle name="Normal 2 2 105 2" xfId="3770" xr:uid="{00000000-0005-0000-0000-0000BB110000}"/>
    <cellStyle name="Normal 2 2 105 2 2" xfId="10350" xr:uid="{00000000-0005-0000-0000-0000BC110000}"/>
    <cellStyle name="Normal 2 2 105 3" xfId="10349" xr:uid="{00000000-0005-0000-0000-0000BD110000}"/>
    <cellStyle name="Normal 2 2 106" xfId="3771" xr:uid="{00000000-0005-0000-0000-0000BE110000}"/>
    <cellStyle name="Normal 2 2 106 2" xfId="3772" xr:uid="{00000000-0005-0000-0000-0000BF110000}"/>
    <cellStyle name="Normal 2 2 106 2 2" xfId="10352" xr:uid="{00000000-0005-0000-0000-0000C0110000}"/>
    <cellStyle name="Normal 2 2 106 3" xfId="10351" xr:uid="{00000000-0005-0000-0000-0000C1110000}"/>
    <cellStyle name="Normal 2 2 107" xfId="3773" xr:uid="{00000000-0005-0000-0000-0000C2110000}"/>
    <cellStyle name="Normal 2 2 107 2" xfId="3774" xr:uid="{00000000-0005-0000-0000-0000C3110000}"/>
    <cellStyle name="Normal 2 2 107 2 2" xfId="10354" xr:uid="{00000000-0005-0000-0000-0000C4110000}"/>
    <cellStyle name="Normal 2 2 107 3" xfId="10353" xr:uid="{00000000-0005-0000-0000-0000C5110000}"/>
    <cellStyle name="Normal 2 2 108" xfId="3775" xr:uid="{00000000-0005-0000-0000-0000C6110000}"/>
    <cellStyle name="Normal 2 2 108 2" xfId="3776" xr:uid="{00000000-0005-0000-0000-0000C7110000}"/>
    <cellStyle name="Normal 2 2 108 2 2" xfId="10356" xr:uid="{00000000-0005-0000-0000-0000C8110000}"/>
    <cellStyle name="Normal 2 2 108 3" xfId="10355" xr:uid="{00000000-0005-0000-0000-0000C9110000}"/>
    <cellStyle name="Normal 2 2 109" xfId="3777" xr:uid="{00000000-0005-0000-0000-0000CA110000}"/>
    <cellStyle name="Normal 2 2 109 2" xfId="3778" xr:uid="{00000000-0005-0000-0000-0000CB110000}"/>
    <cellStyle name="Normal 2 2 109 2 2" xfId="10358" xr:uid="{00000000-0005-0000-0000-0000CC110000}"/>
    <cellStyle name="Normal 2 2 109 3" xfId="10357" xr:uid="{00000000-0005-0000-0000-0000CD110000}"/>
    <cellStyle name="Normal 2 2 11" xfId="3779" xr:uid="{00000000-0005-0000-0000-0000CE110000}"/>
    <cellStyle name="Normal 2 2 11 2" xfId="3780" xr:uid="{00000000-0005-0000-0000-0000CF110000}"/>
    <cellStyle name="Normal 2 2 11 2 2" xfId="3781" xr:uid="{00000000-0005-0000-0000-0000D0110000}"/>
    <cellStyle name="Normal 2 2 11 2 2 2" xfId="10361" xr:uid="{00000000-0005-0000-0000-0000D1110000}"/>
    <cellStyle name="Normal 2 2 11 2 3" xfId="10360" xr:uid="{00000000-0005-0000-0000-0000D2110000}"/>
    <cellStyle name="Normal 2 2 11 3" xfId="3782" xr:uid="{00000000-0005-0000-0000-0000D3110000}"/>
    <cellStyle name="Normal 2 2 11 3 2" xfId="10362" xr:uid="{00000000-0005-0000-0000-0000D4110000}"/>
    <cellStyle name="Normal 2 2 11 4" xfId="10359" xr:uid="{00000000-0005-0000-0000-0000D5110000}"/>
    <cellStyle name="Normal 2 2 110" xfId="3783" xr:uid="{00000000-0005-0000-0000-0000D6110000}"/>
    <cellStyle name="Normal 2 2 110 2" xfId="3784" xr:uid="{00000000-0005-0000-0000-0000D7110000}"/>
    <cellStyle name="Normal 2 2 110 2 2" xfId="10364" xr:uid="{00000000-0005-0000-0000-0000D8110000}"/>
    <cellStyle name="Normal 2 2 110 3" xfId="10363" xr:uid="{00000000-0005-0000-0000-0000D9110000}"/>
    <cellStyle name="Normal 2 2 111" xfId="3785" xr:uid="{00000000-0005-0000-0000-0000DA110000}"/>
    <cellStyle name="Normal 2 2 111 2" xfId="3786" xr:uid="{00000000-0005-0000-0000-0000DB110000}"/>
    <cellStyle name="Normal 2 2 111 2 2" xfId="10366" xr:uid="{00000000-0005-0000-0000-0000DC110000}"/>
    <cellStyle name="Normal 2 2 111 3" xfId="10365" xr:uid="{00000000-0005-0000-0000-0000DD110000}"/>
    <cellStyle name="Normal 2 2 112" xfId="3787" xr:uid="{00000000-0005-0000-0000-0000DE110000}"/>
    <cellStyle name="Normal 2 2 112 2" xfId="3788" xr:uid="{00000000-0005-0000-0000-0000DF110000}"/>
    <cellStyle name="Normal 2 2 112 2 2" xfId="10368" xr:uid="{00000000-0005-0000-0000-0000E0110000}"/>
    <cellStyle name="Normal 2 2 112 3" xfId="10367" xr:uid="{00000000-0005-0000-0000-0000E1110000}"/>
    <cellStyle name="Normal 2 2 113" xfId="3789" xr:uid="{00000000-0005-0000-0000-0000E2110000}"/>
    <cellStyle name="Normal 2 2 113 2" xfId="3790" xr:uid="{00000000-0005-0000-0000-0000E3110000}"/>
    <cellStyle name="Normal 2 2 113 2 2" xfId="10370" xr:uid="{00000000-0005-0000-0000-0000E4110000}"/>
    <cellStyle name="Normal 2 2 113 3" xfId="10369" xr:uid="{00000000-0005-0000-0000-0000E5110000}"/>
    <cellStyle name="Normal 2 2 114" xfId="3791" xr:uid="{00000000-0005-0000-0000-0000E6110000}"/>
    <cellStyle name="Normal 2 2 114 2" xfId="3792" xr:uid="{00000000-0005-0000-0000-0000E7110000}"/>
    <cellStyle name="Normal 2 2 114 2 2" xfId="10372" xr:uid="{00000000-0005-0000-0000-0000E8110000}"/>
    <cellStyle name="Normal 2 2 114 3" xfId="10371" xr:uid="{00000000-0005-0000-0000-0000E9110000}"/>
    <cellStyle name="Normal 2 2 115" xfId="3793" xr:uid="{00000000-0005-0000-0000-0000EA110000}"/>
    <cellStyle name="Normal 2 2 115 2" xfId="3794" xr:uid="{00000000-0005-0000-0000-0000EB110000}"/>
    <cellStyle name="Normal 2 2 115 2 2" xfId="10374" xr:uid="{00000000-0005-0000-0000-0000EC110000}"/>
    <cellStyle name="Normal 2 2 115 3" xfId="10373" xr:uid="{00000000-0005-0000-0000-0000ED110000}"/>
    <cellStyle name="Normal 2 2 116" xfId="3795" xr:uid="{00000000-0005-0000-0000-0000EE110000}"/>
    <cellStyle name="Normal 2 2 116 2" xfId="3796" xr:uid="{00000000-0005-0000-0000-0000EF110000}"/>
    <cellStyle name="Normal 2 2 116 2 2" xfId="10376" xr:uid="{00000000-0005-0000-0000-0000F0110000}"/>
    <cellStyle name="Normal 2 2 116 3" xfId="10375" xr:uid="{00000000-0005-0000-0000-0000F1110000}"/>
    <cellStyle name="Normal 2 2 117" xfId="3797" xr:uid="{00000000-0005-0000-0000-0000F2110000}"/>
    <cellStyle name="Normal 2 2 117 2" xfId="3798" xr:uid="{00000000-0005-0000-0000-0000F3110000}"/>
    <cellStyle name="Normal 2 2 117 2 2" xfId="10378" xr:uid="{00000000-0005-0000-0000-0000F4110000}"/>
    <cellStyle name="Normal 2 2 117 3" xfId="10377" xr:uid="{00000000-0005-0000-0000-0000F5110000}"/>
    <cellStyle name="Normal 2 2 118" xfId="3799" xr:uid="{00000000-0005-0000-0000-0000F6110000}"/>
    <cellStyle name="Normal 2 2 118 2" xfId="3800" xr:uid="{00000000-0005-0000-0000-0000F7110000}"/>
    <cellStyle name="Normal 2 2 118 2 2" xfId="10380" xr:uid="{00000000-0005-0000-0000-0000F8110000}"/>
    <cellStyle name="Normal 2 2 118 3" xfId="10379" xr:uid="{00000000-0005-0000-0000-0000F9110000}"/>
    <cellStyle name="Normal 2 2 119" xfId="3801" xr:uid="{00000000-0005-0000-0000-0000FA110000}"/>
    <cellStyle name="Normal 2 2 119 2" xfId="3802" xr:uid="{00000000-0005-0000-0000-0000FB110000}"/>
    <cellStyle name="Normal 2 2 119 2 2" xfId="10382" xr:uid="{00000000-0005-0000-0000-0000FC110000}"/>
    <cellStyle name="Normal 2 2 119 3" xfId="10381" xr:uid="{00000000-0005-0000-0000-0000FD110000}"/>
    <cellStyle name="Normal 2 2 12" xfId="3803" xr:uid="{00000000-0005-0000-0000-0000FE110000}"/>
    <cellStyle name="Normal 2 2 12 2" xfId="3804" xr:uid="{00000000-0005-0000-0000-0000FF110000}"/>
    <cellStyle name="Normal 2 2 12 2 2" xfId="3805" xr:uid="{00000000-0005-0000-0000-000000120000}"/>
    <cellStyle name="Normal 2 2 12 2 2 2" xfId="10385" xr:uid="{00000000-0005-0000-0000-000001120000}"/>
    <cellStyle name="Normal 2 2 12 2 3" xfId="10384" xr:uid="{00000000-0005-0000-0000-000002120000}"/>
    <cellStyle name="Normal 2 2 12 3" xfId="3806" xr:uid="{00000000-0005-0000-0000-000003120000}"/>
    <cellStyle name="Normal 2 2 12 3 2" xfId="10386" xr:uid="{00000000-0005-0000-0000-000004120000}"/>
    <cellStyle name="Normal 2 2 12 4" xfId="10383" xr:uid="{00000000-0005-0000-0000-000005120000}"/>
    <cellStyle name="Normal 2 2 120" xfId="3807" xr:uid="{00000000-0005-0000-0000-000006120000}"/>
    <cellStyle name="Normal 2 2 120 2" xfId="3808" xr:uid="{00000000-0005-0000-0000-000007120000}"/>
    <cellStyle name="Normal 2 2 120 2 2" xfId="10388" xr:uid="{00000000-0005-0000-0000-000008120000}"/>
    <cellStyle name="Normal 2 2 120 3" xfId="10387" xr:uid="{00000000-0005-0000-0000-000009120000}"/>
    <cellStyle name="Normal 2 2 121" xfId="3809" xr:uid="{00000000-0005-0000-0000-00000A120000}"/>
    <cellStyle name="Normal 2 2 121 2" xfId="3810" xr:uid="{00000000-0005-0000-0000-00000B120000}"/>
    <cellStyle name="Normal 2 2 121 2 2" xfId="10390" xr:uid="{00000000-0005-0000-0000-00000C120000}"/>
    <cellStyle name="Normal 2 2 121 3" xfId="10389" xr:uid="{00000000-0005-0000-0000-00000D120000}"/>
    <cellStyle name="Normal 2 2 122" xfId="3811" xr:uid="{00000000-0005-0000-0000-00000E120000}"/>
    <cellStyle name="Normal 2 2 122 2" xfId="3812" xr:uid="{00000000-0005-0000-0000-00000F120000}"/>
    <cellStyle name="Normal 2 2 122 2 2" xfId="10392" xr:uid="{00000000-0005-0000-0000-000010120000}"/>
    <cellStyle name="Normal 2 2 122 3" xfId="10391" xr:uid="{00000000-0005-0000-0000-000011120000}"/>
    <cellStyle name="Normal 2 2 123" xfId="3813" xr:uid="{00000000-0005-0000-0000-000012120000}"/>
    <cellStyle name="Normal 2 2 123 2" xfId="3814" xr:uid="{00000000-0005-0000-0000-000013120000}"/>
    <cellStyle name="Normal 2 2 123 2 2" xfId="10394" xr:uid="{00000000-0005-0000-0000-000014120000}"/>
    <cellStyle name="Normal 2 2 123 3" xfId="10393" xr:uid="{00000000-0005-0000-0000-000015120000}"/>
    <cellStyle name="Normal 2 2 124" xfId="3815" xr:uid="{00000000-0005-0000-0000-000016120000}"/>
    <cellStyle name="Normal 2 2 124 2" xfId="3816" xr:uid="{00000000-0005-0000-0000-000017120000}"/>
    <cellStyle name="Normal 2 2 124 2 2" xfId="10396" xr:uid="{00000000-0005-0000-0000-000018120000}"/>
    <cellStyle name="Normal 2 2 124 3" xfId="10395" xr:uid="{00000000-0005-0000-0000-000019120000}"/>
    <cellStyle name="Normal 2 2 125" xfId="3817" xr:uid="{00000000-0005-0000-0000-00001A120000}"/>
    <cellStyle name="Normal 2 2 125 2" xfId="3818" xr:uid="{00000000-0005-0000-0000-00001B120000}"/>
    <cellStyle name="Normal 2 2 125 2 2" xfId="10398" xr:uid="{00000000-0005-0000-0000-00001C120000}"/>
    <cellStyle name="Normal 2 2 125 3" xfId="10397" xr:uid="{00000000-0005-0000-0000-00001D120000}"/>
    <cellStyle name="Normal 2 2 126" xfId="3819" xr:uid="{00000000-0005-0000-0000-00001E120000}"/>
    <cellStyle name="Normal 2 2 126 2" xfId="3820" xr:uid="{00000000-0005-0000-0000-00001F120000}"/>
    <cellStyle name="Normal 2 2 126 2 2" xfId="10400" xr:uid="{00000000-0005-0000-0000-000020120000}"/>
    <cellStyle name="Normal 2 2 126 3" xfId="10399" xr:uid="{00000000-0005-0000-0000-000021120000}"/>
    <cellStyle name="Normal 2 2 127" xfId="3821" xr:uid="{00000000-0005-0000-0000-000022120000}"/>
    <cellStyle name="Normal 2 2 127 2" xfId="3822" xr:uid="{00000000-0005-0000-0000-000023120000}"/>
    <cellStyle name="Normal 2 2 127 2 2" xfId="10402" xr:uid="{00000000-0005-0000-0000-000024120000}"/>
    <cellStyle name="Normal 2 2 127 3" xfId="10401" xr:uid="{00000000-0005-0000-0000-000025120000}"/>
    <cellStyle name="Normal 2 2 128" xfId="3823" xr:uid="{00000000-0005-0000-0000-000026120000}"/>
    <cellStyle name="Normal 2 2 128 2" xfId="3824" xr:uid="{00000000-0005-0000-0000-000027120000}"/>
    <cellStyle name="Normal 2 2 128 2 2" xfId="10404" xr:uid="{00000000-0005-0000-0000-000028120000}"/>
    <cellStyle name="Normal 2 2 128 3" xfId="10403" xr:uid="{00000000-0005-0000-0000-000029120000}"/>
    <cellStyle name="Normal 2 2 129" xfId="3825" xr:uid="{00000000-0005-0000-0000-00002A120000}"/>
    <cellStyle name="Normal 2 2 129 2" xfId="3826" xr:uid="{00000000-0005-0000-0000-00002B120000}"/>
    <cellStyle name="Normal 2 2 129 2 2" xfId="10406" xr:uid="{00000000-0005-0000-0000-00002C120000}"/>
    <cellStyle name="Normal 2 2 129 3" xfId="10405" xr:uid="{00000000-0005-0000-0000-00002D120000}"/>
    <cellStyle name="Normal 2 2 13" xfId="3827" xr:uid="{00000000-0005-0000-0000-00002E120000}"/>
    <cellStyle name="Normal 2 2 13 2" xfId="3828" xr:uid="{00000000-0005-0000-0000-00002F120000}"/>
    <cellStyle name="Normal 2 2 13 2 2" xfId="3829" xr:uid="{00000000-0005-0000-0000-000030120000}"/>
    <cellStyle name="Normal 2 2 13 2 2 2" xfId="10409" xr:uid="{00000000-0005-0000-0000-000031120000}"/>
    <cellStyle name="Normal 2 2 13 2 3" xfId="10408" xr:uid="{00000000-0005-0000-0000-000032120000}"/>
    <cellStyle name="Normal 2 2 13 3" xfId="3830" xr:uid="{00000000-0005-0000-0000-000033120000}"/>
    <cellStyle name="Normal 2 2 13 3 2" xfId="10410" xr:uid="{00000000-0005-0000-0000-000034120000}"/>
    <cellStyle name="Normal 2 2 13 4" xfId="10407" xr:uid="{00000000-0005-0000-0000-000035120000}"/>
    <cellStyle name="Normal 2 2 130" xfId="3831" xr:uid="{00000000-0005-0000-0000-000036120000}"/>
    <cellStyle name="Normal 2 2 130 2" xfId="3832" xr:uid="{00000000-0005-0000-0000-000037120000}"/>
    <cellStyle name="Normal 2 2 130 2 2" xfId="10412" xr:uid="{00000000-0005-0000-0000-000038120000}"/>
    <cellStyle name="Normal 2 2 130 3" xfId="10411" xr:uid="{00000000-0005-0000-0000-000039120000}"/>
    <cellStyle name="Normal 2 2 131" xfId="3833" xr:uid="{00000000-0005-0000-0000-00003A120000}"/>
    <cellStyle name="Normal 2 2 131 2" xfId="3834" xr:uid="{00000000-0005-0000-0000-00003B120000}"/>
    <cellStyle name="Normal 2 2 131 2 2" xfId="10414" xr:uid="{00000000-0005-0000-0000-00003C120000}"/>
    <cellStyle name="Normal 2 2 131 3" xfId="10413" xr:uid="{00000000-0005-0000-0000-00003D120000}"/>
    <cellStyle name="Normal 2 2 132" xfId="3835" xr:uid="{00000000-0005-0000-0000-00003E120000}"/>
    <cellStyle name="Normal 2 2 132 2" xfId="3836" xr:uid="{00000000-0005-0000-0000-00003F120000}"/>
    <cellStyle name="Normal 2 2 132 2 2" xfId="10416" xr:uid="{00000000-0005-0000-0000-000040120000}"/>
    <cellStyle name="Normal 2 2 132 3" xfId="10415" xr:uid="{00000000-0005-0000-0000-000041120000}"/>
    <cellStyle name="Normal 2 2 133" xfId="3837" xr:uid="{00000000-0005-0000-0000-000042120000}"/>
    <cellStyle name="Normal 2 2 133 2" xfId="3838" xr:uid="{00000000-0005-0000-0000-000043120000}"/>
    <cellStyle name="Normal 2 2 133 2 2" xfId="10418" xr:uid="{00000000-0005-0000-0000-000044120000}"/>
    <cellStyle name="Normal 2 2 133 3" xfId="10417" xr:uid="{00000000-0005-0000-0000-000045120000}"/>
    <cellStyle name="Normal 2 2 134" xfId="3839" xr:uid="{00000000-0005-0000-0000-000046120000}"/>
    <cellStyle name="Normal 2 2 134 2" xfId="3840" xr:uid="{00000000-0005-0000-0000-000047120000}"/>
    <cellStyle name="Normal 2 2 134 2 2" xfId="10420" xr:uid="{00000000-0005-0000-0000-000048120000}"/>
    <cellStyle name="Normal 2 2 134 3" xfId="10419" xr:uid="{00000000-0005-0000-0000-000049120000}"/>
    <cellStyle name="Normal 2 2 135" xfId="3841" xr:uid="{00000000-0005-0000-0000-00004A120000}"/>
    <cellStyle name="Normal 2 2 135 2" xfId="3842" xr:uid="{00000000-0005-0000-0000-00004B120000}"/>
    <cellStyle name="Normal 2 2 135 2 2" xfId="10422" xr:uid="{00000000-0005-0000-0000-00004C120000}"/>
    <cellStyle name="Normal 2 2 135 3" xfId="10421" xr:uid="{00000000-0005-0000-0000-00004D120000}"/>
    <cellStyle name="Normal 2 2 136" xfId="3843" xr:uid="{00000000-0005-0000-0000-00004E120000}"/>
    <cellStyle name="Normal 2 2 136 2" xfId="3844" xr:uid="{00000000-0005-0000-0000-00004F120000}"/>
    <cellStyle name="Normal 2 2 136 2 2" xfId="10424" xr:uid="{00000000-0005-0000-0000-000050120000}"/>
    <cellStyle name="Normal 2 2 136 3" xfId="10423" xr:uid="{00000000-0005-0000-0000-000051120000}"/>
    <cellStyle name="Normal 2 2 137" xfId="3845" xr:uid="{00000000-0005-0000-0000-000052120000}"/>
    <cellStyle name="Normal 2 2 137 2" xfId="3846" xr:uid="{00000000-0005-0000-0000-000053120000}"/>
    <cellStyle name="Normal 2 2 137 2 2" xfId="10426" xr:uid="{00000000-0005-0000-0000-000054120000}"/>
    <cellStyle name="Normal 2 2 137 3" xfId="10425" xr:uid="{00000000-0005-0000-0000-000055120000}"/>
    <cellStyle name="Normal 2 2 138" xfId="3847" xr:uid="{00000000-0005-0000-0000-000056120000}"/>
    <cellStyle name="Normal 2 2 138 2" xfId="3848" xr:uid="{00000000-0005-0000-0000-000057120000}"/>
    <cellStyle name="Normal 2 2 138 2 2" xfId="10428" xr:uid="{00000000-0005-0000-0000-000058120000}"/>
    <cellStyle name="Normal 2 2 138 3" xfId="10427" xr:uid="{00000000-0005-0000-0000-000059120000}"/>
    <cellStyle name="Normal 2 2 139" xfId="3849" xr:uid="{00000000-0005-0000-0000-00005A120000}"/>
    <cellStyle name="Normal 2 2 139 2" xfId="3850" xr:uid="{00000000-0005-0000-0000-00005B120000}"/>
    <cellStyle name="Normal 2 2 139 2 2" xfId="10430" xr:uid="{00000000-0005-0000-0000-00005C120000}"/>
    <cellStyle name="Normal 2 2 139 3" xfId="10429" xr:uid="{00000000-0005-0000-0000-00005D120000}"/>
    <cellStyle name="Normal 2 2 14" xfId="3851" xr:uid="{00000000-0005-0000-0000-00005E120000}"/>
    <cellStyle name="Normal 2 2 14 2" xfId="3852" xr:uid="{00000000-0005-0000-0000-00005F120000}"/>
    <cellStyle name="Normal 2 2 14 2 2" xfId="3853" xr:uid="{00000000-0005-0000-0000-000060120000}"/>
    <cellStyle name="Normal 2 2 14 2 2 2" xfId="10433" xr:uid="{00000000-0005-0000-0000-000061120000}"/>
    <cellStyle name="Normal 2 2 14 2 3" xfId="10432" xr:uid="{00000000-0005-0000-0000-000062120000}"/>
    <cellStyle name="Normal 2 2 14 3" xfId="3854" xr:uid="{00000000-0005-0000-0000-000063120000}"/>
    <cellStyle name="Normal 2 2 14 3 2" xfId="10434" xr:uid="{00000000-0005-0000-0000-000064120000}"/>
    <cellStyle name="Normal 2 2 14 4" xfId="10431" xr:uid="{00000000-0005-0000-0000-000065120000}"/>
    <cellStyle name="Normal 2 2 140" xfId="3855" xr:uid="{00000000-0005-0000-0000-000066120000}"/>
    <cellStyle name="Normal 2 2 140 2" xfId="3856" xr:uid="{00000000-0005-0000-0000-000067120000}"/>
    <cellStyle name="Normal 2 2 140 2 2" xfId="10436" xr:uid="{00000000-0005-0000-0000-000068120000}"/>
    <cellStyle name="Normal 2 2 140 3" xfId="10435" xr:uid="{00000000-0005-0000-0000-000069120000}"/>
    <cellStyle name="Normal 2 2 141" xfId="3857" xr:uid="{00000000-0005-0000-0000-00006A120000}"/>
    <cellStyle name="Normal 2 2 141 2" xfId="3858" xr:uid="{00000000-0005-0000-0000-00006B120000}"/>
    <cellStyle name="Normal 2 2 141 2 2" xfId="10438" xr:uid="{00000000-0005-0000-0000-00006C120000}"/>
    <cellStyle name="Normal 2 2 141 3" xfId="10437" xr:uid="{00000000-0005-0000-0000-00006D120000}"/>
    <cellStyle name="Normal 2 2 142" xfId="3859" xr:uid="{00000000-0005-0000-0000-00006E120000}"/>
    <cellStyle name="Normal 2 2 142 2" xfId="3860" xr:uid="{00000000-0005-0000-0000-00006F120000}"/>
    <cellStyle name="Normal 2 2 142 2 2" xfId="10440" xr:uid="{00000000-0005-0000-0000-000070120000}"/>
    <cellStyle name="Normal 2 2 142 3" xfId="10439" xr:uid="{00000000-0005-0000-0000-000071120000}"/>
    <cellStyle name="Normal 2 2 143" xfId="3861" xr:uid="{00000000-0005-0000-0000-000072120000}"/>
    <cellStyle name="Normal 2 2 143 2" xfId="3862" xr:uid="{00000000-0005-0000-0000-000073120000}"/>
    <cellStyle name="Normal 2 2 143 2 2" xfId="10442" xr:uid="{00000000-0005-0000-0000-000074120000}"/>
    <cellStyle name="Normal 2 2 143 3" xfId="10441" xr:uid="{00000000-0005-0000-0000-000075120000}"/>
    <cellStyle name="Normal 2 2 144" xfId="3863" xr:uid="{00000000-0005-0000-0000-000076120000}"/>
    <cellStyle name="Normal 2 2 144 2" xfId="3864" xr:uid="{00000000-0005-0000-0000-000077120000}"/>
    <cellStyle name="Normal 2 2 144 2 2" xfId="10444" xr:uid="{00000000-0005-0000-0000-000078120000}"/>
    <cellStyle name="Normal 2 2 144 3" xfId="10443" xr:uid="{00000000-0005-0000-0000-000079120000}"/>
    <cellStyle name="Normal 2 2 145" xfId="3865" xr:uid="{00000000-0005-0000-0000-00007A120000}"/>
    <cellStyle name="Normal 2 2 145 2" xfId="3866" xr:uid="{00000000-0005-0000-0000-00007B120000}"/>
    <cellStyle name="Normal 2 2 145 2 2" xfId="10446" xr:uid="{00000000-0005-0000-0000-00007C120000}"/>
    <cellStyle name="Normal 2 2 145 3" xfId="10445" xr:uid="{00000000-0005-0000-0000-00007D120000}"/>
    <cellStyle name="Normal 2 2 146" xfId="3867" xr:uid="{00000000-0005-0000-0000-00007E120000}"/>
    <cellStyle name="Normal 2 2 146 2" xfId="3868" xr:uid="{00000000-0005-0000-0000-00007F120000}"/>
    <cellStyle name="Normal 2 2 146 2 2" xfId="10448" xr:uid="{00000000-0005-0000-0000-000080120000}"/>
    <cellStyle name="Normal 2 2 146 3" xfId="10447" xr:uid="{00000000-0005-0000-0000-000081120000}"/>
    <cellStyle name="Normal 2 2 147" xfId="3869" xr:uid="{00000000-0005-0000-0000-000082120000}"/>
    <cellStyle name="Normal 2 2 147 2" xfId="3870" xr:uid="{00000000-0005-0000-0000-000083120000}"/>
    <cellStyle name="Normal 2 2 147 2 2" xfId="10450" xr:uid="{00000000-0005-0000-0000-000084120000}"/>
    <cellStyle name="Normal 2 2 147 3" xfId="10449" xr:uid="{00000000-0005-0000-0000-000085120000}"/>
    <cellStyle name="Normal 2 2 148" xfId="3871" xr:uid="{00000000-0005-0000-0000-000086120000}"/>
    <cellStyle name="Normal 2 2 148 2" xfId="3872" xr:uid="{00000000-0005-0000-0000-000087120000}"/>
    <cellStyle name="Normal 2 2 148 2 2" xfId="10452" xr:uid="{00000000-0005-0000-0000-000088120000}"/>
    <cellStyle name="Normal 2 2 148 3" xfId="10451" xr:uid="{00000000-0005-0000-0000-000089120000}"/>
    <cellStyle name="Normal 2 2 149" xfId="3873" xr:uid="{00000000-0005-0000-0000-00008A120000}"/>
    <cellStyle name="Normal 2 2 149 2" xfId="3874" xr:uid="{00000000-0005-0000-0000-00008B120000}"/>
    <cellStyle name="Normal 2 2 149 2 2" xfId="10454" xr:uid="{00000000-0005-0000-0000-00008C120000}"/>
    <cellStyle name="Normal 2 2 149 3" xfId="10453" xr:uid="{00000000-0005-0000-0000-00008D120000}"/>
    <cellStyle name="Normal 2 2 15" xfId="3875" xr:uid="{00000000-0005-0000-0000-00008E120000}"/>
    <cellStyle name="Normal 2 2 15 2" xfId="3876" xr:uid="{00000000-0005-0000-0000-00008F120000}"/>
    <cellStyle name="Normal 2 2 15 2 2" xfId="3877" xr:uid="{00000000-0005-0000-0000-000090120000}"/>
    <cellStyle name="Normal 2 2 15 2 2 2" xfId="10457" xr:uid="{00000000-0005-0000-0000-000091120000}"/>
    <cellStyle name="Normal 2 2 15 2 3" xfId="10456" xr:uid="{00000000-0005-0000-0000-000092120000}"/>
    <cellStyle name="Normal 2 2 15 3" xfId="3878" xr:uid="{00000000-0005-0000-0000-000093120000}"/>
    <cellStyle name="Normal 2 2 15 3 2" xfId="10458" xr:uid="{00000000-0005-0000-0000-000094120000}"/>
    <cellStyle name="Normal 2 2 15 4" xfId="10455" xr:uid="{00000000-0005-0000-0000-000095120000}"/>
    <cellStyle name="Normal 2 2 150" xfId="3879" xr:uid="{00000000-0005-0000-0000-000096120000}"/>
    <cellStyle name="Normal 2 2 150 2" xfId="3880" xr:uid="{00000000-0005-0000-0000-000097120000}"/>
    <cellStyle name="Normal 2 2 150 2 2" xfId="10460" xr:uid="{00000000-0005-0000-0000-000098120000}"/>
    <cellStyle name="Normal 2 2 150 3" xfId="10459" xr:uid="{00000000-0005-0000-0000-000099120000}"/>
    <cellStyle name="Normal 2 2 151" xfId="3881" xr:uid="{00000000-0005-0000-0000-00009A120000}"/>
    <cellStyle name="Normal 2 2 151 2" xfId="3882" xr:uid="{00000000-0005-0000-0000-00009B120000}"/>
    <cellStyle name="Normal 2 2 151 2 2" xfId="10462" xr:uid="{00000000-0005-0000-0000-00009C120000}"/>
    <cellStyle name="Normal 2 2 151 3" xfId="10461" xr:uid="{00000000-0005-0000-0000-00009D120000}"/>
    <cellStyle name="Normal 2 2 152" xfId="3883" xr:uid="{00000000-0005-0000-0000-00009E120000}"/>
    <cellStyle name="Normal 2 2 152 2" xfId="3884" xr:uid="{00000000-0005-0000-0000-00009F120000}"/>
    <cellStyle name="Normal 2 2 152 2 2" xfId="10464" xr:uid="{00000000-0005-0000-0000-0000A0120000}"/>
    <cellStyle name="Normal 2 2 152 3" xfId="10463" xr:uid="{00000000-0005-0000-0000-0000A1120000}"/>
    <cellStyle name="Normal 2 2 153" xfId="3885" xr:uid="{00000000-0005-0000-0000-0000A2120000}"/>
    <cellStyle name="Normal 2 2 153 2" xfId="3886" xr:uid="{00000000-0005-0000-0000-0000A3120000}"/>
    <cellStyle name="Normal 2 2 153 2 2" xfId="10466" xr:uid="{00000000-0005-0000-0000-0000A4120000}"/>
    <cellStyle name="Normal 2 2 153 3" xfId="10465" xr:uid="{00000000-0005-0000-0000-0000A5120000}"/>
    <cellStyle name="Normal 2 2 154" xfId="3887" xr:uid="{00000000-0005-0000-0000-0000A6120000}"/>
    <cellStyle name="Normal 2 2 154 2" xfId="3888" xr:uid="{00000000-0005-0000-0000-0000A7120000}"/>
    <cellStyle name="Normal 2 2 154 2 2" xfId="10468" xr:uid="{00000000-0005-0000-0000-0000A8120000}"/>
    <cellStyle name="Normal 2 2 154 3" xfId="10467" xr:uid="{00000000-0005-0000-0000-0000A9120000}"/>
    <cellStyle name="Normal 2 2 155" xfId="3889" xr:uid="{00000000-0005-0000-0000-0000AA120000}"/>
    <cellStyle name="Normal 2 2 155 2" xfId="3890" xr:uid="{00000000-0005-0000-0000-0000AB120000}"/>
    <cellStyle name="Normal 2 2 155 2 2" xfId="10470" xr:uid="{00000000-0005-0000-0000-0000AC120000}"/>
    <cellStyle name="Normal 2 2 155 3" xfId="3891" xr:uid="{00000000-0005-0000-0000-0000AD120000}"/>
    <cellStyle name="Normal 2 2 155 3 2" xfId="10471" xr:uid="{00000000-0005-0000-0000-0000AE120000}"/>
    <cellStyle name="Normal 2 2 155 4" xfId="10469" xr:uid="{00000000-0005-0000-0000-0000AF120000}"/>
    <cellStyle name="Normal 2 2 156" xfId="3892" xr:uid="{00000000-0005-0000-0000-0000B0120000}"/>
    <cellStyle name="Normal 2 2 156 2" xfId="10472" xr:uid="{00000000-0005-0000-0000-0000B1120000}"/>
    <cellStyle name="Normal 2 2 157" xfId="3893" xr:uid="{00000000-0005-0000-0000-0000B2120000}"/>
    <cellStyle name="Normal 2 2 157 2" xfId="10473" xr:uid="{00000000-0005-0000-0000-0000B3120000}"/>
    <cellStyle name="Normal 2 2 16" xfId="3894" xr:uid="{00000000-0005-0000-0000-0000B4120000}"/>
    <cellStyle name="Normal 2 2 16 2" xfId="3895" xr:uid="{00000000-0005-0000-0000-0000B5120000}"/>
    <cellStyle name="Normal 2 2 16 2 2" xfId="3896" xr:uid="{00000000-0005-0000-0000-0000B6120000}"/>
    <cellStyle name="Normal 2 2 16 2 2 2" xfId="10476" xr:uid="{00000000-0005-0000-0000-0000B7120000}"/>
    <cellStyle name="Normal 2 2 16 2 3" xfId="10475" xr:uid="{00000000-0005-0000-0000-0000B8120000}"/>
    <cellStyle name="Normal 2 2 16 3" xfId="3897" xr:uid="{00000000-0005-0000-0000-0000B9120000}"/>
    <cellStyle name="Normal 2 2 16 3 2" xfId="10477" xr:uid="{00000000-0005-0000-0000-0000BA120000}"/>
    <cellStyle name="Normal 2 2 16 4" xfId="10474" xr:uid="{00000000-0005-0000-0000-0000BB120000}"/>
    <cellStyle name="Normal 2 2 17" xfId="3898" xr:uid="{00000000-0005-0000-0000-0000BC120000}"/>
    <cellStyle name="Normal 2 2 17 2" xfId="3899" xr:uid="{00000000-0005-0000-0000-0000BD120000}"/>
    <cellStyle name="Normal 2 2 17 2 2" xfId="3900" xr:uid="{00000000-0005-0000-0000-0000BE120000}"/>
    <cellStyle name="Normal 2 2 17 2 2 2" xfId="10480" xr:uid="{00000000-0005-0000-0000-0000BF120000}"/>
    <cellStyle name="Normal 2 2 17 2 3" xfId="10479" xr:uid="{00000000-0005-0000-0000-0000C0120000}"/>
    <cellStyle name="Normal 2 2 17 3" xfId="3901" xr:uid="{00000000-0005-0000-0000-0000C1120000}"/>
    <cellStyle name="Normal 2 2 17 3 2" xfId="10481" xr:uid="{00000000-0005-0000-0000-0000C2120000}"/>
    <cellStyle name="Normal 2 2 17 4" xfId="10478" xr:uid="{00000000-0005-0000-0000-0000C3120000}"/>
    <cellStyle name="Normal 2 2 18" xfId="3902" xr:uid="{00000000-0005-0000-0000-0000C4120000}"/>
    <cellStyle name="Normal 2 2 18 2" xfId="3903" xr:uid="{00000000-0005-0000-0000-0000C5120000}"/>
    <cellStyle name="Normal 2 2 18 2 2" xfId="3904" xr:uid="{00000000-0005-0000-0000-0000C6120000}"/>
    <cellStyle name="Normal 2 2 18 2 2 2" xfId="10484" xr:uid="{00000000-0005-0000-0000-0000C7120000}"/>
    <cellStyle name="Normal 2 2 18 2 3" xfId="10483" xr:uid="{00000000-0005-0000-0000-0000C8120000}"/>
    <cellStyle name="Normal 2 2 18 3" xfId="3905" xr:uid="{00000000-0005-0000-0000-0000C9120000}"/>
    <cellStyle name="Normal 2 2 18 3 2" xfId="10485" xr:uid="{00000000-0005-0000-0000-0000CA120000}"/>
    <cellStyle name="Normal 2 2 18 4" xfId="10482" xr:uid="{00000000-0005-0000-0000-0000CB120000}"/>
    <cellStyle name="Normal 2 2 19" xfId="3906" xr:uid="{00000000-0005-0000-0000-0000CC120000}"/>
    <cellStyle name="Normal 2 2 19 2" xfId="3907" xr:uid="{00000000-0005-0000-0000-0000CD120000}"/>
    <cellStyle name="Normal 2 2 19 2 2" xfId="3908" xr:uid="{00000000-0005-0000-0000-0000CE120000}"/>
    <cellStyle name="Normal 2 2 19 2 2 2" xfId="10488" xr:uid="{00000000-0005-0000-0000-0000CF120000}"/>
    <cellStyle name="Normal 2 2 19 2 3" xfId="10487" xr:uid="{00000000-0005-0000-0000-0000D0120000}"/>
    <cellStyle name="Normal 2 2 19 3" xfId="3909" xr:uid="{00000000-0005-0000-0000-0000D1120000}"/>
    <cellStyle name="Normal 2 2 19 3 2" xfId="10489" xr:uid="{00000000-0005-0000-0000-0000D2120000}"/>
    <cellStyle name="Normal 2 2 19 4" xfId="10486" xr:uid="{00000000-0005-0000-0000-0000D3120000}"/>
    <cellStyle name="Normal 2 2 2" xfId="3910" xr:uid="{00000000-0005-0000-0000-0000D4120000}"/>
    <cellStyle name="Normal 2 2 2 10" xfId="3911" xr:uid="{00000000-0005-0000-0000-0000D5120000}"/>
    <cellStyle name="Normal 2 2 2 10 2" xfId="3912" xr:uid="{00000000-0005-0000-0000-0000D6120000}"/>
    <cellStyle name="Normal 2 2 2 10 3" xfId="3913" xr:uid="{00000000-0005-0000-0000-0000D7120000}"/>
    <cellStyle name="Normal 2 2 2 10 3 2" xfId="10491" xr:uid="{00000000-0005-0000-0000-0000D8120000}"/>
    <cellStyle name="Normal 2 2 2 100" xfId="3914" xr:uid="{00000000-0005-0000-0000-0000D9120000}"/>
    <cellStyle name="Normal 2 2 2 101" xfId="3915" xr:uid="{00000000-0005-0000-0000-0000DA120000}"/>
    <cellStyle name="Normal 2 2 2 102" xfId="3916" xr:uid="{00000000-0005-0000-0000-0000DB120000}"/>
    <cellStyle name="Normal 2 2 2 103" xfId="3917" xr:uid="{00000000-0005-0000-0000-0000DC120000}"/>
    <cellStyle name="Normal 2 2 2 104" xfId="3918" xr:uid="{00000000-0005-0000-0000-0000DD120000}"/>
    <cellStyle name="Normal 2 2 2 105" xfId="3919" xr:uid="{00000000-0005-0000-0000-0000DE120000}"/>
    <cellStyle name="Normal 2 2 2 106" xfId="3920" xr:uid="{00000000-0005-0000-0000-0000DF120000}"/>
    <cellStyle name="Normal 2 2 2 107" xfId="3921" xr:uid="{00000000-0005-0000-0000-0000E0120000}"/>
    <cellStyle name="Normal 2 2 2 108" xfId="3922" xr:uid="{00000000-0005-0000-0000-0000E1120000}"/>
    <cellStyle name="Normal 2 2 2 109" xfId="3923" xr:uid="{00000000-0005-0000-0000-0000E2120000}"/>
    <cellStyle name="Normal 2 2 2 11" xfId="3924" xr:uid="{00000000-0005-0000-0000-0000E3120000}"/>
    <cellStyle name="Normal 2 2 2 11 2" xfId="3925" xr:uid="{00000000-0005-0000-0000-0000E4120000}"/>
    <cellStyle name="Normal 2 2 2 110" xfId="3926" xr:uid="{00000000-0005-0000-0000-0000E5120000}"/>
    <cellStyle name="Normal 2 2 2 111" xfId="3927" xr:uid="{00000000-0005-0000-0000-0000E6120000}"/>
    <cellStyle name="Normal 2 2 2 112" xfId="3928" xr:uid="{00000000-0005-0000-0000-0000E7120000}"/>
    <cellStyle name="Normal 2 2 2 113" xfId="3929" xr:uid="{00000000-0005-0000-0000-0000E8120000}"/>
    <cellStyle name="Normal 2 2 2 114" xfId="3930" xr:uid="{00000000-0005-0000-0000-0000E9120000}"/>
    <cellStyle name="Normal 2 2 2 115" xfId="3931" xr:uid="{00000000-0005-0000-0000-0000EA120000}"/>
    <cellStyle name="Normal 2 2 2 116" xfId="3932" xr:uid="{00000000-0005-0000-0000-0000EB120000}"/>
    <cellStyle name="Normal 2 2 2 117" xfId="3933" xr:uid="{00000000-0005-0000-0000-0000EC120000}"/>
    <cellStyle name="Normal 2 2 2 118" xfId="3934" xr:uid="{00000000-0005-0000-0000-0000ED120000}"/>
    <cellStyle name="Normal 2 2 2 119" xfId="3935" xr:uid="{00000000-0005-0000-0000-0000EE120000}"/>
    <cellStyle name="Normal 2 2 2 12" xfId="3936" xr:uid="{00000000-0005-0000-0000-0000EF120000}"/>
    <cellStyle name="Normal 2 2 2 12 2" xfId="3937" xr:uid="{00000000-0005-0000-0000-0000F0120000}"/>
    <cellStyle name="Normal 2 2 2 120" xfId="3938" xr:uid="{00000000-0005-0000-0000-0000F1120000}"/>
    <cellStyle name="Normal 2 2 2 121" xfId="3939" xr:uid="{00000000-0005-0000-0000-0000F2120000}"/>
    <cellStyle name="Normal 2 2 2 122" xfId="3940" xr:uid="{00000000-0005-0000-0000-0000F3120000}"/>
    <cellStyle name="Normal 2 2 2 123" xfId="3941" xr:uid="{00000000-0005-0000-0000-0000F4120000}"/>
    <cellStyle name="Normal 2 2 2 124" xfId="3942" xr:uid="{00000000-0005-0000-0000-0000F5120000}"/>
    <cellStyle name="Normal 2 2 2 125" xfId="3943" xr:uid="{00000000-0005-0000-0000-0000F6120000}"/>
    <cellStyle name="Normal 2 2 2 126" xfId="3944" xr:uid="{00000000-0005-0000-0000-0000F7120000}"/>
    <cellStyle name="Normal 2 2 2 127" xfId="3945" xr:uid="{00000000-0005-0000-0000-0000F8120000}"/>
    <cellStyle name="Normal 2 2 2 128" xfId="3946" xr:uid="{00000000-0005-0000-0000-0000F9120000}"/>
    <cellStyle name="Normal 2 2 2 129" xfId="3947" xr:uid="{00000000-0005-0000-0000-0000FA120000}"/>
    <cellStyle name="Normal 2 2 2 13" xfId="3948" xr:uid="{00000000-0005-0000-0000-0000FB120000}"/>
    <cellStyle name="Normal 2 2 2 13 2" xfId="3949" xr:uid="{00000000-0005-0000-0000-0000FC120000}"/>
    <cellStyle name="Normal 2 2 2 130" xfId="3950" xr:uid="{00000000-0005-0000-0000-0000FD120000}"/>
    <cellStyle name="Normal 2 2 2 131" xfId="3951" xr:uid="{00000000-0005-0000-0000-0000FE120000}"/>
    <cellStyle name="Normal 2 2 2 132" xfId="3952" xr:uid="{00000000-0005-0000-0000-0000FF120000}"/>
    <cellStyle name="Normal 2 2 2 133" xfId="3953" xr:uid="{00000000-0005-0000-0000-000000130000}"/>
    <cellStyle name="Normal 2 2 2 134" xfId="3954" xr:uid="{00000000-0005-0000-0000-000001130000}"/>
    <cellStyle name="Normal 2 2 2 135" xfId="3955" xr:uid="{00000000-0005-0000-0000-000002130000}"/>
    <cellStyle name="Normal 2 2 2 136" xfId="3956" xr:uid="{00000000-0005-0000-0000-000003130000}"/>
    <cellStyle name="Normal 2 2 2 137" xfId="3957" xr:uid="{00000000-0005-0000-0000-000004130000}"/>
    <cellStyle name="Normal 2 2 2 138" xfId="3958" xr:uid="{00000000-0005-0000-0000-000005130000}"/>
    <cellStyle name="Normal 2 2 2 139" xfId="3959" xr:uid="{00000000-0005-0000-0000-000006130000}"/>
    <cellStyle name="Normal 2 2 2 14" xfId="3960" xr:uid="{00000000-0005-0000-0000-000007130000}"/>
    <cellStyle name="Normal 2 2 2 14 2" xfId="3961" xr:uid="{00000000-0005-0000-0000-000008130000}"/>
    <cellStyle name="Normal 2 2 2 140" xfId="3962" xr:uid="{00000000-0005-0000-0000-000009130000}"/>
    <cellStyle name="Normal 2 2 2 141" xfId="3963" xr:uid="{00000000-0005-0000-0000-00000A130000}"/>
    <cellStyle name="Normal 2 2 2 142" xfId="3964" xr:uid="{00000000-0005-0000-0000-00000B130000}"/>
    <cellStyle name="Normal 2 2 2 143" xfId="3965" xr:uid="{00000000-0005-0000-0000-00000C130000}"/>
    <cellStyle name="Normal 2 2 2 144" xfId="3966" xr:uid="{00000000-0005-0000-0000-00000D130000}"/>
    <cellStyle name="Normal 2 2 2 145" xfId="3967" xr:uid="{00000000-0005-0000-0000-00000E130000}"/>
    <cellStyle name="Normal 2 2 2 146" xfId="3968" xr:uid="{00000000-0005-0000-0000-00000F130000}"/>
    <cellStyle name="Normal 2 2 2 147" xfId="3969" xr:uid="{00000000-0005-0000-0000-000010130000}"/>
    <cellStyle name="Normal 2 2 2 147 2" xfId="3970" xr:uid="{00000000-0005-0000-0000-000011130000}"/>
    <cellStyle name="Normal 2 2 2 147 2 2" xfId="10493" xr:uid="{00000000-0005-0000-0000-000012130000}"/>
    <cellStyle name="Normal 2 2 2 147 3" xfId="10492" xr:uid="{00000000-0005-0000-0000-000013130000}"/>
    <cellStyle name="Normal 2 2 2 148" xfId="3971" xr:uid="{00000000-0005-0000-0000-000014130000}"/>
    <cellStyle name="Normal 2 2 2 148 2" xfId="3972" xr:uid="{00000000-0005-0000-0000-000015130000}"/>
    <cellStyle name="Normal 2 2 2 148 2 2" xfId="10495" xr:uid="{00000000-0005-0000-0000-000016130000}"/>
    <cellStyle name="Normal 2 2 2 148 3" xfId="10494" xr:uid="{00000000-0005-0000-0000-000017130000}"/>
    <cellStyle name="Normal 2 2 2 149" xfId="3973" xr:uid="{00000000-0005-0000-0000-000018130000}"/>
    <cellStyle name="Normal 2 2 2 149 2" xfId="3974" xr:uid="{00000000-0005-0000-0000-000019130000}"/>
    <cellStyle name="Normal 2 2 2 149 2 2" xfId="10497" xr:uid="{00000000-0005-0000-0000-00001A130000}"/>
    <cellStyle name="Normal 2 2 2 149 3" xfId="10496" xr:uid="{00000000-0005-0000-0000-00001B130000}"/>
    <cellStyle name="Normal 2 2 2 15" xfId="3975" xr:uid="{00000000-0005-0000-0000-00001C130000}"/>
    <cellStyle name="Normal 2 2 2 15 2" xfId="3976" xr:uid="{00000000-0005-0000-0000-00001D130000}"/>
    <cellStyle name="Normal 2 2 2 150" xfId="3977" xr:uid="{00000000-0005-0000-0000-00001E130000}"/>
    <cellStyle name="Normal 2 2 2 150 2" xfId="10498" xr:uid="{00000000-0005-0000-0000-00001F130000}"/>
    <cellStyle name="Normal 2 2 2 151" xfId="3978" xr:uid="{00000000-0005-0000-0000-000020130000}"/>
    <cellStyle name="Normal 2 2 2 151 2" xfId="10499" xr:uid="{00000000-0005-0000-0000-000021130000}"/>
    <cellStyle name="Normal 2 2 2 152" xfId="3979" xr:uid="{00000000-0005-0000-0000-000022130000}"/>
    <cellStyle name="Normal 2 2 2 152 2" xfId="10500" xr:uid="{00000000-0005-0000-0000-000023130000}"/>
    <cellStyle name="Normal 2 2 2 153" xfId="10490" xr:uid="{00000000-0005-0000-0000-000024130000}"/>
    <cellStyle name="Normal 2 2 2 16" xfId="3980" xr:uid="{00000000-0005-0000-0000-000025130000}"/>
    <cellStyle name="Normal 2 2 2 16 2" xfId="3981" xr:uid="{00000000-0005-0000-0000-000026130000}"/>
    <cellStyle name="Normal 2 2 2 17" xfId="3982" xr:uid="{00000000-0005-0000-0000-000027130000}"/>
    <cellStyle name="Normal 2 2 2 17 2" xfId="3983" xr:uid="{00000000-0005-0000-0000-000028130000}"/>
    <cellStyle name="Normal 2 2 2 18" xfId="3984" xr:uid="{00000000-0005-0000-0000-000029130000}"/>
    <cellStyle name="Normal 2 2 2 18 2" xfId="3985" xr:uid="{00000000-0005-0000-0000-00002A130000}"/>
    <cellStyle name="Normal 2 2 2 19" xfId="3986" xr:uid="{00000000-0005-0000-0000-00002B130000}"/>
    <cellStyle name="Normal 2 2 2 19 2" xfId="3987" xr:uid="{00000000-0005-0000-0000-00002C130000}"/>
    <cellStyle name="Normal 2 2 2 2" xfId="3988" xr:uid="{00000000-0005-0000-0000-00002D130000}"/>
    <cellStyle name="Normal 2 2 2 2 10" xfId="3989" xr:uid="{00000000-0005-0000-0000-00002E130000}"/>
    <cellStyle name="Normal 2 2 2 2 10 2" xfId="3990" xr:uid="{00000000-0005-0000-0000-00002F130000}"/>
    <cellStyle name="Normal 2 2 2 2 10 2 2" xfId="3991" xr:uid="{00000000-0005-0000-0000-000030130000}"/>
    <cellStyle name="Normal 2 2 2 2 10 2 2 2" xfId="10503" xr:uid="{00000000-0005-0000-0000-000031130000}"/>
    <cellStyle name="Normal 2 2 2 2 10 2 3" xfId="10502" xr:uid="{00000000-0005-0000-0000-000032130000}"/>
    <cellStyle name="Normal 2 2 2 2 10 3" xfId="3992" xr:uid="{00000000-0005-0000-0000-000033130000}"/>
    <cellStyle name="Normal 2 2 2 2 10 3 2" xfId="10504" xr:uid="{00000000-0005-0000-0000-000034130000}"/>
    <cellStyle name="Normal 2 2 2 2 10 4" xfId="10501" xr:uid="{00000000-0005-0000-0000-000035130000}"/>
    <cellStyle name="Normal 2 2 2 2 100" xfId="3993" xr:uid="{00000000-0005-0000-0000-000036130000}"/>
    <cellStyle name="Normal 2 2 2 2 100 2" xfId="3994" xr:uid="{00000000-0005-0000-0000-000037130000}"/>
    <cellStyle name="Normal 2 2 2 2 100 2 2" xfId="10506" xr:uid="{00000000-0005-0000-0000-000038130000}"/>
    <cellStyle name="Normal 2 2 2 2 100 3" xfId="10505" xr:uid="{00000000-0005-0000-0000-000039130000}"/>
    <cellStyle name="Normal 2 2 2 2 101" xfId="3995" xr:uid="{00000000-0005-0000-0000-00003A130000}"/>
    <cellStyle name="Normal 2 2 2 2 101 2" xfId="3996" xr:uid="{00000000-0005-0000-0000-00003B130000}"/>
    <cellStyle name="Normal 2 2 2 2 101 2 2" xfId="10508" xr:uid="{00000000-0005-0000-0000-00003C130000}"/>
    <cellStyle name="Normal 2 2 2 2 101 3" xfId="10507" xr:uid="{00000000-0005-0000-0000-00003D130000}"/>
    <cellStyle name="Normal 2 2 2 2 102" xfId="3997" xr:uid="{00000000-0005-0000-0000-00003E130000}"/>
    <cellStyle name="Normal 2 2 2 2 102 2" xfId="3998" xr:uid="{00000000-0005-0000-0000-00003F130000}"/>
    <cellStyle name="Normal 2 2 2 2 102 2 2" xfId="10510" xr:uid="{00000000-0005-0000-0000-000040130000}"/>
    <cellStyle name="Normal 2 2 2 2 102 3" xfId="10509" xr:uid="{00000000-0005-0000-0000-000041130000}"/>
    <cellStyle name="Normal 2 2 2 2 103" xfId="3999" xr:uid="{00000000-0005-0000-0000-000042130000}"/>
    <cellStyle name="Normal 2 2 2 2 103 2" xfId="4000" xr:uid="{00000000-0005-0000-0000-000043130000}"/>
    <cellStyle name="Normal 2 2 2 2 103 2 2" xfId="10512" xr:uid="{00000000-0005-0000-0000-000044130000}"/>
    <cellStyle name="Normal 2 2 2 2 103 3" xfId="10511" xr:uid="{00000000-0005-0000-0000-000045130000}"/>
    <cellStyle name="Normal 2 2 2 2 104" xfId="4001" xr:uid="{00000000-0005-0000-0000-000046130000}"/>
    <cellStyle name="Normal 2 2 2 2 104 2" xfId="4002" xr:uid="{00000000-0005-0000-0000-000047130000}"/>
    <cellStyle name="Normal 2 2 2 2 104 2 2" xfId="10514" xr:uid="{00000000-0005-0000-0000-000048130000}"/>
    <cellStyle name="Normal 2 2 2 2 104 3" xfId="10513" xr:uid="{00000000-0005-0000-0000-000049130000}"/>
    <cellStyle name="Normal 2 2 2 2 105" xfId="4003" xr:uid="{00000000-0005-0000-0000-00004A130000}"/>
    <cellStyle name="Normal 2 2 2 2 105 2" xfId="4004" xr:uid="{00000000-0005-0000-0000-00004B130000}"/>
    <cellStyle name="Normal 2 2 2 2 105 2 2" xfId="10516" xr:uid="{00000000-0005-0000-0000-00004C130000}"/>
    <cellStyle name="Normal 2 2 2 2 105 3" xfId="10515" xr:uid="{00000000-0005-0000-0000-00004D130000}"/>
    <cellStyle name="Normal 2 2 2 2 106" xfId="4005" xr:uid="{00000000-0005-0000-0000-00004E130000}"/>
    <cellStyle name="Normal 2 2 2 2 106 2" xfId="4006" xr:uid="{00000000-0005-0000-0000-00004F130000}"/>
    <cellStyle name="Normal 2 2 2 2 106 2 2" xfId="10518" xr:uid="{00000000-0005-0000-0000-000050130000}"/>
    <cellStyle name="Normal 2 2 2 2 106 3" xfId="10517" xr:uid="{00000000-0005-0000-0000-000051130000}"/>
    <cellStyle name="Normal 2 2 2 2 107" xfId="4007" xr:uid="{00000000-0005-0000-0000-000052130000}"/>
    <cellStyle name="Normal 2 2 2 2 107 2" xfId="4008" xr:uid="{00000000-0005-0000-0000-000053130000}"/>
    <cellStyle name="Normal 2 2 2 2 107 2 2" xfId="10520" xr:uid="{00000000-0005-0000-0000-000054130000}"/>
    <cellStyle name="Normal 2 2 2 2 107 3" xfId="10519" xr:uid="{00000000-0005-0000-0000-000055130000}"/>
    <cellStyle name="Normal 2 2 2 2 108" xfId="4009" xr:uid="{00000000-0005-0000-0000-000056130000}"/>
    <cellStyle name="Normal 2 2 2 2 108 2" xfId="4010" xr:uid="{00000000-0005-0000-0000-000057130000}"/>
    <cellStyle name="Normal 2 2 2 2 108 2 2" xfId="10522" xr:uid="{00000000-0005-0000-0000-000058130000}"/>
    <cellStyle name="Normal 2 2 2 2 108 3" xfId="10521" xr:uid="{00000000-0005-0000-0000-000059130000}"/>
    <cellStyle name="Normal 2 2 2 2 109" xfId="4011" xr:uid="{00000000-0005-0000-0000-00005A130000}"/>
    <cellStyle name="Normal 2 2 2 2 109 2" xfId="4012" xr:uid="{00000000-0005-0000-0000-00005B130000}"/>
    <cellStyle name="Normal 2 2 2 2 109 2 2" xfId="10524" xr:uid="{00000000-0005-0000-0000-00005C130000}"/>
    <cellStyle name="Normal 2 2 2 2 109 3" xfId="10523" xr:uid="{00000000-0005-0000-0000-00005D130000}"/>
    <cellStyle name="Normal 2 2 2 2 11" xfId="4013" xr:uid="{00000000-0005-0000-0000-00005E130000}"/>
    <cellStyle name="Normal 2 2 2 2 11 2" xfId="4014" xr:uid="{00000000-0005-0000-0000-00005F130000}"/>
    <cellStyle name="Normal 2 2 2 2 11 2 2" xfId="4015" xr:uid="{00000000-0005-0000-0000-000060130000}"/>
    <cellStyle name="Normal 2 2 2 2 11 2 2 2" xfId="10527" xr:uid="{00000000-0005-0000-0000-000061130000}"/>
    <cellStyle name="Normal 2 2 2 2 11 2 3" xfId="10526" xr:uid="{00000000-0005-0000-0000-000062130000}"/>
    <cellStyle name="Normal 2 2 2 2 11 3" xfId="4016" xr:uid="{00000000-0005-0000-0000-000063130000}"/>
    <cellStyle name="Normal 2 2 2 2 11 3 2" xfId="10528" xr:uid="{00000000-0005-0000-0000-000064130000}"/>
    <cellStyle name="Normal 2 2 2 2 11 4" xfId="10525" xr:uid="{00000000-0005-0000-0000-000065130000}"/>
    <cellStyle name="Normal 2 2 2 2 110" xfId="4017" xr:uid="{00000000-0005-0000-0000-000066130000}"/>
    <cellStyle name="Normal 2 2 2 2 110 2" xfId="4018" xr:uid="{00000000-0005-0000-0000-000067130000}"/>
    <cellStyle name="Normal 2 2 2 2 110 2 2" xfId="10530" xr:uid="{00000000-0005-0000-0000-000068130000}"/>
    <cellStyle name="Normal 2 2 2 2 110 3" xfId="10529" xr:uid="{00000000-0005-0000-0000-000069130000}"/>
    <cellStyle name="Normal 2 2 2 2 111" xfId="4019" xr:uid="{00000000-0005-0000-0000-00006A130000}"/>
    <cellStyle name="Normal 2 2 2 2 111 2" xfId="4020" xr:uid="{00000000-0005-0000-0000-00006B130000}"/>
    <cellStyle name="Normal 2 2 2 2 111 2 2" xfId="10532" xr:uid="{00000000-0005-0000-0000-00006C130000}"/>
    <cellStyle name="Normal 2 2 2 2 111 3" xfId="10531" xr:uid="{00000000-0005-0000-0000-00006D130000}"/>
    <cellStyle name="Normal 2 2 2 2 112" xfId="4021" xr:uid="{00000000-0005-0000-0000-00006E130000}"/>
    <cellStyle name="Normal 2 2 2 2 112 2" xfId="4022" xr:uid="{00000000-0005-0000-0000-00006F130000}"/>
    <cellStyle name="Normal 2 2 2 2 112 2 2" xfId="10534" xr:uid="{00000000-0005-0000-0000-000070130000}"/>
    <cellStyle name="Normal 2 2 2 2 112 3" xfId="10533" xr:uid="{00000000-0005-0000-0000-000071130000}"/>
    <cellStyle name="Normal 2 2 2 2 113" xfId="4023" xr:uid="{00000000-0005-0000-0000-000072130000}"/>
    <cellStyle name="Normal 2 2 2 2 113 2" xfId="4024" xr:uid="{00000000-0005-0000-0000-000073130000}"/>
    <cellStyle name="Normal 2 2 2 2 113 2 2" xfId="10536" xr:uid="{00000000-0005-0000-0000-000074130000}"/>
    <cellStyle name="Normal 2 2 2 2 113 3" xfId="10535" xr:uid="{00000000-0005-0000-0000-000075130000}"/>
    <cellStyle name="Normal 2 2 2 2 114" xfId="4025" xr:uid="{00000000-0005-0000-0000-000076130000}"/>
    <cellStyle name="Normal 2 2 2 2 114 2" xfId="4026" xr:uid="{00000000-0005-0000-0000-000077130000}"/>
    <cellStyle name="Normal 2 2 2 2 114 2 2" xfId="10538" xr:uid="{00000000-0005-0000-0000-000078130000}"/>
    <cellStyle name="Normal 2 2 2 2 114 3" xfId="10537" xr:uid="{00000000-0005-0000-0000-000079130000}"/>
    <cellStyle name="Normal 2 2 2 2 115" xfId="4027" xr:uid="{00000000-0005-0000-0000-00007A130000}"/>
    <cellStyle name="Normal 2 2 2 2 115 2" xfId="4028" xr:uid="{00000000-0005-0000-0000-00007B130000}"/>
    <cellStyle name="Normal 2 2 2 2 115 2 2" xfId="10540" xr:uid="{00000000-0005-0000-0000-00007C130000}"/>
    <cellStyle name="Normal 2 2 2 2 115 3" xfId="10539" xr:uid="{00000000-0005-0000-0000-00007D130000}"/>
    <cellStyle name="Normal 2 2 2 2 116" xfId="4029" xr:uid="{00000000-0005-0000-0000-00007E130000}"/>
    <cellStyle name="Normal 2 2 2 2 116 2" xfId="4030" xr:uid="{00000000-0005-0000-0000-00007F130000}"/>
    <cellStyle name="Normal 2 2 2 2 116 2 2" xfId="10542" xr:uid="{00000000-0005-0000-0000-000080130000}"/>
    <cellStyle name="Normal 2 2 2 2 116 3" xfId="10541" xr:uid="{00000000-0005-0000-0000-000081130000}"/>
    <cellStyle name="Normal 2 2 2 2 117" xfId="4031" xr:uid="{00000000-0005-0000-0000-000082130000}"/>
    <cellStyle name="Normal 2 2 2 2 117 2" xfId="4032" xr:uid="{00000000-0005-0000-0000-000083130000}"/>
    <cellStyle name="Normal 2 2 2 2 117 2 2" xfId="10544" xr:uid="{00000000-0005-0000-0000-000084130000}"/>
    <cellStyle name="Normal 2 2 2 2 117 3" xfId="10543" xr:uid="{00000000-0005-0000-0000-000085130000}"/>
    <cellStyle name="Normal 2 2 2 2 118" xfId="4033" xr:uid="{00000000-0005-0000-0000-000086130000}"/>
    <cellStyle name="Normal 2 2 2 2 118 2" xfId="4034" xr:uid="{00000000-0005-0000-0000-000087130000}"/>
    <cellStyle name="Normal 2 2 2 2 118 2 2" xfId="10546" xr:uid="{00000000-0005-0000-0000-000088130000}"/>
    <cellStyle name="Normal 2 2 2 2 118 3" xfId="10545" xr:uid="{00000000-0005-0000-0000-000089130000}"/>
    <cellStyle name="Normal 2 2 2 2 119" xfId="4035" xr:uid="{00000000-0005-0000-0000-00008A130000}"/>
    <cellStyle name="Normal 2 2 2 2 119 2" xfId="4036" xr:uid="{00000000-0005-0000-0000-00008B130000}"/>
    <cellStyle name="Normal 2 2 2 2 119 2 2" xfId="10548" xr:uid="{00000000-0005-0000-0000-00008C130000}"/>
    <cellStyle name="Normal 2 2 2 2 119 3" xfId="10547" xr:uid="{00000000-0005-0000-0000-00008D130000}"/>
    <cellStyle name="Normal 2 2 2 2 12" xfId="4037" xr:uid="{00000000-0005-0000-0000-00008E130000}"/>
    <cellStyle name="Normal 2 2 2 2 12 2" xfId="4038" xr:uid="{00000000-0005-0000-0000-00008F130000}"/>
    <cellStyle name="Normal 2 2 2 2 12 2 2" xfId="4039" xr:uid="{00000000-0005-0000-0000-000090130000}"/>
    <cellStyle name="Normal 2 2 2 2 12 2 2 2" xfId="10551" xr:uid="{00000000-0005-0000-0000-000091130000}"/>
    <cellStyle name="Normal 2 2 2 2 12 2 3" xfId="10550" xr:uid="{00000000-0005-0000-0000-000092130000}"/>
    <cellStyle name="Normal 2 2 2 2 12 3" xfId="4040" xr:uid="{00000000-0005-0000-0000-000093130000}"/>
    <cellStyle name="Normal 2 2 2 2 12 3 2" xfId="10552" xr:uid="{00000000-0005-0000-0000-000094130000}"/>
    <cellStyle name="Normal 2 2 2 2 12 4" xfId="10549" xr:uid="{00000000-0005-0000-0000-000095130000}"/>
    <cellStyle name="Normal 2 2 2 2 120" xfId="4041" xr:uid="{00000000-0005-0000-0000-000096130000}"/>
    <cellStyle name="Normal 2 2 2 2 120 2" xfId="4042" xr:uid="{00000000-0005-0000-0000-000097130000}"/>
    <cellStyle name="Normal 2 2 2 2 120 2 2" xfId="10554" xr:uid="{00000000-0005-0000-0000-000098130000}"/>
    <cellStyle name="Normal 2 2 2 2 120 3" xfId="10553" xr:uid="{00000000-0005-0000-0000-000099130000}"/>
    <cellStyle name="Normal 2 2 2 2 121" xfId="4043" xr:uid="{00000000-0005-0000-0000-00009A130000}"/>
    <cellStyle name="Normal 2 2 2 2 121 2" xfId="4044" xr:uid="{00000000-0005-0000-0000-00009B130000}"/>
    <cellStyle name="Normal 2 2 2 2 121 2 2" xfId="10556" xr:uid="{00000000-0005-0000-0000-00009C130000}"/>
    <cellStyle name="Normal 2 2 2 2 121 3" xfId="10555" xr:uid="{00000000-0005-0000-0000-00009D130000}"/>
    <cellStyle name="Normal 2 2 2 2 122" xfId="4045" xr:uid="{00000000-0005-0000-0000-00009E130000}"/>
    <cellStyle name="Normal 2 2 2 2 122 2" xfId="4046" xr:uid="{00000000-0005-0000-0000-00009F130000}"/>
    <cellStyle name="Normal 2 2 2 2 122 2 2" xfId="10558" xr:uid="{00000000-0005-0000-0000-0000A0130000}"/>
    <cellStyle name="Normal 2 2 2 2 122 3" xfId="10557" xr:uid="{00000000-0005-0000-0000-0000A1130000}"/>
    <cellStyle name="Normal 2 2 2 2 123" xfId="4047" xr:uid="{00000000-0005-0000-0000-0000A2130000}"/>
    <cellStyle name="Normal 2 2 2 2 123 2" xfId="4048" xr:uid="{00000000-0005-0000-0000-0000A3130000}"/>
    <cellStyle name="Normal 2 2 2 2 123 2 2" xfId="10560" xr:uid="{00000000-0005-0000-0000-0000A4130000}"/>
    <cellStyle name="Normal 2 2 2 2 123 3" xfId="10559" xr:uid="{00000000-0005-0000-0000-0000A5130000}"/>
    <cellStyle name="Normal 2 2 2 2 124" xfId="4049" xr:uid="{00000000-0005-0000-0000-0000A6130000}"/>
    <cellStyle name="Normal 2 2 2 2 124 2" xfId="4050" xr:uid="{00000000-0005-0000-0000-0000A7130000}"/>
    <cellStyle name="Normal 2 2 2 2 124 2 2" xfId="10562" xr:uid="{00000000-0005-0000-0000-0000A8130000}"/>
    <cellStyle name="Normal 2 2 2 2 124 3" xfId="10561" xr:uid="{00000000-0005-0000-0000-0000A9130000}"/>
    <cellStyle name="Normal 2 2 2 2 125" xfId="4051" xr:uid="{00000000-0005-0000-0000-0000AA130000}"/>
    <cellStyle name="Normal 2 2 2 2 125 2" xfId="4052" xr:uid="{00000000-0005-0000-0000-0000AB130000}"/>
    <cellStyle name="Normal 2 2 2 2 125 2 2" xfId="10564" xr:uid="{00000000-0005-0000-0000-0000AC130000}"/>
    <cellStyle name="Normal 2 2 2 2 125 3" xfId="10563" xr:uid="{00000000-0005-0000-0000-0000AD130000}"/>
    <cellStyle name="Normal 2 2 2 2 126" xfId="4053" xr:uid="{00000000-0005-0000-0000-0000AE130000}"/>
    <cellStyle name="Normal 2 2 2 2 126 2" xfId="4054" xr:uid="{00000000-0005-0000-0000-0000AF130000}"/>
    <cellStyle name="Normal 2 2 2 2 126 2 2" xfId="10566" xr:uid="{00000000-0005-0000-0000-0000B0130000}"/>
    <cellStyle name="Normal 2 2 2 2 126 3" xfId="10565" xr:uid="{00000000-0005-0000-0000-0000B1130000}"/>
    <cellStyle name="Normal 2 2 2 2 127" xfId="4055" xr:uid="{00000000-0005-0000-0000-0000B2130000}"/>
    <cellStyle name="Normal 2 2 2 2 127 2" xfId="4056" xr:uid="{00000000-0005-0000-0000-0000B3130000}"/>
    <cellStyle name="Normal 2 2 2 2 127 2 2" xfId="10568" xr:uid="{00000000-0005-0000-0000-0000B4130000}"/>
    <cellStyle name="Normal 2 2 2 2 127 3" xfId="10567" xr:uid="{00000000-0005-0000-0000-0000B5130000}"/>
    <cellStyle name="Normal 2 2 2 2 128" xfId="4057" xr:uid="{00000000-0005-0000-0000-0000B6130000}"/>
    <cellStyle name="Normal 2 2 2 2 128 2" xfId="4058" xr:uid="{00000000-0005-0000-0000-0000B7130000}"/>
    <cellStyle name="Normal 2 2 2 2 128 2 2" xfId="10570" xr:uid="{00000000-0005-0000-0000-0000B8130000}"/>
    <cellStyle name="Normal 2 2 2 2 128 3" xfId="10569" xr:uid="{00000000-0005-0000-0000-0000B9130000}"/>
    <cellStyle name="Normal 2 2 2 2 129" xfId="4059" xr:uid="{00000000-0005-0000-0000-0000BA130000}"/>
    <cellStyle name="Normal 2 2 2 2 129 2" xfId="4060" xr:uid="{00000000-0005-0000-0000-0000BB130000}"/>
    <cellStyle name="Normal 2 2 2 2 129 2 2" xfId="10572" xr:uid="{00000000-0005-0000-0000-0000BC130000}"/>
    <cellStyle name="Normal 2 2 2 2 129 3" xfId="10571" xr:uid="{00000000-0005-0000-0000-0000BD130000}"/>
    <cellStyle name="Normal 2 2 2 2 13" xfId="4061" xr:uid="{00000000-0005-0000-0000-0000BE130000}"/>
    <cellStyle name="Normal 2 2 2 2 13 2" xfId="4062" xr:uid="{00000000-0005-0000-0000-0000BF130000}"/>
    <cellStyle name="Normal 2 2 2 2 13 2 2" xfId="4063" xr:uid="{00000000-0005-0000-0000-0000C0130000}"/>
    <cellStyle name="Normal 2 2 2 2 13 2 2 2" xfId="10575" xr:uid="{00000000-0005-0000-0000-0000C1130000}"/>
    <cellStyle name="Normal 2 2 2 2 13 2 3" xfId="10574" xr:uid="{00000000-0005-0000-0000-0000C2130000}"/>
    <cellStyle name="Normal 2 2 2 2 13 3" xfId="4064" xr:uid="{00000000-0005-0000-0000-0000C3130000}"/>
    <cellStyle name="Normal 2 2 2 2 13 3 2" xfId="10576" xr:uid="{00000000-0005-0000-0000-0000C4130000}"/>
    <cellStyle name="Normal 2 2 2 2 13 4" xfId="10573" xr:uid="{00000000-0005-0000-0000-0000C5130000}"/>
    <cellStyle name="Normal 2 2 2 2 130" xfId="4065" xr:uid="{00000000-0005-0000-0000-0000C6130000}"/>
    <cellStyle name="Normal 2 2 2 2 130 2" xfId="4066" xr:uid="{00000000-0005-0000-0000-0000C7130000}"/>
    <cellStyle name="Normal 2 2 2 2 130 2 2" xfId="10578" xr:uid="{00000000-0005-0000-0000-0000C8130000}"/>
    <cellStyle name="Normal 2 2 2 2 130 3" xfId="10577" xr:uid="{00000000-0005-0000-0000-0000C9130000}"/>
    <cellStyle name="Normal 2 2 2 2 131" xfId="4067" xr:uid="{00000000-0005-0000-0000-0000CA130000}"/>
    <cellStyle name="Normal 2 2 2 2 131 2" xfId="4068" xr:uid="{00000000-0005-0000-0000-0000CB130000}"/>
    <cellStyle name="Normal 2 2 2 2 131 2 2" xfId="10580" xr:uid="{00000000-0005-0000-0000-0000CC130000}"/>
    <cellStyle name="Normal 2 2 2 2 131 3" xfId="10579" xr:uid="{00000000-0005-0000-0000-0000CD130000}"/>
    <cellStyle name="Normal 2 2 2 2 132" xfId="4069" xr:uid="{00000000-0005-0000-0000-0000CE130000}"/>
    <cellStyle name="Normal 2 2 2 2 132 2" xfId="4070" xr:uid="{00000000-0005-0000-0000-0000CF130000}"/>
    <cellStyle name="Normal 2 2 2 2 132 2 2" xfId="10582" xr:uid="{00000000-0005-0000-0000-0000D0130000}"/>
    <cellStyle name="Normal 2 2 2 2 132 3" xfId="10581" xr:uid="{00000000-0005-0000-0000-0000D1130000}"/>
    <cellStyle name="Normal 2 2 2 2 133" xfId="4071" xr:uid="{00000000-0005-0000-0000-0000D2130000}"/>
    <cellStyle name="Normal 2 2 2 2 133 2" xfId="4072" xr:uid="{00000000-0005-0000-0000-0000D3130000}"/>
    <cellStyle name="Normal 2 2 2 2 133 2 2" xfId="10584" xr:uid="{00000000-0005-0000-0000-0000D4130000}"/>
    <cellStyle name="Normal 2 2 2 2 133 3" xfId="10583" xr:uid="{00000000-0005-0000-0000-0000D5130000}"/>
    <cellStyle name="Normal 2 2 2 2 134" xfId="4073" xr:uid="{00000000-0005-0000-0000-0000D6130000}"/>
    <cellStyle name="Normal 2 2 2 2 134 2" xfId="4074" xr:uid="{00000000-0005-0000-0000-0000D7130000}"/>
    <cellStyle name="Normal 2 2 2 2 134 2 2" xfId="10586" xr:uid="{00000000-0005-0000-0000-0000D8130000}"/>
    <cellStyle name="Normal 2 2 2 2 134 3" xfId="10585" xr:uid="{00000000-0005-0000-0000-0000D9130000}"/>
    <cellStyle name="Normal 2 2 2 2 135" xfId="4075" xr:uid="{00000000-0005-0000-0000-0000DA130000}"/>
    <cellStyle name="Normal 2 2 2 2 135 2" xfId="4076" xr:uid="{00000000-0005-0000-0000-0000DB130000}"/>
    <cellStyle name="Normal 2 2 2 2 135 2 2" xfId="10588" xr:uid="{00000000-0005-0000-0000-0000DC130000}"/>
    <cellStyle name="Normal 2 2 2 2 135 3" xfId="10587" xr:uid="{00000000-0005-0000-0000-0000DD130000}"/>
    <cellStyle name="Normal 2 2 2 2 136" xfId="4077" xr:uid="{00000000-0005-0000-0000-0000DE130000}"/>
    <cellStyle name="Normal 2 2 2 2 136 2" xfId="4078" xr:uid="{00000000-0005-0000-0000-0000DF130000}"/>
    <cellStyle name="Normal 2 2 2 2 136 2 2" xfId="10590" xr:uid="{00000000-0005-0000-0000-0000E0130000}"/>
    <cellStyle name="Normal 2 2 2 2 136 3" xfId="10589" xr:uid="{00000000-0005-0000-0000-0000E1130000}"/>
    <cellStyle name="Normal 2 2 2 2 137" xfId="4079" xr:uid="{00000000-0005-0000-0000-0000E2130000}"/>
    <cellStyle name="Normal 2 2 2 2 137 2" xfId="4080" xr:uid="{00000000-0005-0000-0000-0000E3130000}"/>
    <cellStyle name="Normal 2 2 2 2 137 2 2" xfId="10592" xr:uid="{00000000-0005-0000-0000-0000E4130000}"/>
    <cellStyle name="Normal 2 2 2 2 137 3" xfId="10591" xr:uid="{00000000-0005-0000-0000-0000E5130000}"/>
    <cellStyle name="Normal 2 2 2 2 138" xfId="4081" xr:uid="{00000000-0005-0000-0000-0000E6130000}"/>
    <cellStyle name="Normal 2 2 2 2 138 2" xfId="4082" xr:uid="{00000000-0005-0000-0000-0000E7130000}"/>
    <cellStyle name="Normal 2 2 2 2 138 2 2" xfId="10594" xr:uid="{00000000-0005-0000-0000-0000E8130000}"/>
    <cellStyle name="Normal 2 2 2 2 138 3" xfId="10593" xr:uid="{00000000-0005-0000-0000-0000E9130000}"/>
    <cellStyle name="Normal 2 2 2 2 139" xfId="4083" xr:uid="{00000000-0005-0000-0000-0000EA130000}"/>
    <cellStyle name="Normal 2 2 2 2 139 2" xfId="4084" xr:uid="{00000000-0005-0000-0000-0000EB130000}"/>
    <cellStyle name="Normal 2 2 2 2 139 2 2" xfId="10596" xr:uid="{00000000-0005-0000-0000-0000EC130000}"/>
    <cellStyle name="Normal 2 2 2 2 139 3" xfId="10595" xr:uid="{00000000-0005-0000-0000-0000ED130000}"/>
    <cellStyle name="Normal 2 2 2 2 14" xfId="4085" xr:uid="{00000000-0005-0000-0000-0000EE130000}"/>
    <cellStyle name="Normal 2 2 2 2 14 2" xfId="4086" xr:uid="{00000000-0005-0000-0000-0000EF130000}"/>
    <cellStyle name="Normal 2 2 2 2 14 2 2" xfId="4087" xr:uid="{00000000-0005-0000-0000-0000F0130000}"/>
    <cellStyle name="Normal 2 2 2 2 14 2 2 2" xfId="10599" xr:uid="{00000000-0005-0000-0000-0000F1130000}"/>
    <cellStyle name="Normal 2 2 2 2 14 2 3" xfId="10598" xr:uid="{00000000-0005-0000-0000-0000F2130000}"/>
    <cellStyle name="Normal 2 2 2 2 14 3" xfId="4088" xr:uid="{00000000-0005-0000-0000-0000F3130000}"/>
    <cellStyle name="Normal 2 2 2 2 14 3 2" xfId="10600" xr:uid="{00000000-0005-0000-0000-0000F4130000}"/>
    <cellStyle name="Normal 2 2 2 2 14 4" xfId="10597" xr:uid="{00000000-0005-0000-0000-0000F5130000}"/>
    <cellStyle name="Normal 2 2 2 2 140" xfId="4089" xr:uid="{00000000-0005-0000-0000-0000F6130000}"/>
    <cellStyle name="Normal 2 2 2 2 140 2" xfId="4090" xr:uid="{00000000-0005-0000-0000-0000F7130000}"/>
    <cellStyle name="Normal 2 2 2 2 140 2 2" xfId="10602" xr:uid="{00000000-0005-0000-0000-0000F8130000}"/>
    <cellStyle name="Normal 2 2 2 2 140 3" xfId="10601" xr:uid="{00000000-0005-0000-0000-0000F9130000}"/>
    <cellStyle name="Normal 2 2 2 2 141" xfId="4091" xr:uid="{00000000-0005-0000-0000-0000FA130000}"/>
    <cellStyle name="Normal 2 2 2 2 141 2" xfId="4092" xr:uid="{00000000-0005-0000-0000-0000FB130000}"/>
    <cellStyle name="Normal 2 2 2 2 141 2 2" xfId="10604" xr:uid="{00000000-0005-0000-0000-0000FC130000}"/>
    <cellStyle name="Normal 2 2 2 2 141 3" xfId="10603" xr:uid="{00000000-0005-0000-0000-0000FD130000}"/>
    <cellStyle name="Normal 2 2 2 2 142" xfId="4093" xr:uid="{00000000-0005-0000-0000-0000FE130000}"/>
    <cellStyle name="Normal 2 2 2 2 142 2" xfId="4094" xr:uid="{00000000-0005-0000-0000-0000FF130000}"/>
    <cellStyle name="Normal 2 2 2 2 142 2 2" xfId="10606" xr:uid="{00000000-0005-0000-0000-000000140000}"/>
    <cellStyle name="Normal 2 2 2 2 142 3" xfId="10605" xr:uid="{00000000-0005-0000-0000-000001140000}"/>
    <cellStyle name="Normal 2 2 2 2 143" xfId="4095" xr:uid="{00000000-0005-0000-0000-000002140000}"/>
    <cellStyle name="Normal 2 2 2 2 143 2" xfId="4096" xr:uid="{00000000-0005-0000-0000-000003140000}"/>
    <cellStyle name="Normal 2 2 2 2 143 2 2" xfId="10608" xr:uid="{00000000-0005-0000-0000-000004140000}"/>
    <cellStyle name="Normal 2 2 2 2 143 3" xfId="10607" xr:uid="{00000000-0005-0000-0000-000005140000}"/>
    <cellStyle name="Normal 2 2 2 2 144" xfId="4097" xr:uid="{00000000-0005-0000-0000-000006140000}"/>
    <cellStyle name="Normal 2 2 2 2 144 2" xfId="10609" xr:uid="{00000000-0005-0000-0000-000007140000}"/>
    <cellStyle name="Normal 2 2 2 2 145" xfId="4098" xr:uid="{00000000-0005-0000-0000-000008140000}"/>
    <cellStyle name="Normal 2 2 2 2 145 2" xfId="10610" xr:uid="{00000000-0005-0000-0000-000009140000}"/>
    <cellStyle name="Normal 2 2 2 2 146" xfId="4099" xr:uid="{00000000-0005-0000-0000-00000A140000}"/>
    <cellStyle name="Normal 2 2 2 2 146 2" xfId="10611" xr:uid="{00000000-0005-0000-0000-00000B140000}"/>
    <cellStyle name="Normal 2 2 2 2 147" xfId="4100" xr:uid="{00000000-0005-0000-0000-00000C140000}"/>
    <cellStyle name="Normal 2 2 2 2 147 2" xfId="10612" xr:uid="{00000000-0005-0000-0000-00000D140000}"/>
    <cellStyle name="Normal 2 2 2 2 15" xfId="4101" xr:uid="{00000000-0005-0000-0000-00000E140000}"/>
    <cellStyle name="Normal 2 2 2 2 15 2" xfId="4102" xr:uid="{00000000-0005-0000-0000-00000F140000}"/>
    <cellStyle name="Normal 2 2 2 2 15 2 2" xfId="4103" xr:uid="{00000000-0005-0000-0000-000010140000}"/>
    <cellStyle name="Normal 2 2 2 2 15 2 2 2" xfId="10615" xr:uid="{00000000-0005-0000-0000-000011140000}"/>
    <cellStyle name="Normal 2 2 2 2 15 2 3" xfId="10614" xr:uid="{00000000-0005-0000-0000-000012140000}"/>
    <cellStyle name="Normal 2 2 2 2 15 3" xfId="4104" xr:uid="{00000000-0005-0000-0000-000013140000}"/>
    <cellStyle name="Normal 2 2 2 2 15 3 2" xfId="10616" xr:uid="{00000000-0005-0000-0000-000014140000}"/>
    <cellStyle name="Normal 2 2 2 2 15 4" xfId="10613" xr:uid="{00000000-0005-0000-0000-000015140000}"/>
    <cellStyle name="Normal 2 2 2 2 16" xfId="4105" xr:uid="{00000000-0005-0000-0000-000016140000}"/>
    <cellStyle name="Normal 2 2 2 2 16 2" xfId="4106" xr:uid="{00000000-0005-0000-0000-000017140000}"/>
    <cellStyle name="Normal 2 2 2 2 16 2 2" xfId="4107" xr:uid="{00000000-0005-0000-0000-000018140000}"/>
    <cellStyle name="Normal 2 2 2 2 16 2 2 2" xfId="10619" xr:uid="{00000000-0005-0000-0000-000019140000}"/>
    <cellStyle name="Normal 2 2 2 2 16 2 3" xfId="10618" xr:uid="{00000000-0005-0000-0000-00001A140000}"/>
    <cellStyle name="Normal 2 2 2 2 16 3" xfId="4108" xr:uid="{00000000-0005-0000-0000-00001B140000}"/>
    <cellStyle name="Normal 2 2 2 2 16 3 2" xfId="10620" xr:uid="{00000000-0005-0000-0000-00001C140000}"/>
    <cellStyle name="Normal 2 2 2 2 16 4" xfId="10617" xr:uid="{00000000-0005-0000-0000-00001D140000}"/>
    <cellStyle name="Normal 2 2 2 2 17" xfId="4109" xr:uid="{00000000-0005-0000-0000-00001E140000}"/>
    <cellStyle name="Normal 2 2 2 2 17 2" xfId="4110" xr:uid="{00000000-0005-0000-0000-00001F140000}"/>
    <cellStyle name="Normal 2 2 2 2 17 2 2" xfId="4111" xr:uid="{00000000-0005-0000-0000-000020140000}"/>
    <cellStyle name="Normal 2 2 2 2 17 2 2 2" xfId="10623" xr:uid="{00000000-0005-0000-0000-000021140000}"/>
    <cellStyle name="Normal 2 2 2 2 17 2 3" xfId="10622" xr:uid="{00000000-0005-0000-0000-000022140000}"/>
    <cellStyle name="Normal 2 2 2 2 17 3" xfId="4112" xr:uid="{00000000-0005-0000-0000-000023140000}"/>
    <cellStyle name="Normal 2 2 2 2 17 3 2" xfId="10624" xr:uid="{00000000-0005-0000-0000-000024140000}"/>
    <cellStyle name="Normal 2 2 2 2 17 4" xfId="10621" xr:uid="{00000000-0005-0000-0000-000025140000}"/>
    <cellStyle name="Normal 2 2 2 2 18" xfId="4113" xr:uid="{00000000-0005-0000-0000-000026140000}"/>
    <cellStyle name="Normal 2 2 2 2 18 2" xfId="4114" xr:uid="{00000000-0005-0000-0000-000027140000}"/>
    <cellStyle name="Normal 2 2 2 2 18 2 2" xfId="4115" xr:uid="{00000000-0005-0000-0000-000028140000}"/>
    <cellStyle name="Normal 2 2 2 2 18 2 2 2" xfId="10627" xr:uid="{00000000-0005-0000-0000-000029140000}"/>
    <cellStyle name="Normal 2 2 2 2 18 2 3" xfId="10626" xr:uid="{00000000-0005-0000-0000-00002A140000}"/>
    <cellStyle name="Normal 2 2 2 2 18 3" xfId="4116" xr:uid="{00000000-0005-0000-0000-00002B140000}"/>
    <cellStyle name="Normal 2 2 2 2 18 3 2" xfId="10628" xr:uid="{00000000-0005-0000-0000-00002C140000}"/>
    <cellStyle name="Normal 2 2 2 2 18 4" xfId="10625" xr:uid="{00000000-0005-0000-0000-00002D140000}"/>
    <cellStyle name="Normal 2 2 2 2 19" xfId="4117" xr:uid="{00000000-0005-0000-0000-00002E140000}"/>
    <cellStyle name="Normal 2 2 2 2 19 2" xfId="4118" xr:uid="{00000000-0005-0000-0000-00002F140000}"/>
    <cellStyle name="Normal 2 2 2 2 19 2 2" xfId="4119" xr:uid="{00000000-0005-0000-0000-000030140000}"/>
    <cellStyle name="Normal 2 2 2 2 19 2 2 2" xfId="10631" xr:uid="{00000000-0005-0000-0000-000031140000}"/>
    <cellStyle name="Normal 2 2 2 2 19 2 3" xfId="10630" xr:uid="{00000000-0005-0000-0000-000032140000}"/>
    <cellStyle name="Normal 2 2 2 2 19 3" xfId="4120" xr:uid="{00000000-0005-0000-0000-000033140000}"/>
    <cellStyle name="Normal 2 2 2 2 19 3 2" xfId="10632" xr:uid="{00000000-0005-0000-0000-000034140000}"/>
    <cellStyle name="Normal 2 2 2 2 19 4" xfId="10629" xr:uid="{00000000-0005-0000-0000-000035140000}"/>
    <cellStyle name="Normal 2 2 2 2 2" xfId="4121" xr:uid="{00000000-0005-0000-0000-000036140000}"/>
    <cellStyle name="Normal 2 2 2 2 2 2" xfId="4122" xr:uid="{00000000-0005-0000-0000-000037140000}"/>
    <cellStyle name="Normal 2 2 2 2 2 2 2" xfId="4123" xr:uid="{00000000-0005-0000-0000-000038140000}"/>
    <cellStyle name="Normal 2 2 2 2 2 2 2 2" xfId="10635" xr:uid="{00000000-0005-0000-0000-000039140000}"/>
    <cellStyle name="Normal 2 2 2 2 2 2 3" xfId="4124" xr:uid="{00000000-0005-0000-0000-00003A140000}"/>
    <cellStyle name="Normal 2 2 2 2 2 2 3 2" xfId="10636" xr:uid="{00000000-0005-0000-0000-00003B140000}"/>
    <cellStyle name="Normal 2 2 2 2 2 2 4" xfId="10634" xr:uid="{00000000-0005-0000-0000-00003C140000}"/>
    <cellStyle name="Normal 2 2 2 2 2 3" xfId="4125" xr:uid="{00000000-0005-0000-0000-00003D140000}"/>
    <cellStyle name="Normal 2 2 2 2 2 3 2" xfId="4126" xr:uid="{00000000-0005-0000-0000-00003E140000}"/>
    <cellStyle name="Normal 2 2 2 2 2 3 2 2" xfId="10638" xr:uid="{00000000-0005-0000-0000-00003F140000}"/>
    <cellStyle name="Normal 2 2 2 2 2 3 3" xfId="10637" xr:uid="{00000000-0005-0000-0000-000040140000}"/>
    <cellStyle name="Normal 2 2 2 2 2 4" xfId="4127" xr:uid="{00000000-0005-0000-0000-000041140000}"/>
    <cellStyle name="Normal 2 2 2 2 2 4 2" xfId="10639" xr:uid="{00000000-0005-0000-0000-000042140000}"/>
    <cellStyle name="Normal 2 2 2 2 2 5" xfId="4128" xr:uid="{00000000-0005-0000-0000-000043140000}"/>
    <cellStyle name="Normal 2 2 2 2 2 5 2" xfId="10640" xr:uid="{00000000-0005-0000-0000-000044140000}"/>
    <cellStyle name="Normal 2 2 2 2 2 6" xfId="4129" xr:uid="{00000000-0005-0000-0000-000045140000}"/>
    <cellStyle name="Normal 2 2 2 2 2 6 2" xfId="10641" xr:uid="{00000000-0005-0000-0000-000046140000}"/>
    <cellStyle name="Normal 2 2 2 2 2 7" xfId="4130" xr:uid="{00000000-0005-0000-0000-000047140000}"/>
    <cellStyle name="Normal 2 2 2 2 2 7 2" xfId="10642" xr:uid="{00000000-0005-0000-0000-000048140000}"/>
    <cellStyle name="Normal 2 2 2 2 2 8" xfId="10633" xr:uid="{00000000-0005-0000-0000-000049140000}"/>
    <cellStyle name="Normal 2 2 2 2 20" xfId="4131" xr:uid="{00000000-0005-0000-0000-00004A140000}"/>
    <cellStyle name="Normal 2 2 2 2 20 2" xfId="4132" xr:uid="{00000000-0005-0000-0000-00004B140000}"/>
    <cellStyle name="Normal 2 2 2 2 20 2 2" xfId="4133" xr:uid="{00000000-0005-0000-0000-00004C140000}"/>
    <cellStyle name="Normal 2 2 2 2 20 2 2 2" xfId="10645" xr:uid="{00000000-0005-0000-0000-00004D140000}"/>
    <cellStyle name="Normal 2 2 2 2 20 2 3" xfId="10644" xr:uid="{00000000-0005-0000-0000-00004E140000}"/>
    <cellStyle name="Normal 2 2 2 2 20 3" xfId="4134" xr:uid="{00000000-0005-0000-0000-00004F140000}"/>
    <cellStyle name="Normal 2 2 2 2 20 3 2" xfId="10646" xr:uid="{00000000-0005-0000-0000-000050140000}"/>
    <cellStyle name="Normal 2 2 2 2 20 4" xfId="10643" xr:uid="{00000000-0005-0000-0000-000051140000}"/>
    <cellStyle name="Normal 2 2 2 2 21" xfId="4135" xr:uid="{00000000-0005-0000-0000-000052140000}"/>
    <cellStyle name="Normal 2 2 2 2 21 2" xfId="4136" xr:uid="{00000000-0005-0000-0000-000053140000}"/>
    <cellStyle name="Normal 2 2 2 2 21 2 2" xfId="4137" xr:uid="{00000000-0005-0000-0000-000054140000}"/>
    <cellStyle name="Normal 2 2 2 2 21 2 2 2" xfId="10649" xr:uid="{00000000-0005-0000-0000-000055140000}"/>
    <cellStyle name="Normal 2 2 2 2 21 2 3" xfId="10648" xr:uid="{00000000-0005-0000-0000-000056140000}"/>
    <cellStyle name="Normal 2 2 2 2 21 3" xfId="4138" xr:uid="{00000000-0005-0000-0000-000057140000}"/>
    <cellStyle name="Normal 2 2 2 2 21 3 2" xfId="10650" xr:uid="{00000000-0005-0000-0000-000058140000}"/>
    <cellStyle name="Normal 2 2 2 2 21 4" xfId="10647" xr:uid="{00000000-0005-0000-0000-000059140000}"/>
    <cellStyle name="Normal 2 2 2 2 22" xfId="4139" xr:uid="{00000000-0005-0000-0000-00005A140000}"/>
    <cellStyle name="Normal 2 2 2 2 22 2" xfId="4140" xr:uid="{00000000-0005-0000-0000-00005B140000}"/>
    <cellStyle name="Normal 2 2 2 2 22 2 2" xfId="4141" xr:uid="{00000000-0005-0000-0000-00005C140000}"/>
    <cellStyle name="Normal 2 2 2 2 22 2 2 2" xfId="10653" xr:uid="{00000000-0005-0000-0000-00005D140000}"/>
    <cellStyle name="Normal 2 2 2 2 22 2 3" xfId="10652" xr:uid="{00000000-0005-0000-0000-00005E140000}"/>
    <cellStyle name="Normal 2 2 2 2 22 3" xfId="4142" xr:uid="{00000000-0005-0000-0000-00005F140000}"/>
    <cellStyle name="Normal 2 2 2 2 22 3 2" xfId="10654" xr:uid="{00000000-0005-0000-0000-000060140000}"/>
    <cellStyle name="Normal 2 2 2 2 22 4" xfId="10651" xr:uid="{00000000-0005-0000-0000-000061140000}"/>
    <cellStyle name="Normal 2 2 2 2 23" xfId="4143" xr:uid="{00000000-0005-0000-0000-000062140000}"/>
    <cellStyle name="Normal 2 2 2 2 23 2" xfId="4144" xr:uid="{00000000-0005-0000-0000-000063140000}"/>
    <cellStyle name="Normal 2 2 2 2 23 2 2" xfId="4145" xr:uid="{00000000-0005-0000-0000-000064140000}"/>
    <cellStyle name="Normal 2 2 2 2 23 2 2 2" xfId="10657" xr:uid="{00000000-0005-0000-0000-000065140000}"/>
    <cellStyle name="Normal 2 2 2 2 23 2 3" xfId="10656" xr:uid="{00000000-0005-0000-0000-000066140000}"/>
    <cellStyle name="Normal 2 2 2 2 23 3" xfId="4146" xr:uid="{00000000-0005-0000-0000-000067140000}"/>
    <cellStyle name="Normal 2 2 2 2 23 3 2" xfId="10658" xr:uid="{00000000-0005-0000-0000-000068140000}"/>
    <cellStyle name="Normal 2 2 2 2 23 4" xfId="10655" xr:uid="{00000000-0005-0000-0000-000069140000}"/>
    <cellStyle name="Normal 2 2 2 2 24" xfId="4147" xr:uid="{00000000-0005-0000-0000-00006A140000}"/>
    <cellStyle name="Normal 2 2 2 2 24 2" xfId="4148" xr:uid="{00000000-0005-0000-0000-00006B140000}"/>
    <cellStyle name="Normal 2 2 2 2 24 2 2" xfId="4149" xr:uid="{00000000-0005-0000-0000-00006C140000}"/>
    <cellStyle name="Normal 2 2 2 2 24 2 2 2" xfId="10661" xr:uid="{00000000-0005-0000-0000-00006D140000}"/>
    <cellStyle name="Normal 2 2 2 2 24 2 3" xfId="10660" xr:uid="{00000000-0005-0000-0000-00006E140000}"/>
    <cellStyle name="Normal 2 2 2 2 24 3" xfId="4150" xr:uid="{00000000-0005-0000-0000-00006F140000}"/>
    <cellStyle name="Normal 2 2 2 2 24 3 2" xfId="10662" xr:uid="{00000000-0005-0000-0000-000070140000}"/>
    <cellStyle name="Normal 2 2 2 2 24 4" xfId="10659" xr:uid="{00000000-0005-0000-0000-000071140000}"/>
    <cellStyle name="Normal 2 2 2 2 25" xfId="4151" xr:uid="{00000000-0005-0000-0000-000072140000}"/>
    <cellStyle name="Normal 2 2 2 2 25 2" xfId="4152" xr:uid="{00000000-0005-0000-0000-000073140000}"/>
    <cellStyle name="Normal 2 2 2 2 25 2 2" xfId="4153" xr:uid="{00000000-0005-0000-0000-000074140000}"/>
    <cellStyle name="Normal 2 2 2 2 25 2 2 2" xfId="10665" xr:uid="{00000000-0005-0000-0000-000075140000}"/>
    <cellStyle name="Normal 2 2 2 2 25 2 3" xfId="10664" xr:uid="{00000000-0005-0000-0000-000076140000}"/>
    <cellStyle name="Normal 2 2 2 2 25 3" xfId="4154" xr:uid="{00000000-0005-0000-0000-000077140000}"/>
    <cellStyle name="Normal 2 2 2 2 25 3 2" xfId="10666" xr:uid="{00000000-0005-0000-0000-000078140000}"/>
    <cellStyle name="Normal 2 2 2 2 25 4" xfId="10663" xr:uid="{00000000-0005-0000-0000-000079140000}"/>
    <cellStyle name="Normal 2 2 2 2 26" xfId="4155" xr:uid="{00000000-0005-0000-0000-00007A140000}"/>
    <cellStyle name="Normal 2 2 2 2 26 2" xfId="4156" xr:uid="{00000000-0005-0000-0000-00007B140000}"/>
    <cellStyle name="Normal 2 2 2 2 26 2 2" xfId="4157" xr:uid="{00000000-0005-0000-0000-00007C140000}"/>
    <cellStyle name="Normal 2 2 2 2 26 2 2 2" xfId="10669" xr:uid="{00000000-0005-0000-0000-00007D140000}"/>
    <cellStyle name="Normal 2 2 2 2 26 2 3" xfId="10668" xr:uid="{00000000-0005-0000-0000-00007E140000}"/>
    <cellStyle name="Normal 2 2 2 2 26 3" xfId="4158" xr:uid="{00000000-0005-0000-0000-00007F140000}"/>
    <cellStyle name="Normal 2 2 2 2 26 3 2" xfId="10670" xr:uid="{00000000-0005-0000-0000-000080140000}"/>
    <cellStyle name="Normal 2 2 2 2 26 4" xfId="10667" xr:uid="{00000000-0005-0000-0000-000081140000}"/>
    <cellStyle name="Normal 2 2 2 2 27" xfId="4159" xr:uid="{00000000-0005-0000-0000-000082140000}"/>
    <cellStyle name="Normal 2 2 2 2 27 2" xfId="4160" xr:uid="{00000000-0005-0000-0000-000083140000}"/>
    <cellStyle name="Normal 2 2 2 2 27 2 2" xfId="4161" xr:uid="{00000000-0005-0000-0000-000084140000}"/>
    <cellStyle name="Normal 2 2 2 2 27 2 2 2" xfId="10673" xr:uid="{00000000-0005-0000-0000-000085140000}"/>
    <cellStyle name="Normal 2 2 2 2 27 2 3" xfId="10672" xr:uid="{00000000-0005-0000-0000-000086140000}"/>
    <cellStyle name="Normal 2 2 2 2 27 3" xfId="4162" xr:uid="{00000000-0005-0000-0000-000087140000}"/>
    <cellStyle name="Normal 2 2 2 2 27 3 2" xfId="10674" xr:uid="{00000000-0005-0000-0000-000088140000}"/>
    <cellStyle name="Normal 2 2 2 2 27 4" xfId="10671" xr:uid="{00000000-0005-0000-0000-000089140000}"/>
    <cellStyle name="Normal 2 2 2 2 28" xfId="4163" xr:uid="{00000000-0005-0000-0000-00008A140000}"/>
    <cellStyle name="Normal 2 2 2 2 28 2" xfId="4164" xr:uid="{00000000-0005-0000-0000-00008B140000}"/>
    <cellStyle name="Normal 2 2 2 2 28 2 2" xfId="4165" xr:uid="{00000000-0005-0000-0000-00008C140000}"/>
    <cellStyle name="Normal 2 2 2 2 28 2 2 2" xfId="10677" xr:uid="{00000000-0005-0000-0000-00008D140000}"/>
    <cellStyle name="Normal 2 2 2 2 28 2 3" xfId="10676" xr:uid="{00000000-0005-0000-0000-00008E140000}"/>
    <cellStyle name="Normal 2 2 2 2 28 3" xfId="4166" xr:uid="{00000000-0005-0000-0000-00008F140000}"/>
    <cellStyle name="Normal 2 2 2 2 28 3 2" xfId="10678" xr:uid="{00000000-0005-0000-0000-000090140000}"/>
    <cellStyle name="Normal 2 2 2 2 28 4" xfId="10675" xr:uid="{00000000-0005-0000-0000-000091140000}"/>
    <cellStyle name="Normal 2 2 2 2 29" xfId="4167" xr:uid="{00000000-0005-0000-0000-000092140000}"/>
    <cellStyle name="Normal 2 2 2 2 29 2" xfId="4168" xr:uid="{00000000-0005-0000-0000-000093140000}"/>
    <cellStyle name="Normal 2 2 2 2 29 2 2" xfId="4169" xr:uid="{00000000-0005-0000-0000-000094140000}"/>
    <cellStyle name="Normal 2 2 2 2 29 2 2 2" xfId="10681" xr:uid="{00000000-0005-0000-0000-000095140000}"/>
    <cellStyle name="Normal 2 2 2 2 29 2 3" xfId="10680" xr:uid="{00000000-0005-0000-0000-000096140000}"/>
    <cellStyle name="Normal 2 2 2 2 29 3" xfId="4170" xr:uid="{00000000-0005-0000-0000-000097140000}"/>
    <cellStyle name="Normal 2 2 2 2 29 3 2" xfId="10682" xr:uid="{00000000-0005-0000-0000-000098140000}"/>
    <cellStyle name="Normal 2 2 2 2 29 4" xfId="10679" xr:uid="{00000000-0005-0000-0000-000099140000}"/>
    <cellStyle name="Normal 2 2 2 2 3" xfId="4171" xr:uid="{00000000-0005-0000-0000-00009A140000}"/>
    <cellStyle name="Normal 2 2 2 2 3 10" xfId="4172" xr:uid="{00000000-0005-0000-0000-00009B140000}"/>
    <cellStyle name="Normal 2 2 2 2 3 10 2" xfId="10684" xr:uid="{00000000-0005-0000-0000-00009C140000}"/>
    <cellStyle name="Normal 2 2 2 2 3 11" xfId="4173" xr:uid="{00000000-0005-0000-0000-00009D140000}"/>
    <cellStyle name="Normal 2 2 2 2 3 11 2" xfId="10685" xr:uid="{00000000-0005-0000-0000-00009E140000}"/>
    <cellStyle name="Normal 2 2 2 2 3 12" xfId="10683" xr:uid="{00000000-0005-0000-0000-00009F140000}"/>
    <cellStyle name="Normal 2 2 2 2 3 2" xfId="4174" xr:uid="{00000000-0005-0000-0000-0000A0140000}"/>
    <cellStyle name="Normal 2 2 2 2 3 2 2" xfId="4175" xr:uid="{00000000-0005-0000-0000-0000A1140000}"/>
    <cellStyle name="Normal 2 2 2 2 3 2 3" xfId="4176" xr:uid="{00000000-0005-0000-0000-0000A2140000}"/>
    <cellStyle name="Normal 2 2 2 2 3 2 3 2" xfId="10687" xr:uid="{00000000-0005-0000-0000-0000A3140000}"/>
    <cellStyle name="Normal 2 2 2 2 3 2 4" xfId="10686" xr:uid="{00000000-0005-0000-0000-0000A4140000}"/>
    <cellStyle name="Normal 2 2 2 2 3 3" xfId="4177" xr:uid="{00000000-0005-0000-0000-0000A5140000}"/>
    <cellStyle name="Normal 2 2 2 2 3 4" xfId="4178" xr:uid="{00000000-0005-0000-0000-0000A6140000}"/>
    <cellStyle name="Normal 2 2 2 2 3 5" xfId="4179" xr:uid="{00000000-0005-0000-0000-0000A7140000}"/>
    <cellStyle name="Normal 2 2 2 2 3 6" xfId="4180" xr:uid="{00000000-0005-0000-0000-0000A8140000}"/>
    <cellStyle name="Normal 2 2 2 2 3 7" xfId="4181" xr:uid="{00000000-0005-0000-0000-0000A9140000}"/>
    <cellStyle name="Normal 2 2 2 2 3 8" xfId="4182" xr:uid="{00000000-0005-0000-0000-0000AA140000}"/>
    <cellStyle name="Normal 2 2 2 2 3 9" xfId="4183" xr:uid="{00000000-0005-0000-0000-0000AB140000}"/>
    <cellStyle name="Normal 2 2 2 2 30" xfId="4184" xr:uid="{00000000-0005-0000-0000-0000AC140000}"/>
    <cellStyle name="Normal 2 2 2 2 30 2" xfId="4185" xr:uid="{00000000-0005-0000-0000-0000AD140000}"/>
    <cellStyle name="Normal 2 2 2 2 30 2 2" xfId="4186" xr:uid="{00000000-0005-0000-0000-0000AE140000}"/>
    <cellStyle name="Normal 2 2 2 2 30 2 2 2" xfId="10690" xr:uid="{00000000-0005-0000-0000-0000AF140000}"/>
    <cellStyle name="Normal 2 2 2 2 30 2 3" xfId="10689" xr:uid="{00000000-0005-0000-0000-0000B0140000}"/>
    <cellStyle name="Normal 2 2 2 2 30 3" xfId="4187" xr:uid="{00000000-0005-0000-0000-0000B1140000}"/>
    <cellStyle name="Normal 2 2 2 2 30 3 2" xfId="10691" xr:uid="{00000000-0005-0000-0000-0000B2140000}"/>
    <cellStyle name="Normal 2 2 2 2 30 4" xfId="10688" xr:uid="{00000000-0005-0000-0000-0000B3140000}"/>
    <cellStyle name="Normal 2 2 2 2 31" xfId="4188" xr:uid="{00000000-0005-0000-0000-0000B4140000}"/>
    <cellStyle name="Normal 2 2 2 2 31 2" xfId="4189" xr:uid="{00000000-0005-0000-0000-0000B5140000}"/>
    <cellStyle name="Normal 2 2 2 2 31 2 2" xfId="4190" xr:uid="{00000000-0005-0000-0000-0000B6140000}"/>
    <cellStyle name="Normal 2 2 2 2 31 2 2 2" xfId="10694" xr:uid="{00000000-0005-0000-0000-0000B7140000}"/>
    <cellStyle name="Normal 2 2 2 2 31 2 3" xfId="10693" xr:uid="{00000000-0005-0000-0000-0000B8140000}"/>
    <cellStyle name="Normal 2 2 2 2 31 3" xfId="4191" xr:uid="{00000000-0005-0000-0000-0000B9140000}"/>
    <cellStyle name="Normal 2 2 2 2 31 3 2" xfId="10695" xr:uid="{00000000-0005-0000-0000-0000BA140000}"/>
    <cellStyle name="Normal 2 2 2 2 31 4" xfId="10692" xr:uid="{00000000-0005-0000-0000-0000BB140000}"/>
    <cellStyle name="Normal 2 2 2 2 32" xfId="4192" xr:uid="{00000000-0005-0000-0000-0000BC140000}"/>
    <cellStyle name="Normal 2 2 2 2 32 2" xfId="4193" xr:uid="{00000000-0005-0000-0000-0000BD140000}"/>
    <cellStyle name="Normal 2 2 2 2 32 2 2" xfId="4194" xr:uid="{00000000-0005-0000-0000-0000BE140000}"/>
    <cellStyle name="Normal 2 2 2 2 32 2 2 2" xfId="10698" xr:uid="{00000000-0005-0000-0000-0000BF140000}"/>
    <cellStyle name="Normal 2 2 2 2 32 2 3" xfId="10697" xr:uid="{00000000-0005-0000-0000-0000C0140000}"/>
    <cellStyle name="Normal 2 2 2 2 32 3" xfId="4195" xr:uid="{00000000-0005-0000-0000-0000C1140000}"/>
    <cellStyle name="Normal 2 2 2 2 32 3 2" xfId="10699" xr:uid="{00000000-0005-0000-0000-0000C2140000}"/>
    <cellStyle name="Normal 2 2 2 2 32 4" xfId="10696" xr:uid="{00000000-0005-0000-0000-0000C3140000}"/>
    <cellStyle name="Normal 2 2 2 2 33" xfId="4196" xr:uid="{00000000-0005-0000-0000-0000C4140000}"/>
    <cellStyle name="Normal 2 2 2 2 33 2" xfId="4197" xr:uid="{00000000-0005-0000-0000-0000C5140000}"/>
    <cellStyle name="Normal 2 2 2 2 33 2 2" xfId="4198" xr:uid="{00000000-0005-0000-0000-0000C6140000}"/>
    <cellStyle name="Normal 2 2 2 2 33 2 2 2" xfId="10702" xr:uid="{00000000-0005-0000-0000-0000C7140000}"/>
    <cellStyle name="Normal 2 2 2 2 33 2 3" xfId="10701" xr:uid="{00000000-0005-0000-0000-0000C8140000}"/>
    <cellStyle name="Normal 2 2 2 2 33 3" xfId="4199" xr:uid="{00000000-0005-0000-0000-0000C9140000}"/>
    <cellStyle name="Normal 2 2 2 2 33 3 2" xfId="10703" xr:uid="{00000000-0005-0000-0000-0000CA140000}"/>
    <cellStyle name="Normal 2 2 2 2 33 4" xfId="10700" xr:uid="{00000000-0005-0000-0000-0000CB140000}"/>
    <cellStyle name="Normal 2 2 2 2 34" xfId="4200" xr:uid="{00000000-0005-0000-0000-0000CC140000}"/>
    <cellStyle name="Normal 2 2 2 2 34 2" xfId="4201" xr:uid="{00000000-0005-0000-0000-0000CD140000}"/>
    <cellStyle name="Normal 2 2 2 2 34 2 2" xfId="4202" xr:uid="{00000000-0005-0000-0000-0000CE140000}"/>
    <cellStyle name="Normal 2 2 2 2 34 2 2 2" xfId="10706" xr:uid="{00000000-0005-0000-0000-0000CF140000}"/>
    <cellStyle name="Normal 2 2 2 2 34 2 3" xfId="10705" xr:uid="{00000000-0005-0000-0000-0000D0140000}"/>
    <cellStyle name="Normal 2 2 2 2 34 3" xfId="4203" xr:uid="{00000000-0005-0000-0000-0000D1140000}"/>
    <cellStyle name="Normal 2 2 2 2 34 3 2" xfId="10707" xr:uid="{00000000-0005-0000-0000-0000D2140000}"/>
    <cellStyle name="Normal 2 2 2 2 34 4" xfId="10704" xr:uid="{00000000-0005-0000-0000-0000D3140000}"/>
    <cellStyle name="Normal 2 2 2 2 35" xfId="4204" xr:uid="{00000000-0005-0000-0000-0000D4140000}"/>
    <cellStyle name="Normal 2 2 2 2 35 2" xfId="4205" xr:uid="{00000000-0005-0000-0000-0000D5140000}"/>
    <cellStyle name="Normal 2 2 2 2 35 2 2" xfId="4206" xr:uid="{00000000-0005-0000-0000-0000D6140000}"/>
    <cellStyle name="Normal 2 2 2 2 35 2 2 2" xfId="10710" xr:uid="{00000000-0005-0000-0000-0000D7140000}"/>
    <cellStyle name="Normal 2 2 2 2 35 2 3" xfId="10709" xr:uid="{00000000-0005-0000-0000-0000D8140000}"/>
    <cellStyle name="Normal 2 2 2 2 35 3" xfId="4207" xr:uid="{00000000-0005-0000-0000-0000D9140000}"/>
    <cellStyle name="Normal 2 2 2 2 35 3 2" xfId="10711" xr:uid="{00000000-0005-0000-0000-0000DA140000}"/>
    <cellStyle name="Normal 2 2 2 2 35 4" xfId="10708" xr:uid="{00000000-0005-0000-0000-0000DB140000}"/>
    <cellStyle name="Normal 2 2 2 2 36" xfId="4208" xr:uid="{00000000-0005-0000-0000-0000DC140000}"/>
    <cellStyle name="Normal 2 2 2 2 36 2" xfId="4209" xr:uid="{00000000-0005-0000-0000-0000DD140000}"/>
    <cellStyle name="Normal 2 2 2 2 36 2 2" xfId="4210" xr:uid="{00000000-0005-0000-0000-0000DE140000}"/>
    <cellStyle name="Normal 2 2 2 2 36 2 2 2" xfId="10714" xr:uid="{00000000-0005-0000-0000-0000DF140000}"/>
    <cellStyle name="Normal 2 2 2 2 36 2 3" xfId="10713" xr:uid="{00000000-0005-0000-0000-0000E0140000}"/>
    <cellStyle name="Normal 2 2 2 2 36 3" xfId="4211" xr:uid="{00000000-0005-0000-0000-0000E1140000}"/>
    <cellStyle name="Normal 2 2 2 2 36 3 2" xfId="10715" xr:uid="{00000000-0005-0000-0000-0000E2140000}"/>
    <cellStyle name="Normal 2 2 2 2 36 4" xfId="10712" xr:uid="{00000000-0005-0000-0000-0000E3140000}"/>
    <cellStyle name="Normal 2 2 2 2 37" xfId="4212" xr:uid="{00000000-0005-0000-0000-0000E4140000}"/>
    <cellStyle name="Normal 2 2 2 2 37 2" xfId="4213" xr:uid="{00000000-0005-0000-0000-0000E5140000}"/>
    <cellStyle name="Normal 2 2 2 2 37 2 2" xfId="4214" xr:uid="{00000000-0005-0000-0000-0000E6140000}"/>
    <cellStyle name="Normal 2 2 2 2 37 2 2 2" xfId="10718" xr:uid="{00000000-0005-0000-0000-0000E7140000}"/>
    <cellStyle name="Normal 2 2 2 2 37 2 3" xfId="10717" xr:uid="{00000000-0005-0000-0000-0000E8140000}"/>
    <cellStyle name="Normal 2 2 2 2 37 3" xfId="4215" xr:uid="{00000000-0005-0000-0000-0000E9140000}"/>
    <cellStyle name="Normal 2 2 2 2 37 3 2" xfId="10719" xr:uid="{00000000-0005-0000-0000-0000EA140000}"/>
    <cellStyle name="Normal 2 2 2 2 37 4" xfId="10716" xr:uid="{00000000-0005-0000-0000-0000EB140000}"/>
    <cellStyle name="Normal 2 2 2 2 38" xfId="4216" xr:uid="{00000000-0005-0000-0000-0000EC140000}"/>
    <cellStyle name="Normal 2 2 2 2 38 2" xfId="4217" xr:uid="{00000000-0005-0000-0000-0000ED140000}"/>
    <cellStyle name="Normal 2 2 2 2 38 2 2" xfId="4218" xr:uid="{00000000-0005-0000-0000-0000EE140000}"/>
    <cellStyle name="Normal 2 2 2 2 38 2 2 2" xfId="10722" xr:uid="{00000000-0005-0000-0000-0000EF140000}"/>
    <cellStyle name="Normal 2 2 2 2 38 2 3" xfId="10721" xr:uid="{00000000-0005-0000-0000-0000F0140000}"/>
    <cellStyle name="Normal 2 2 2 2 38 3" xfId="4219" xr:uid="{00000000-0005-0000-0000-0000F1140000}"/>
    <cellStyle name="Normal 2 2 2 2 38 3 2" xfId="10723" xr:uid="{00000000-0005-0000-0000-0000F2140000}"/>
    <cellStyle name="Normal 2 2 2 2 38 4" xfId="10720" xr:uid="{00000000-0005-0000-0000-0000F3140000}"/>
    <cellStyle name="Normal 2 2 2 2 39" xfId="4220" xr:uid="{00000000-0005-0000-0000-0000F4140000}"/>
    <cellStyle name="Normal 2 2 2 2 39 2" xfId="4221" xr:uid="{00000000-0005-0000-0000-0000F5140000}"/>
    <cellStyle name="Normal 2 2 2 2 39 2 2" xfId="4222" xr:uid="{00000000-0005-0000-0000-0000F6140000}"/>
    <cellStyle name="Normal 2 2 2 2 39 2 2 2" xfId="10726" xr:uid="{00000000-0005-0000-0000-0000F7140000}"/>
    <cellStyle name="Normal 2 2 2 2 39 2 3" xfId="10725" xr:uid="{00000000-0005-0000-0000-0000F8140000}"/>
    <cellStyle name="Normal 2 2 2 2 39 3" xfId="4223" xr:uid="{00000000-0005-0000-0000-0000F9140000}"/>
    <cellStyle name="Normal 2 2 2 2 39 3 2" xfId="10727" xr:uid="{00000000-0005-0000-0000-0000FA140000}"/>
    <cellStyle name="Normal 2 2 2 2 39 4" xfId="10724" xr:uid="{00000000-0005-0000-0000-0000FB140000}"/>
    <cellStyle name="Normal 2 2 2 2 4" xfId="4224" xr:uid="{00000000-0005-0000-0000-0000FC140000}"/>
    <cellStyle name="Normal 2 2 2 2 4 2" xfId="4225" xr:uid="{00000000-0005-0000-0000-0000FD140000}"/>
    <cellStyle name="Normal 2 2 2 2 4 2 2" xfId="4226" xr:uid="{00000000-0005-0000-0000-0000FE140000}"/>
    <cellStyle name="Normal 2 2 2 2 4 2 2 2" xfId="10730" xr:uid="{00000000-0005-0000-0000-0000FF140000}"/>
    <cellStyle name="Normal 2 2 2 2 4 2 3" xfId="10729" xr:uid="{00000000-0005-0000-0000-000000150000}"/>
    <cellStyle name="Normal 2 2 2 2 4 3" xfId="4227" xr:uid="{00000000-0005-0000-0000-000001150000}"/>
    <cellStyle name="Normal 2 2 2 2 4 3 2" xfId="10731" xr:uid="{00000000-0005-0000-0000-000002150000}"/>
    <cellStyle name="Normal 2 2 2 2 4 4" xfId="10728" xr:uid="{00000000-0005-0000-0000-000003150000}"/>
    <cellStyle name="Normal 2 2 2 2 40" xfId="4228" xr:uid="{00000000-0005-0000-0000-000004150000}"/>
    <cellStyle name="Normal 2 2 2 2 40 2" xfId="4229" xr:uid="{00000000-0005-0000-0000-000005150000}"/>
    <cellStyle name="Normal 2 2 2 2 40 2 2" xfId="4230" xr:uid="{00000000-0005-0000-0000-000006150000}"/>
    <cellStyle name="Normal 2 2 2 2 40 2 2 2" xfId="10734" xr:uid="{00000000-0005-0000-0000-000007150000}"/>
    <cellStyle name="Normal 2 2 2 2 40 2 3" xfId="10733" xr:uid="{00000000-0005-0000-0000-000008150000}"/>
    <cellStyle name="Normal 2 2 2 2 40 3" xfId="4231" xr:uid="{00000000-0005-0000-0000-000009150000}"/>
    <cellStyle name="Normal 2 2 2 2 40 3 2" xfId="10735" xr:uid="{00000000-0005-0000-0000-00000A150000}"/>
    <cellStyle name="Normal 2 2 2 2 40 4" xfId="10732" xr:uid="{00000000-0005-0000-0000-00000B150000}"/>
    <cellStyle name="Normal 2 2 2 2 41" xfId="4232" xr:uid="{00000000-0005-0000-0000-00000C150000}"/>
    <cellStyle name="Normal 2 2 2 2 41 2" xfId="4233" xr:uid="{00000000-0005-0000-0000-00000D150000}"/>
    <cellStyle name="Normal 2 2 2 2 41 2 2" xfId="4234" xr:uid="{00000000-0005-0000-0000-00000E150000}"/>
    <cellStyle name="Normal 2 2 2 2 41 2 2 2" xfId="10738" xr:uid="{00000000-0005-0000-0000-00000F150000}"/>
    <cellStyle name="Normal 2 2 2 2 41 2 3" xfId="10737" xr:uid="{00000000-0005-0000-0000-000010150000}"/>
    <cellStyle name="Normal 2 2 2 2 41 3" xfId="4235" xr:uid="{00000000-0005-0000-0000-000011150000}"/>
    <cellStyle name="Normal 2 2 2 2 41 3 2" xfId="10739" xr:uid="{00000000-0005-0000-0000-000012150000}"/>
    <cellStyle name="Normal 2 2 2 2 41 4" xfId="10736" xr:uid="{00000000-0005-0000-0000-000013150000}"/>
    <cellStyle name="Normal 2 2 2 2 42" xfId="4236" xr:uid="{00000000-0005-0000-0000-000014150000}"/>
    <cellStyle name="Normal 2 2 2 2 42 2" xfId="4237" xr:uid="{00000000-0005-0000-0000-000015150000}"/>
    <cellStyle name="Normal 2 2 2 2 42 2 2" xfId="4238" xr:uid="{00000000-0005-0000-0000-000016150000}"/>
    <cellStyle name="Normal 2 2 2 2 42 2 2 2" xfId="10742" xr:uid="{00000000-0005-0000-0000-000017150000}"/>
    <cellStyle name="Normal 2 2 2 2 42 2 3" xfId="10741" xr:uid="{00000000-0005-0000-0000-000018150000}"/>
    <cellStyle name="Normal 2 2 2 2 42 3" xfId="4239" xr:uid="{00000000-0005-0000-0000-000019150000}"/>
    <cellStyle name="Normal 2 2 2 2 42 3 2" xfId="10743" xr:uid="{00000000-0005-0000-0000-00001A150000}"/>
    <cellStyle name="Normal 2 2 2 2 42 4" xfId="10740" xr:uid="{00000000-0005-0000-0000-00001B150000}"/>
    <cellStyle name="Normal 2 2 2 2 43" xfId="4240" xr:uid="{00000000-0005-0000-0000-00001C150000}"/>
    <cellStyle name="Normal 2 2 2 2 43 2" xfId="4241" xr:uid="{00000000-0005-0000-0000-00001D150000}"/>
    <cellStyle name="Normal 2 2 2 2 43 2 2" xfId="4242" xr:uid="{00000000-0005-0000-0000-00001E150000}"/>
    <cellStyle name="Normal 2 2 2 2 43 2 2 2" xfId="10746" xr:uid="{00000000-0005-0000-0000-00001F150000}"/>
    <cellStyle name="Normal 2 2 2 2 43 2 3" xfId="10745" xr:uid="{00000000-0005-0000-0000-000020150000}"/>
    <cellStyle name="Normal 2 2 2 2 43 3" xfId="4243" xr:uid="{00000000-0005-0000-0000-000021150000}"/>
    <cellStyle name="Normal 2 2 2 2 43 3 2" xfId="10747" xr:uid="{00000000-0005-0000-0000-000022150000}"/>
    <cellStyle name="Normal 2 2 2 2 43 4" xfId="10744" xr:uid="{00000000-0005-0000-0000-000023150000}"/>
    <cellStyle name="Normal 2 2 2 2 44" xfId="4244" xr:uid="{00000000-0005-0000-0000-000024150000}"/>
    <cellStyle name="Normal 2 2 2 2 44 2" xfId="4245" xr:uid="{00000000-0005-0000-0000-000025150000}"/>
    <cellStyle name="Normal 2 2 2 2 44 2 2" xfId="4246" xr:uid="{00000000-0005-0000-0000-000026150000}"/>
    <cellStyle name="Normal 2 2 2 2 44 2 2 2" xfId="10750" xr:uid="{00000000-0005-0000-0000-000027150000}"/>
    <cellStyle name="Normal 2 2 2 2 44 2 3" xfId="10749" xr:uid="{00000000-0005-0000-0000-000028150000}"/>
    <cellStyle name="Normal 2 2 2 2 44 3" xfId="4247" xr:uid="{00000000-0005-0000-0000-000029150000}"/>
    <cellStyle name="Normal 2 2 2 2 44 3 2" xfId="10751" xr:uid="{00000000-0005-0000-0000-00002A150000}"/>
    <cellStyle name="Normal 2 2 2 2 44 4" xfId="10748" xr:uid="{00000000-0005-0000-0000-00002B150000}"/>
    <cellStyle name="Normal 2 2 2 2 45" xfId="4248" xr:uid="{00000000-0005-0000-0000-00002C150000}"/>
    <cellStyle name="Normal 2 2 2 2 45 2" xfId="4249" xr:uid="{00000000-0005-0000-0000-00002D150000}"/>
    <cellStyle name="Normal 2 2 2 2 45 2 2" xfId="4250" xr:uid="{00000000-0005-0000-0000-00002E150000}"/>
    <cellStyle name="Normal 2 2 2 2 45 2 2 2" xfId="10754" xr:uid="{00000000-0005-0000-0000-00002F150000}"/>
    <cellStyle name="Normal 2 2 2 2 45 2 3" xfId="10753" xr:uid="{00000000-0005-0000-0000-000030150000}"/>
    <cellStyle name="Normal 2 2 2 2 45 3" xfId="4251" xr:uid="{00000000-0005-0000-0000-000031150000}"/>
    <cellStyle name="Normal 2 2 2 2 45 3 2" xfId="10755" xr:uid="{00000000-0005-0000-0000-000032150000}"/>
    <cellStyle name="Normal 2 2 2 2 45 4" xfId="10752" xr:uid="{00000000-0005-0000-0000-000033150000}"/>
    <cellStyle name="Normal 2 2 2 2 46" xfId="4252" xr:uid="{00000000-0005-0000-0000-000034150000}"/>
    <cellStyle name="Normal 2 2 2 2 46 2" xfId="4253" xr:uid="{00000000-0005-0000-0000-000035150000}"/>
    <cellStyle name="Normal 2 2 2 2 46 2 2" xfId="4254" xr:uid="{00000000-0005-0000-0000-000036150000}"/>
    <cellStyle name="Normal 2 2 2 2 46 2 2 2" xfId="10758" xr:uid="{00000000-0005-0000-0000-000037150000}"/>
    <cellStyle name="Normal 2 2 2 2 46 2 3" xfId="10757" xr:uid="{00000000-0005-0000-0000-000038150000}"/>
    <cellStyle name="Normal 2 2 2 2 46 3" xfId="4255" xr:uid="{00000000-0005-0000-0000-000039150000}"/>
    <cellStyle name="Normal 2 2 2 2 46 3 2" xfId="10759" xr:uid="{00000000-0005-0000-0000-00003A150000}"/>
    <cellStyle name="Normal 2 2 2 2 46 4" xfId="10756" xr:uid="{00000000-0005-0000-0000-00003B150000}"/>
    <cellStyle name="Normal 2 2 2 2 47" xfId="4256" xr:uid="{00000000-0005-0000-0000-00003C150000}"/>
    <cellStyle name="Normal 2 2 2 2 47 2" xfId="4257" xr:uid="{00000000-0005-0000-0000-00003D150000}"/>
    <cellStyle name="Normal 2 2 2 2 47 2 2" xfId="4258" xr:uid="{00000000-0005-0000-0000-00003E150000}"/>
    <cellStyle name="Normal 2 2 2 2 47 2 2 2" xfId="10762" xr:uid="{00000000-0005-0000-0000-00003F150000}"/>
    <cellStyle name="Normal 2 2 2 2 47 2 3" xfId="10761" xr:uid="{00000000-0005-0000-0000-000040150000}"/>
    <cellStyle name="Normal 2 2 2 2 47 3" xfId="4259" xr:uid="{00000000-0005-0000-0000-000041150000}"/>
    <cellStyle name="Normal 2 2 2 2 47 3 2" xfId="10763" xr:uid="{00000000-0005-0000-0000-000042150000}"/>
    <cellStyle name="Normal 2 2 2 2 47 4" xfId="10760" xr:uid="{00000000-0005-0000-0000-000043150000}"/>
    <cellStyle name="Normal 2 2 2 2 48" xfId="4260" xr:uid="{00000000-0005-0000-0000-000044150000}"/>
    <cellStyle name="Normal 2 2 2 2 48 2" xfId="4261" xr:uid="{00000000-0005-0000-0000-000045150000}"/>
    <cellStyle name="Normal 2 2 2 2 48 2 2" xfId="4262" xr:uid="{00000000-0005-0000-0000-000046150000}"/>
    <cellStyle name="Normal 2 2 2 2 48 2 2 2" xfId="10766" xr:uid="{00000000-0005-0000-0000-000047150000}"/>
    <cellStyle name="Normal 2 2 2 2 48 2 3" xfId="10765" xr:uid="{00000000-0005-0000-0000-000048150000}"/>
    <cellStyle name="Normal 2 2 2 2 48 3" xfId="4263" xr:uid="{00000000-0005-0000-0000-000049150000}"/>
    <cellStyle name="Normal 2 2 2 2 48 3 2" xfId="10767" xr:uid="{00000000-0005-0000-0000-00004A150000}"/>
    <cellStyle name="Normal 2 2 2 2 48 4" xfId="10764" xr:uid="{00000000-0005-0000-0000-00004B150000}"/>
    <cellStyle name="Normal 2 2 2 2 49" xfId="4264" xr:uid="{00000000-0005-0000-0000-00004C150000}"/>
    <cellStyle name="Normal 2 2 2 2 49 2" xfId="4265" xr:uid="{00000000-0005-0000-0000-00004D150000}"/>
    <cellStyle name="Normal 2 2 2 2 49 2 2" xfId="4266" xr:uid="{00000000-0005-0000-0000-00004E150000}"/>
    <cellStyle name="Normal 2 2 2 2 49 2 2 2" xfId="10770" xr:uid="{00000000-0005-0000-0000-00004F150000}"/>
    <cellStyle name="Normal 2 2 2 2 49 2 3" xfId="10769" xr:uid="{00000000-0005-0000-0000-000050150000}"/>
    <cellStyle name="Normal 2 2 2 2 49 3" xfId="4267" xr:uid="{00000000-0005-0000-0000-000051150000}"/>
    <cellStyle name="Normal 2 2 2 2 49 3 2" xfId="10771" xr:uid="{00000000-0005-0000-0000-000052150000}"/>
    <cellStyle name="Normal 2 2 2 2 49 4" xfId="10768" xr:uid="{00000000-0005-0000-0000-000053150000}"/>
    <cellStyle name="Normal 2 2 2 2 5" xfId="4268" xr:uid="{00000000-0005-0000-0000-000054150000}"/>
    <cellStyle name="Normal 2 2 2 2 5 2" xfId="4269" xr:uid="{00000000-0005-0000-0000-000055150000}"/>
    <cellStyle name="Normal 2 2 2 2 5 2 2" xfId="4270" xr:uid="{00000000-0005-0000-0000-000056150000}"/>
    <cellStyle name="Normal 2 2 2 2 5 2 2 2" xfId="10774" xr:uid="{00000000-0005-0000-0000-000057150000}"/>
    <cellStyle name="Normal 2 2 2 2 5 2 3" xfId="10773" xr:uid="{00000000-0005-0000-0000-000058150000}"/>
    <cellStyle name="Normal 2 2 2 2 5 3" xfId="4271" xr:uid="{00000000-0005-0000-0000-000059150000}"/>
    <cellStyle name="Normal 2 2 2 2 5 3 2" xfId="10775" xr:uid="{00000000-0005-0000-0000-00005A150000}"/>
    <cellStyle name="Normal 2 2 2 2 5 4" xfId="10772" xr:uid="{00000000-0005-0000-0000-00005B150000}"/>
    <cellStyle name="Normal 2 2 2 2 50" xfId="4272" xr:uid="{00000000-0005-0000-0000-00005C150000}"/>
    <cellStyle name="Normal 2 2 2 2 50 2" xfId="4273" xr:uid="{00000000-0005-0000-0000-00005D150000}"/>
    <cellStyle name="Normal 2 2 2 2 50 2 2" xfId="4274" xr:uid="{00000000-0005-0000-0000-00005E150000}"/>
    <cellStyle name="Normal 2 2 2 2 50 2 2 2" xfId="10778" xr:uid="{00000000-0005-0000-0000-00005F150000}"/>
    <cellStyle name="Normal 2 2 2 2 50 2 3" xfId="10777" xr:uid="{00000000-0005-0000-0000-000060150000}"/>
    <cellStyle name="Normal 2 2 2 2 50 3" xfId="4275" xr:uid="{00000000-0005-0000-0000-000061150000}"/>
    <cellStyle name="Normal 2 2 2 2 50 3 2" xfId="10779" xr:uid="{00000000-0005-0000-0000-000062150000}"/>
    <cellStyle name="Normal 2 2 2 2 50 4" xfId="10776" xr:uid="{00000000-0005-0000-0000-000063150000}"/>
    <cellStyle name="Normal 2 2 2 2 51" xfId="4276" xr:uid="{00000000-0005-0000-0000-000064150000}"/>
    <cellStyle name="Normal 2 2 2 2 51 2" xfId="4277" xr:uid="{00000000-0005-0000-0000-000065150000}"/>
    <cellStyle name="Normal 2 2 2 2 51 2 2" xfId="4278" xr:uid="{00000000-0005-0000-0000-000066150000}"/>
    <cellStyle name="Normal 2 2 2 2 51 2 2 2" xfId="10782" xr:uid="{00000000-0005-0000-0000-000067150000}"/>
    <cellStyle name="Normal 2 2 2 2 51 2 3" xfId="10781" xr:uid="{00000000-0005-0000-0000-000068150000}"/>
    <cellStyle name="Normal 2 2 2 2 51 3" xfId="4279" xr:uid="{00000000-0005-0000-0000-000069150000}"/>
    <cellStyle name="Normal 2 2 2 2 51 3 2" xfId="10783" xr:uid="{00000000-0005-0000-0000-00006A150000}"/>
    <cellStyle name="Normal 2 2 2 2 51 4" xfId="10780" xr:uid="{00000000-0005-0000-0000-00006B150000}"/>
    <cellStyle name="Normal 2 2 2 2 52" xfId="4280" xr:uid="{00000000-0005-0000-0000-00006C150000}"/>
    <cellStyle name="Normal 2 2 2 2 52 2" xfId="4281" xr:uid="{00000000-0005-0000-0000-00006D150000}"/>
    <cellStyle name="Normal 2 2 2 2 52 2 2" xfId="4282" xr:uid="{00000000-0005-0000-0000-00006E150000}"/>
    <cellStyle name="Normal 2 2 2 2 52 2 2 2" xfId="10786" xr:uid="{00000000-0005-0000-0000-00006F150000}"/>
    <cellStyle name="Normal 2 2 2 2 52 2 3" xfId="10785" xr:uid="{00000000-0005-0000-0000-000070150000}"/>
    <cellStyle name="Normal 2 2 2 2 52 3" xfId="4283" xr:uid="{00000000-0005-0000-0000-000071150000}"/>
    <cellStyle name="Normal 2 2 2 2 52 3 2" xfId="10787" xr:uid="{00000000-0005-0000-0000-000072150000}"/>
    <cellStyle name="Normal 2 2 2 2 52 4" xfId="10784" xr:uid="{00000000-0005-0000-0000-000073150000}"/>
    <cellStyle name="Normal 2 2 2 2 53" xfId="4284" xr:uid="{00000000-0005-0000-0000-000074150000}"/>
    <cellStyle name="Normal 2 2 2 2 53 2" xfId="4285" xr:uid="{00000000-0005-0000-0000-000075150000}"/>
    <cellStyle name="Normal 2 2 2 2 53 2 2" xfId="4286" xr:uid="{00000000-0005-0000-0000-000076150000}"/>
    <cellStyle name="Normal 2 2 2 2 53 2 2 2" xfId="10790" xr:uid="{00000000-0005-0000-0000-000077150000}"/>
    <cellStyle name="Normal 2 2 2 2 53 2 3" xfId="10789" xr:uid="{00000000-0005-0000-0000-000078150000}"/>
    <cellStyle name="Normal 2 2 2 2 53 3" xfId="4287" xr:uid="{00000000-0005-0000-0000-000079150000}"/>
    <cellStyle name="Normal 2 2 2 2 53 3 2" xfId="10791" xr:uid="{00000000-0005-0000-0000-00007A150000}"/>
    <cellStyle name="Normal 2 2 2 2 53 4" xfId="10788" xr:uid="{00000000-0005-0000-0000-00007B150000}"/>
    <cellStyle name="Normal 2 2 2 2 54" xfId="4288" xr:uid="{00000000-0005-0000-0000-00007C150000}"/>
    <cellStyle name="Normal 2 2 2 2 54 2" xfId="4289" xr:uid="{00000000-0005-0000-0000-00007D150000}"/>
    <cellStyle name="Normal 2 2 2 2 54 2 2" xfId="4290" xr:uid="{00000000-0005-0000-0000-00007E150000}"/>
    <cellStyle name="Normal 2 2 2 2 54 2 2 2" xfId="10794" xr:uid="{00000000-0005-0000-0000-00007F150000}"/>
    <cellStyle name="Normal 2 2 2 2 54 2 3" xfId="10793" xr:uid="{00000000-0005-0000-0000-000080150000}"/>
    <cellStyle name="Normal 2 2 2 2 54 3" xfId="4291" xr:uid="{00000000-0005-0000-0000-000081150000}"/>
    <cellStyle name="Normal 2 2 2 2 54 3 2" xfId="10795" xr:uid="{00000000-0005-0000-0000-000082150000}"/>
    <cellStyle name="Normal 2 2 2 2 54 4" xfId="10792" xr:uid="{00000000-0005-0000-0000-000083150000}"/>
    <cellStyle name="Normal 2 2 2 2 55" xfId="4292" xr:uid="{00000000-0005-0000-0000-000084150000}"/>
    <cellStyle name="Normal 2 2 2 2 55 2" xfId="4293" xr:uid="{00000000-0005-0000-0000-000085150000}"/>
    <cellStyle name="Normal 2 2 2 2 55 2 2" xfId="4294" xr:uid="{00000000-0005-0000-0000-000086150000}"/>
    <cellStyle name="Normal 2 2 2 2 55 2 2 2" xfId="10798" xr:uid="{00000000-0005-0000-0000-000087150000}"/>
    <cellStyle name="Normal 2 2 2 2 55 2 3" xfId="10797" xr:uid="{00000000-0005-0000-0000-000088150000}"/>
    <cellStyle name="Normal 2 2 2 2 55 3" xfId="4295" xr:uid="{00000000-0005-0000-0000-000089150000}"/>
    <cellStyle name="Normal 2 2 2 2 55 3 2" xfId="10799" xr:uid="{00000000-0005-0000-0000-00008A150000}"/>
    <cellStyle name="Normal 2 2 2 2 55 4" xfId="10796" xr:uid="{00000000-0005-0000-0000-00008B150000}"/>
    <cellStyle name="Normal 2 2 2 2 56" xfId="4296" xr:uid="{00000000-0005-0000-0000-00008C150000}"/>
    <cellStyle name="Normal 2 2 2 2 56 2" xfId="4297" xr:uid="{00000000-0005-0000-0000-00008D150000}"/>
    <cellStyle name="Normal 2 2 2 2 56 2 2" xfId="4298" xr:uid="{00000000-0005-0000-0000-00008E150000}"/>
    <cellStyle name="Normal 2 2 2 2 56 2 2 2" xfId="10802" xr:uid="{00000000-0005-0000-0000-00008F150000}"/>
    <cellStyle name="Normal 2 2 2 2 56 2 3" xfId="10801" xr:uid="{00000000-0005-0000-0000-000090150000}"/>
    <cellStyle name="Normal 2 2 2 2 56 3" xfId="4299" xr:uid="{00000000-0005-0000-0000-000091150000}"/>
    <cellStyle name="Normal 2 2 2 2 56 3 2" xfId="10803" xr:uid="{00000000-0005-0000-0000-000092150000}"/>
    <cellStyle name="Normal 2 2 2 2 56 4" xfId="10800" xr:uid="{00000000-0005-0000-0000-000093150000}"/>
    <cellStyle name="Normal 2 2 2 2 57" xfId="4300" xr:uid="{00000000-0005-0000-0000-000094150000}"/>
    <cellStyle name="Normal 2 2 2 2 57 2" xfId="4301" xr:uid="{00000000-0005-0000-0000-000095150000}"/>
    <cellStyle name="Normal 2 2 2 2 57 2 2" xfId="4302" xr:uid="{00000000-0005-0000-0000-000096150000}"/>
    <cellStyle name="Normal 2 2 2 2 57 2 2 2" xfId="10806" xr:uid="{00000000-0005-0000-0000-000097150000}"/>
    <cellStyle name="Normal 2 2 2 2 57 2 3" xfId="10805" xr:uid="{00000000-0005-0000-0000-000098150000}"/>
    <cellStyle name="Normal 2 2 2 2 57 3" xfId="4303" xr:uid="{00000000-0005-0000-0000-000099150000}"/>
    <cellStyle name="Normal 2 2 2 2 57 3 2" xfId="10807" xr:uid="{00000000-0005-0000-0000-00009A150000}"/>
    <cellStyle name="Normal 2 2 2 2 57 4" xfId="10804" xr:uid="{00000000-0005-0000-0000-00009B150000}"/>
    <cellStyle name="Normal 2 2 2 2 58" xfId="4304" xr:uid="{00000000-0005-0000-0000-00009C150000}"/>
    <cellStyle name="Normal 2 2 2 2 58 2" xfId="4305" xr:uid="{00000000-0005-0000-0000-00009D150000}"/>
    <cellStyle name="Normal 2 2 2 2 58 2 2" xfId="4306" xr:uid="{00000000-0005-0000-0000-00009E150000}"/>
    <cellStyle name="Normal 2 2 2 2 58 2 2 2" xfId="10810" xr:uid="{00000000-0005-0000-0000-00009F150000}"/>
    <cellStyle name="Normal 2 2 2 2 58 2 3" xfId="10809" xr:uid="{00000000-0005-0000-0000-0000A0150000}"/>
    <cellStyle name="Normal 2 2 2 2 58 3" xfId="4307" xr:uid="{00000000-0005-0000-0000-0000A1150000}"/>
    <cellStyle name="Normal 2 2 2 2 58 3 2" xfId="10811" xr:uid="{00000000-0005-0000-0000-0000A2150000}"/>
    <cellStyle name="Normal 2 2 2 2 58 4" xfId="10808" xr:uid="{00000000-0005-0000-0000-0000A3150000}"/>
    <cellStyle name="Normal 2 2 2 2 59" xfId="4308" xr:uid="{00000000-0005-0000-0000-0000A4150000}"/>
    <cellStyle name="Normal 2 2 2 2 59 2" xfId="4309" xr:uid="{00000000-0005-0000-0000-0000A5150000}"/>
    <cellStyle name="Normal 2 2 2 2 59 2 2" xfId="4310" xr:uid="{00000000-0005-0000-0000-0000A6150000}"/>
    <cellStyle name="Normal 2 2 2 2 59 2 2 2" xfId="10814" xr:uid="{00000000-0005-0000-0000-0000A7150000}"/>
    <cellStyle name="Normal 2 2 2 2 59 2 3" xfId="10813" xr:uid="{00000000-0005-0000-0000-0000A8150000}"/>
    <cellStyle name="Normal 2 2 2 2 59 3" xfId="4311" xr:uid="{00000000-0005-0000-0000-0000A9150000}"/>
    <cellStyle name="Normal 2 2 2 2 59 3 2" xfId="10815" xr:uid="{00000000-0005-0000-0000-0000AA150000}"/>
    <cellStyle name="Normal 2 2 2 2 59 4" xfId="10812" xr:uid="{00000000-0005-0000-0000-0000AB150000}"/>
    <cellStyle name="Normal 2 2 2 2 6" xfId="4312" xr:uid="{00000000-0005-0000-0000-0000AC150000}"/>
    <cellStyle name="Normal 2 2 2 2 6 2" xfId="4313" xr:uid="{00000000-0005-0000-0000-0000AD150000}"/>
    <cellStyle name="Normal 2 2 2 2 6 2 2" xfId="4314" xr:uid="{00000000-0005-0000-0000-0000AE150000}"/>
    <cellStyle name="Normal 2 2 2 2 6 2 2 2" xfId="10818" xr:uid="{00000000-0005-0000-0000-0000AF150000}"/>
    <cellStyle name="Normal 2 2 2 2 6 2 3" xfId="10817" xr:uid="{00000000-0005-0000-0000-0000B0150000}"/>
    <cellStyle name="Normal 2 2 2 2 6 3" xfId="4315" xr:uid="{00000000-0005-0000-0000-0000B1150000}"/>
    <cellStyle name="Normal 2 2 2 2 6 3 2" xfId="10819" xr:uid="{00000000-0005-0000-0000-0000B2150000}"/>
    <cellStyle name="Normal 2 2 2 2 6 4" xfId="10816" xr:uid="{00000000-0005-0000-0000-0000B3150000}"/>
    <cellStyle name="Normal 2 2 2 2 60" xfId="4316" xr:uid="{00000000-0005-0000-0000-0000B4150000}"/>
    <cellStyle name="Normal 2 2 2 2 60 2" xfId="4317" xr:uid="{00000000-0005-0000-0000-0000B5150000}"/>
    <cellStyle name="Normal 2 2 2 2 60 2 2" xfId="4318" xr:uid="{00000000-0005-0000-0000-0000B6150000}"/>
    <cellStyle name="Normal 2 2 2 2 60 2 2 2" xfId="10822" xr:uid="{00000000-0005-0000-0000-0000B7150000}"/>
    <cellStyle name="Normal 2 2 2 2 60 2 3" xfId="10821" xr:uid="{00000000-0005-0000-0000-0000B8150000}"/>
    <cellStyle name="Normal 2 2 2 2 60 3" xfId="4319" xr:uid="{00000000-0005-0000-0000-0000B9150000}"/>
    <cellStyle name="Normal 2 2 2 2 60 3 2" xfId="10823" xr:uid="{00000000-0005-0000-0000-0000BA150000}"/>
    <cellStyle name="Normal 2 2 2 2 60 4" xfId="10820" xr:uid="{00000000-0005-0000-0000-0000BB150000}"/>
    <cellStyle name="Normal 2 2 2 2 61" xfId="4320" xr:uid="{00000000-0005-0000-0000-0000BC150000}"/>
    <cellStyle name="Normal 2 2 2 2 61 2" xfId="4321" xr:uid="{00000000-0005-0000-0000-0000BD150000}"/>
    <cellStyle name="Normal 2 2 2 2 61 2 2" xfId="4322" xr:uid="{00000000-0005-0000-0000-0000BE150000}"/>
    <cellStyle name="Normal 2 2 2 2 61 2 2 2" xfId="10826" xr:uid="{00000000-0005-0000-0000-0000BF150000}"/>
    <cellStyle name="Normal 2 2 2 2 61 2 3" xfId="10825" xr:uid="{00000000-0005-0000-0000-0000C0150000}"/>
    <cellStyle name="Normal 2 2 2 2 61 3" xfId="4323" xr:uid="{00000000-0005-0000-0000-0000C1150000}"/>
    <cellStyle name="Normal 2 2 2 2 61 3 2" xfId="10827" xr:uid="{00000000-0005-0000-0000-0000C2150000}"/>
    <cellStyle name="Normal 2 2 2 2 61 4" xfId="10824" xr:uid="{00000000-0005-0000-0000-0000C3150000}"/>
    <cellStyle name="Normal 2 2 2 2 62" xfId="4324" xr:uid="{00000000-0005-0000-0000-0000C4150000}"/>
    <cellStyle name="Normal 2 2 2 2 62 2" xfId="4325" xr:uid="{00000000-0005-0000-0000-0000C5150000}"/>
    <cellStyle name="Normal 2 2 2 2 62 2 2" xfId="10829" xr:uid="{00000000-0005-0000-0000-0000C6150000}"/>
    <cellStyle name="Normal 2 2 2 2 62 3" xfId="10828" xr:uid="{00000000-0005-0000-0000-0000C7150000}"/>
    <cellStyle name="Normal 2 2 2 2 63" xfId="4326" xr:uid="{00000000-0005-0000-0000-0000C8150000}"/>
    <cellStyle name="Normal 2 2 2 2 63 2" xfId="4327" xr:uid="{00000000-0005-0000-0000-0000C9150000}"/>
    <cellStyle name="Normal 2 2 2 2 63 2 2" xfId="10831" xr:uid="{00000000-0005-0000-0000-0000CA150000}"/>
    <cellStyle name="Normal 2 2 2 2 63 3" xfId="4328" xr:uid="{00000000-0005-0000-0000-0000CB150000}"/>
    <cellStyle name="Normal 2 2 2 2 63 4" xfId="10830" xr:uid="{00000000-0005-0000-0000-0000CC150000}"/>
    <cellStyle name="Normal 2 2 2 2 64" xfId="4329" xr:uid="{00000000-0005-0000-0000-0000CD150000}"/>
    <cellStyle name="Normal 2 2 2 2 64 2" xfId="4330" xr:uid="{00000000-0005-0000-0000-0000CE150000}"/>
    <cellStyle name="Normal 2 2 2 2 64 2 2" xfId="10833" xr:uid="{00000000-0005-0000-0000-0000CF150000}"/>
    <cellStyle name="Normal 2 2 2 2 64 3" xfId="10832" xr:uid="{00000000-0005-0000-0000-0000D0150000}"/>
    <cellStyle name="Normal 2 2 2 2 65" xfId="4331" xr:uid="{00000000-0005-0000-0000-0000D1150000}"/>
    <cellStyle name="Normal 2 2 2 2 65 2" xfId="4332" xr:uid="{00000000-0005-0000-0000-0000D2150000}"/>
    <cellStyle name="Normal 2 2 2 2 65 2 2" xfId="10835" xr:uid="{00000000-0005-0000-0000-0000D3150000}"/>
    <cellStyle name="Normal 2 2 2 2 65 3" xfId="10834" xr:uid="{00000000-0005-0000-0000-0000D4150000}"/>
    <cellStyle name="Normal 2 2 2 2 66" xfId="4333" xr:uid="{00000000-0005-0000-0000-0000D5150000}"/>
    <cellStyle name="Normal 2 2 2 2 66 2" xfId="4334" xr:uid="{00000000-0005-0000-0000-0000D6150000}"/>
    <cellStyle name="Normal 2 2 2 2 66 2 2" xfId="10837" xr:uid="{00000000-0005-0000-0000-0000D7150000}"/>
    <cellStyle name="Normal 2 2 2 2 66 3" xfId="10836" xr:uid="{00000000-0005-0000-0000-0000D8150000}"/>
    <cellStyle name="Normal 2 2 2 2 67" xfId="4335" xr:uid="{00000000-0005-0000-0000-0000D9150000}"/>
    <cellStyle name="Normal 2 2 2 2 67 2" xfId="4336" xr:uid="{00000000-0005-0000-0000-0000DA150000}"/>
    <cellStyle name="Normal 2 2 2 2 67 2 2" xfId="10839" xr:uid="{00000000-0005-0000-0000-0000DB150000}"/>
    <cellStyle name="Normal 2 2 2 2 67 3" xfId="10838" xr:uid="{00000000-0005-0000-0000-0000DC150000}"/>
    <cellStyle name="Normal 2 2 2 2 68" xfId="4337" xr:uid="{00000000-0005-0000-0000-0000DD150000}"/>
    <cellStyle name="Normal 2 2 2 2 68 2" xfId="4338" xr:uid="{00000000-0005-0000-0000-0000DE150000}"/>
    <cellStyle name="Normal 2 2 2 2 68 2 2" xfId="10841" xr:uid="{00000000-0005-0000-0000-0000DF150000}"/>
    <cellStyle name="Normal 2 2 2 2 68 3" xfId="10840" xr:uid="{00000000-0005-0000-0000-0000E0150000}"/>
    <cellStyle name="Normal 2 2 2 2 69" xfId="4339" xr:uid="{00000000-0005-0000-0000-0000E1150000}"/>
    <cellStyle name="Normal 2 2 2 2 69 2" xfId="4340" xr:uid="{00000000-0005-0000-0000-0000E2150000}"/>
    <cellStyle name="Normal 2 2 2 2 69 2 2" xfId="10843" xr:uid="{00000000-0005-0000-0000-0000E3150000}"/>
    <cellStyle name="Normal 2 2 2 2 69 3" xfId="10842" xr:uid="{00000000-0005-0000-0000-0000E4150000}"/>
    <cellStyle name="Normal 2 2 2 2 7" xfId="4341" xr:uid="{00000000-0005-0000-0000-0000E5150000}"/>
    <cellStyle name="Normal 2 2 2 2 7 2" xfId="4342" xr:uid="{00000000-0005-0000-0000-0000E6150000}"/>
    <cellStyle name="Normal 2 2 2 2 7 2 2" xfId="4343" xr:uid="{00000000-0005-0000-0000-0000E7150000}"/>
    <cellStyle name="Normal 2 2 2 2 7 2 2 2" xfId="10846" xr:uid="{00000000-0005-0000-0000-0000E8150000}"/>
    <cellStyle name="Normal 2 2 2 2 7 2 3" xfId="10845" xr:uid="{00000000-0005-0000-0000-0000E9150000}"/>
    <cellStyle name="Normal 2 2 2 2 7 3" xfId="4344" xr:uid="{00000000-0005-0000-0000-0000EA150000}"/>
    <cellStyle name="Normal 2 2 2 2 7 3 2" xfId="10847" xr:uid="{00000000-0005-0000-0000-0000EB150000}"/>
    <cellStyle name="Normal 2 2 2 2 7 4" xfId="10844" xr:uid="{00000000-0005-0000-0000-0000EC150000}"/>
    <cellStyle name="Normal 2 2 2 2 70" xfId="4345" xr:uid="{00000000-0005-0000-0000-0000ED150000}"/>
    <cellStyle name="Normal 2 2 2 2 70 2" xfId="4346" xr:uid="{00000000-0005-0000-0000-0000EE150000}"/>
    <cellStyle name="Normal 2 2 2 2 70 2 2" xfId="10849" xr:uid="{00000000-0005-0000-0000-0000EF150000}"/>
    <cellStyle name="Normal 2 2 2 2 70 3" xfId="10848" xr:uid="{00000000-0005-0000-0000-0000F0150000}"/>
    <cellStyle name="Normal 2 2 2 2 71" xfId="4347" xr:uid="{00000000-0005-0000-0000-0000F1150000}"/>
    <cellStyle name="Normal 2 2 2 2 71 2" xfId="4348" xr:uid="{00000000-0005-0000-0000-0000F2150000}"/>
    <cellStyle name="Normal 2 2 2 2 71 2 2" xfId="10851" xr:uid="{00000000-0005-0000-0000-0000F3150000}"/>
    <cellStyle name="Normal 2 2 2 2 71 3" xfId="10850" xr:uid="{00000000-0005-0000-0000-0000F4150000}"/>
    <cellStyle name="Normal 2 2 2 2 72" xfId="4349" xr:uid="{00000000-0005-0000-0000-0000F5150000}"/>
    <cellStyle name="Normal 2 2 2 2 72 2" xfId="4350" xr:uid="{00000000-0005-0000-0000-0000F6150000}"/>
    <cellStyle name="Normal 2 2 2 2 72 2 2" xfId="10853" xr:uid="{00000000-0005-0000-0000-0000F7150000}"/>
    <cellStyle name="Normal 2 2 2 2 72 3" xfId="10852" xr:uid="{00000000-0005-0000-0000-0000F8150000}"/>
    <cellStyle name="Normal 2 2 2 2 73" xfId="4351" xr:uid="{00000000-0005-0000-0000-0000F9150000}"/>
    <cellStyle name="Normal 2 2 2 2 73 2" xfId="4352" xr:uid="{00000000-0005-0000-0000-0000FA150000}"/>
    <cellStyle name="Normal 2 2 2 2 73 2 2" xfId="10855" xr:uid="{00000000-0005-0000-0000-0000FB150000}"/>
    <cellStyle name="Normal 2 2 2 2 73 3" xfId="10854" xr:uid="{00000000-0005-0000-0000-0000FC150000}"/>
    <cellStyle name="Normal 2 2 2 2 74" xfId="4353" xr:uid="{00000000-0005-0000-0000-0000FD150000}"/>
    <cellStyle name="Normal 2 2 2 2 74 2" xfId="4354" xr:uid="{00000000-0005-0000-0000-0000FE150000}"/>
    <cellStyle name="Normal 2 2 2 2 74 2 2" xfId="10857" xr:uid="{00000000-0005-0000-0000-0000FF150000}"/>
    <cellStyle name="Normal 2 2 2 2 74 3" xfId="10856" xr:uid="{00000000-0005-0000-0000-000000160000}"/>
    <cellStyle name="Normal 2 2 2 2 75" xfId="4355" xr:uid="{00000000-0005-0000-0000-000001160000}"/>
    <cellStyle name="Normal 2 2 2 2 75 2" xfId="4356" xr:uid="{00000000-0005-0000-0000-000002160000}"/>
    <cellStyle name="Normal 2 2 2 2 75 2 2" xfId="10859" xr:uid="{00000000-0005-0000-0000-000003160000}"/>
    <cellStyle name="Normal 2 2 2 2 75 3" xfId="10858" xr:uid="{00000000-0005-0000-0000-000004160000}"/>
    <cellStyle name="Normal 2 2 2 2 76" xfId="4357" xr:uid="{00000000-0005-0000-0000-000005160000}"/>
    <cellStyle name="Normal 2 2 2 2 76 2" xfId="4358" xr:uid="{00000000-0005-0000-0000-000006160000}"/>
    <cellStyle name="Normal 2 2 2 2 76 2 2" xfId="10861" xr:uid="{00000000-0005-0000-0000-000007160000}"/>
    <cellStyle name="Normal 2 2 2 2 76 3" xfId="10860" xr:uid="{00000000-0005-0000-0000-000008160000}"/>
    <cellStyle name="Normal 2 2 2 2 77" xfId="4359" xr:uid="{00000000-0005-0000-0000-000009160000}"/>
    <cellStyle name="Normal 2 2 2 2 77 2" xfId="4360" xr:uid="{00000000-0005-0000-0000-00000A160000}"/>
    <cellStyle name="Normal 2 2 2 2 77 2 2" xfId="10863" xr:uid="{00000000-0005-0000-0000-00000B160000}"/>
    <cellStyle name="Normal 2 2 2 2 77 3" xfId="10862" xr:uid="{00000000-0005-0000-0000-00000C160000}"/>
    <cellStyle name="Normal 2 2 2 2 78" xfId="4361" xr:uid="{00000000-0005-0000-0000-00000D160000}"/>
    <cellStyle name="Normal 2 2 2 2 78 2" xfId="4362" xr:uid="{00000000-0005-0000-0000-00000E160000}"/>
    <cellStyle name="Normal 2 2 2 2 78 2 2" xfId="10865" xr:uid="{00000000-0005-0000-0000-00000F160000}"/>
    <cellStyle name="Normal 2 2 2 2 78 3" xfId="10864" xr:uid="{00000000-0005-0000-0000-000010160000}"/>
    <cellStyle name="Normal 2 2 2 2 79" xfId="4363" xr:uid="{00000000-0005-0000-0000-000011160000}"/>
    <cellStyle name="Normal 2 2 2 2 79 2" xfId="4364" xr:uid="{00000000-0005-0000-0000-000012160000}"/>
    <cellStyle name="Normal 2 2 2 2 79 2 2" xfId="10867" xr:uid="{00000000-0005-0000-0000-000013160000}"/>
    <cellStyle name="Normal 2 2 2 2 79 3" xfId="10866" xr:uid="{00000000-0005-0000-0000-000014160000}"/>
    <cellStyle name="Normal 2 2 2 2 8" xfId="4365" xr:uid="{00000000-0005-0000-0000-000015160000}"/>
    <cellStyle name="Normal 2 2 2 2 8 2" xfId="4366" xr:uid="{00000000-0005-0000-0000-000016160000}"/>
    <cellStyle name="Normal 2 2 2 2 8 2 2" xfId="4367" xr:uid="{00000000-0005-0000-0000-000017160000}"/>
    <cellStyle name="Normal 2 2 2 2 8 2 2 2" xfId="10870" xr:uid="{00000000-0005-0000-0000-000018160000}"/>
    <cellStyle name="Normal 2 2 2 2 8 2 3" xfId="10869" xr:uid="{00000000-0005-0000-0000-000019160000}"/>
    <cellStyle name="Normal 2 2 2 2 8 3" xfId="4368" xr:uid="{00000000-0005-0000-0000-00001A160000}"/>
    <cellStyle name="Normal 2 2 2 2 8 3 2" xfId="10871" xr:uid="{00000000-0005-0000-0000-00001B160000}"/>
    <cellStyle name="Normal 2 2 2 2 8 4" xfId="10868" xr:uid="{00000000-0005-0000-0000-00001C160000}"/>
    <cellStyle name="Normal 2 2 2 2 80" xfId="4369" xr:uid="{00000000-0005-0000-0000-00001D160000}"/>
    <cellStyle name="Normal 2 2 2 2 80 2" xfId="4370" xr:uid="{00000000-0005-0000-0000-00001E160000}"/>
    <cellStyle name="Normal 2 2 2 2 80 2 2" xfId="10873" xr:uid="{00000000-0005-0000-0000-00001F160000}"/>
    <cellStyle name="Normal 2 2 2 2 80 3" xfId="10872" xr:uid="{00000000-0005-0000-0000-000020160000}"/>
    <cellStyle name="Normal 2 2 2 2 81" xfId="4371" xr:uid="{00000000-0005-0000-0000-000021160000}"/>
    <cellStyle name="Normal 2 2 2 2 81 2" xfId="4372" xr:uid="{00000000-0005-0000-0000-000022160000}"/>
    <cellStyle name="Normal 2 2 2 2 81 2 2" xfId="10875" xr:uid="{00000000-0005-0000-0000-000023160000}"/>
    <cellStyle name="Normal 2 2 2 2 81 3" xfId="10874" xr:uid="{00000000-0005-0000-0000-000024160000}"/>
    <cellStyle name="Normal 2 2 2 2 82" xfId="4373" xr:uid="{00000000-0005-0000-0000-000025160000}"/>
    <cellStyle name="Normal 2 2 2 2 82 2" xfId="4374" xr:uid="{00000000-0005-0000-0000-000026160000}"/>
    <cellStyle name="Normal 2 2 2 2 82 2 2" xfId="10877" xr:uid="{00000000-0005-0000-0000-000027160000}"/>
    <cellStyle name="Normal 2 2 2 2 82 3" xfId="10876" xr:uid="{00000000-0005-0000-0000-000028160000}"/>
    <cellStyle name="Normal 2 2 2 2 83" xfId="4375" xr:uid="{00000000-0005-0000-0000-000029160000}"/>
    <cellStyle name="Normal 2 2 2 2 83 2" xfId="4376" xr:uid="{00000000-0005-0000-0000-00002A160000}"/>
    <cellStyle name="Normal 2 2 2 2 83 2 2" xfId="10879" xr:uid="{00000000-0005-0000-0000-00002B160000}"/>
    <cellStyle name="Normal 2 2 2 2 83 3" xfId="10878" xr:uid="{00000000-0005-0000-0000-00002C160000}"/>
    <cellStyle name="Normal 2 2 2 2 84" xfId="4377" xr:uid="{00000000-0005-0000-0000-00002D160000}"/>
    <cellStyle name="Normal 2 2 2 2 84 2" xfId="4378" xr:uid="{00000000-0005-0000-0000-00002E160000}"/>
    <cellStyle name="Normal 2 2 2 2 84 2 2" xfId="10881" xr:uid="{00000000-0005-0000-0000-00002F160000}"/>
    <cellStyle name="Normal 2 2 2 2 84 3" xfId="10880" xr:uid="{00000000-0005-0000-0000-000030160000}"/>
    <cellStyle name="Normal 2 2 2 2 85" xfId="4379" xr:uid="{00000000-0005-0000-0000-000031160000}"/>
    <cellStyle name="Normal 2 2 2 2 85 2" xfId="4380" xr:uid="{00000000-0005-0000-0000-000032160000}"/>
    <cellStyle name="Normal 2 2 2 2 85 2 2" xfId="10883" xr:uid="{00000000-0005-0000-0000-000033160000}"/>
    <cellStyle name="Normal 2 2 2 2 85 3" xfId="10882" xr:uid="{00000000-0005-0000-0000-000034160000}"/>
    <cellStyle name="Normal 2 2 2 2 86" xfId="4381" xr:uid="{00000000-0005-0000-0000-000035160000}"/>
    <cellStyle name="Normal 2 2 2 2 86 2" xfId="4382" xr:uid="{00000000-0005-0000-0000-000036160000}"/>
    <cellStyle name="Normal 2 2 2 2 86 2 2" xfId="10885" xr:uid="{00000000-0005-0000-0000-000037160000}"/>
    <cellStyle name="Normal 2 2 2 2 86 3" xfId="10884" xr:uid="{00000000-0005-0000-0000-000038160000}"/>
    <cellStyle name="Normal 2 2 2 2 87" xfId="4383" xr:uid="{00000000-0005-0000-0000-000039160000}"/>
    <cellStyle name="Normal 2 2 2 2 87 2" xfId="4384" xr:uid="{00000000-0005-0000-0000-00003A160000}"/>
    <cellStyle name="Normal 2 2 2 2 87 2 2" xfId="10887" xr:uid="{00000000-0005-0000-0000-00003B160000}"/>
    <cellStyle name="Normal 2 2 2 2 87 3" xfId="10886" xr:uid="{00000000-0005-0000-0000-00003C160000}"/>
    <cellStyle name="Normal 2 2 2 2 88" xfId="4385" xr:uid="{00000000-0005-0000-0000-00003D160000}"/>
    <cellStyle name="Normal 2 2 2 2 88 2" xfId="4386" xr:uid="{00000000-0005-0000-0000-00003E160000}"/>
    <cellStyle name="Normal 2 2 2 2 88 2 2" xfId="10889" xr:uid="{00000000-0005-0000-0000-00003F160000}"/>
    <cellStyle name="Normal 2 2 2 2 88 3" xfId="10888" xr:uid="{00000000-0005-0000-0000-000040160000}"/>
    <cellStyle name="Normal 2 2 2 2 89" xfId="4387" xr:uid="{00000000-0005-0000-0000-000041160000}"/>
    <cellStyle name="Normal 2 2 2 2 89 2" xfId="4388" xr:uid="{00000000-0005-0000-0000-000042160000}"/>
    <cellStyle name="Normal 2 2 2 2 89 2 2" xfId="10891" xr:uid="{00000000-0005-0000-0000-000043160000}"/>
    <cellStyle name="Normal 2 2 2 2 89 3" xfId="10890" xr:uid="{00000000-0005-0000-0000-000044160000}"/>
    <cellStyle name="Normal 2 2 2 2 9" xfId="4389" xr:uid="{00000000-0005-0000-0000-000045160000}"/>
    <cellStyle name="Normal 2 2 2 2 9 2" xfId="4390" xr:uid="{00000000-0005-0000-0000-000046160000}"/>
    <cellStyle name="Normal 2 2 2 2 9 2 2" xfId="4391" xr:uid="{00000000-0005-0000-0000-000047160000}"/>
    <cellStyle name="Normal 2 2 2 2 9 2 2 2" xfId="10894" xr:uid="{00000000-0005-0000-0000-000048160000}"/>
    <cellStyle name="Normal 2 2 2 2 9 2 3" xfId="10893" xr:uid="{00000000-0005-0000-0000-000049160000}"/>
    <cellStyle name="Normal 2 2 2 2 9 3" xfId="4392" xr:uid="{00000000-0005-0000-0000-00004A160000}"/>
    <cellStyle name="Normal 2 2 2 2 9 3 2" xfId="10895" xr:uid="{00000000-0005-0000-0000-00004B160000}"/>
    <cellStyle name="Normal 2 2 2 2 9 4" xfId="10892" xr:uid="{00000000-0005-0000-0000-00004C160000}"/>
    <cellStyle name="Normal 2 2 2 2 90" xfId="4393" xr:uid="{00000000-0005-0000-0000-00004D160000}"/>
    <cellStyle name="Normal 2 2 2 2 90 2" xfId="4394" xr:uid="{00000000-0005-0000-0000-00004E160000}"/>
    <cellStyle name="Normal 2 2 2 2 90 2 2" xfId="10897" xr:uid="{00000000-0005-0000-0000-00004F160000}"/>
    <cellStyle name="Normal 2 2 2 2 90 3" xfId="10896" xr:uid="{00000000-0005-0000-0000-000050160000}"/>
    <cellStyle name="Normal 2 2 2 2 91" xfId="4395" xr:uid="{00000000-0005-0000-0000-000051160000}"/>
    <cellStyle name="Normal 2 2 2 2 91 2" xfId="4396" xr:uid="{00000000-0005-0000-0000-000052160000}"/>
    <cellStyle name="Normal 2 2 2 2 91 2 2" xfId="10899" xr:uid="{00000000-0005-0000-0000-000053160000}"/>
    <cellStyle name="Normal 2 2 2 2 91 3" xfId="10898" xr:uid="{00000000-0005-0000-0000-000054160000}"/>
    <cellStyle name="Normal 2 2 2 2 92" xfId="4397" xr:uid="{00000000-0005-0000-0000-000055160000}"/>
    <cellStyle name="Normal 2 2 2 2 92 2" xfId="4398" xr:uid="{00000000-0005-0000-0000-000056160000}"/>
    <cellStyle name="Normal 2 2 2 2 92 3" xfId="4399" xr:uid="{00000000-0005-0000-0000-000057160000}"/>
    <cellStyle name="Normal 2 2 2 2 92 3 2" xfId="10901" xr:uid="{00000000-0005-0000-0000-000058160000}"/>
    <cellStyle name="Normal 2 2 2 2 92 4" xfId="10900" xr:uid="{00000000-0005-0000-0000-000059160000}"/>
    <cellStyle name="Normal 2 2 2 2 93" xfId="4400" xr:uid="{00000000-0005-0000-0000-00005A160000}"/>
    <cellStyle name="Normal 2 2 2 2 93 2" xfId="4401" xr:uid="{00000000-0005-0000-0000-00005B160000}"/>
    <cellStyle name="Normal 2 2 2 2 93 2 2" xfId="10903" xr:uid="{00000000-0005-0000-0000-00005C160000}"/>
    <cellStyle name="Normal 2 2 2 2 93 3" xfId="10902" xr:uid="{00000000-0005-0000-0000-00005D160000}"/>
    <cellStyle name="Normal 2 2 2 2 94" xfId="4402" xr:uid="{00000000-0005-0000-0000-00005E160000}"/>
    <cellStyle name="Normal 2 2 2 2 94 2" xfId="4403" xr:uid="{00000000-0005-0000-0000-00005F160000}"/>
    <cellStyle name="Normal 2 2 2 2 94 2 2" xfId="10905" xr:uid="{00000000-0005-0000-0000-000060160000}"/>
    <cellStyle name="Normal 2 2 2 2 94 3" xfId="10904" xr:uid="{00000000-0005-0000-0000-000061160000}"/>
    <cellStyle name="Normal 2 2 2 2 95" xfId="4404" xr:uid="{00000000-0005-0000-0000-000062160000}"/>
    <cellStyle name="Normal 2 2 2 2 95 2" xfId="4405" xr:uid="{00000000-0005-0000-0000-000063160000}"/>
    <cellStyle name="Normal 2 2 2 2 95 2 2" xfId="10907" xr:uid="{00000000-0005-0000-0000-000064160000}"/>
    <cellStyle name="Normal 2 2 2 2 95 3" xfId="10906" xr:uid="{00000000-0005-0000-0000-000065160000}"/>
    <cellStyle name="Normal 2 2 2 2 96" xfId="4406" xr:uid="{00000000-0005-0000-0000-000066160000}"/>
    <cellStyle name="Normal 2 2 2 2 96 2" xfId="4407" xr:uid="{00000000-0005-0000-0000-000067160000}"/>
    <cellStyle name="Normal 2 2 2 2 96 2 2" xfId="10909" xr:uid="{00000000-0005-0000-0000-000068160000}"/>
    <cellStyle name="Normal 2 2 2 2 96 3" xfId="10908" xr:uid="{00000000-0005-0000-0000-000069160000}"/>
    <cellStyle name="Normal 2 2 2 2 97" xfId="4408" xr:uid="{00000000-0005-0000-0000-00006A160000}"/>
    <cellStyle name="Normal 2 2 2 2 97 2" xfId="4409" xr:uid="{00000000-0005-0000-0000-00006B160000}"/>
    <cellStyle name="Normal 2 2 2 2 97 2 2" xfId="10911" xr:uid="{00000000-0005-0000-0000-00006C160000}"/>
    <cellStyle name="Normal 2 2 2 2 97 3" xfId="10910" xr:uid="{00000000-0005-0000-0000-00006D160000}"/>
    <cellStyle name="Normal 2 2 2 2 98" xfId="4410" xr:uid="{00000000-0005-0000-0000-00006E160000}"/>
    <cellStyle name="Normal 2 2 2 2 98 2" xfId="4411" xr:uid="{00000000-0005-0000-0000-00006F160000}"/>
    <cellStyle name="Normal 2 2 2 2 98 2 2" xfId="10913" xr:uid="{00000000-0005-0000-0000-000070160000}"/>
    <cellStyle name="Normal 2 2 2 2 98 3" xfId="10912" xr:uid="{00000000-0005-0000-0000-000071160000}"/>
    <cellStyle name="Normal 2 2 2 2 99" xfId="4412" xr:uid="{00000000-0005-0000-0000-000072160000}"/>
    <cellStyle name="Normal 2 2 2 2 99 2" xfId="4413" xr:uid="{00000000-0005-0000-0000-000073160000}"/>
    <cellStyle name="Normal 2 2 2 2 99 2 2" xfId="10915" xr:uid="{00000000-0005-0000-0000-000074160000}"/>
    <cellStyle name="Normal 2 2 2 2 99 3" xfId="10914" xr:uid="{00000000-0005-0000-0000-000075160000}"/>
    <cellStyle name="Normal 2 2 2 20" xfId="4414" xr:uid="{00000000-0005-0000-0000-000076160000}"/>
    <cellStyle name="Normal 2 2 2 20 2" xfId="4415" xr:uid="{00000000-0005-0000-0000-000077160000}"/>
    <cellStyle name="Normal 2 2 2 21" xfId="4416" xr:uid="{00000000-0005-0000-0000-000078160000}"/>
    <cellStyle name="Normal 2 2 2 21 2" xfId="4417" xr:uid="{00000000-0005-0000-0000-000079160000}"/>
    <cellStyle name="Normal 2 2 2 22" xfId="4418" xr:uid="{00000000-0005-0000-0000-00007A160000}"/>
    <cellStyle name="Normal 2 2 2 22 2" xfId="4419" xr:uid="{00000000-0005-0000-0000-00007B160000}"/>
    <cellStyle name="Normal 2 2 2 23" xfId="4420" xr:uid="{00000000-0005-0000-0000-00007C160000}"/>
    <cellStyle name="Normal 2 2 2 23 2" xfId="4421" xr:uid="{00000000-0005-0000-0000-00007D160000}"/>
    <cellStyle name="Normal 2 2 2 24" xfId="4422" xr:uid="{00000000-0005-0000-0000-00007E160000}"/>
    <cellStyle name="Normal 2 2 2 24 2" xfId="4423" xr:uid="{00000000-0005-0000-0000-00007F160000}"/>
    <cellStyle name="Normal 2 2 2 25" xfId="4424" xr:uid="{00000000-0005-0000-0000-000080160000}"/>
    <cellStyle name="Normal 2 2 2 25 2" xfId="4425" xr:uid="{00000000-0005-0000-0000-000081160000}"/>
    <cellStyle name="Normal 2 2 2 26" xfId="4426" xr:uid="{00000000-0005-0000-0000-000082160000}"/>
    <cellStyle name="Normal 2 2 2 26 2" xfId="4427" xr:uid="{00000000-0005-0000-0000-000083160000}"/>
    <cellStyle name="Normal 2 2 2 27" xfId="4428" xr:uid="{00000000-0005-0000-0000-000084160000}"/>
    <cellStyle name="Normal 2 2 2 27 2" xfId="4429" xr:uid="{00000000-0005-0000-0000-000085160000}"/>
    <cellStyle name="Normal 2 2 2 28" xfId="4430" xr:uid="{00000000-0005-0000-0000-000086160000}"/>
    <cellStyle name="Normal 2 2 2 28 2" xfId="4431" xr:uid="{00000000-0005-0000-0000-000087160000}"/>
    <cellStyle name="Normal 2 2 2 29" xfId="4432" xr:uid="{00000000-0005-0000-0000-000088160000}"/>
    <cellStyle name="Normal 2 2 2 29 2" xfId="4433" xr:uid="{00000000-0005-0000-0000-000089160000}"/>
    <cellStyle name="Normal 2 2 2 3" xfId="4434" xr:uid="{00000000-0005-0000-0000-00008A160000}"/>
    <cellStyle name="Normal 2 2 2 3 2" xfId="4435" xr:uid="{00000000-0005-0000-0000-00008B160000}"/>
    <cellStyle name="Normal 2 2 2 3 2 2" xfId="4436" xr:uid="{00000000-0005-0000-0000-00008C160000}"/>
    <cellStyle name="Normal 2 2 2 3 2 2 2" xfId="10918" xr:uid="{00000000-0005-0000-0000-00008D160000}"/>
    <cellStyle name="Normal 2 2 2 3 2 3" xfId="4437" xr:uid="{00000000-0005-0000-0000-00008E160000}"/>
    <cellStyle name="Normal 2 2 2 3 2 3 2" xfId="10919" xr:uid="{00000000-0005-0000-0000-00008F160000}"/>
    <cellStyle name="Normal 2 2 2 3 2 4" xfId="10917" xr:uid="{00000000-0005-0000-0000-000090160000}"/>
    <cellStyle name="Normal 2 2 2 3 3" xfId="4438" xr:uid="{00000000-0005-0000-0000-000091160000}"/>
    <cellStyle name="Normal 2 2 2 3 3 2" xfId="4439" xr:uid="{00000000-0005-0000-0000-000092160000}"/>
    <cellStyle name="Normal 2 2 2 3 3 2 2" xfId="10921" xr:uid="{00000000-0005-0000-0000-000093160000}"/>
    <cellStyle name="Normal 2 2 2 3 3 3" xfId="10920" xr:uid="{00000000-0005-0000-0000-000094160000}"/>
    <cellStyle name="Normal 2 2 2 3 4" xfId="4440" xr:uid="{00000000-0005-0000-0000-000095160000}"/>
    <cellStyle name="Normal 2 2 2 3 4 2" xfId="10922" xr:uid="{00000000-0005-0000-0000-000096160000}"/>
    <cellStyle name="Normal 2 2 2 3 5" xfId="4441" xr:uid="{00000000-0005-0000-0000-000097160000}"/>
    <cellStyle name="Normal 2 2 2 3 5 2" xfId="10923" xr:uid="{00000000-0005-0000-0000-000098160000}"/>
    <cellStyle name="Normal 2 2 2 3 6" xfId="4442" xr:uid="{00000000-0005-0000-0000-000099160000}"/>
    <cellStyle name="Normal 2 2 2 3 6 2" xfId="10924" xr:uid="{00000000-0005-0000-0000-00009A160000}"/>
    <cellStyle name="Normal 2 2 2 3 7" xfId="4443" xr:uid="{00000000-0005-0000-0000-00009B160000}"/>
    <cellStyle name="Normal 2 2 2 3 7 2" xfId="10925" xr:uid="{00000000-0005-0000-0000-00009C160000}"/>
    <cellStyle name="Normal 2 2 2 3 8" xfId="10916" xr:uid="{00000000-0005-0000-0000-00009D160000}"/>
    <cellStyle name="Normal 2 2 2 30" xfId="4444" xr:uid="{00000000-0005-0000-0000-00009E160000}"/>
    <cellStyle name="Normal 2 2 2 30 2" xfId="4445" xr:uid="{00000000-0005-0000-0000-00009F160000}"/>
    <cellStyle name="Normal 2 2 2 31" xfId="4446" xr:uid="{00000000-0005-0000-0000-0000A0160000}"/>
    <cellStyle name="Normal 2 2 2 31 2" xfId="4447" xr:uid="{00000000-0005-0000-0000-0000A1160000}"/>
    <cellStyle name="Normal 2 2 2 32" xfId="4448" xr:uid="{00000000-0005-0000-0000-0000A2160000}"/>
    <cellStyle name="Normal 2 2 2 32 2" xfId="4449" xr:uid="{00000000-0005-0000-0000-0000A3160000}"/>
    <cellStyle name="Normal 2 2 2 33" xfId="4450" xr:uid="{00000000-0005-0000-0000-0000A4160000}"/>
    <cellStyle name="Normal 2 2 2 33 2" xfId="4451" xr:uid="{00000000-0005-0000-0000-0000A5160000}"/>
    <cellStyle name="Normal 2 2 2 34" xfId="4452" xr:uid="{00000000-0005-0000-0000-0000A6160000}"/>
    <cellStyle name="Normal 2 2 2 34 2" xfId="4453" xr:uid="{00000000-0005-0000-0000-0000A7160000}"/>
    <cellStyle name="Normal 2 2 2 35" xfId="4454" xr:uid="{00000000-0005-0000-0000-0000A8160000}"/>
    <cellStyle name="Normal 2 2 2 35 2" xfId="4455" xr:uid="{00000000-0005-0000-0000-0000A9160000}"/>
    <cellStyle name="Normal 2 2 2 36" xfId="4456" xr:uid="{00000000-0005-0000-0000-0000AA160000}"/>
    <cellStyle name="Normal 2 2 2 36 2" xfId="4457" xr:uid="{00000000-0005-0000-0000-0000AB160000}"/>
    <cellStyle name="Normal 2 2 2 37" xfId="4458" xr:uid="{00000000-0005-0000-0000-0000AC160000}"/>
    <cellStyle name="Normal 2 2 2 37 2" xfId="4459" xr:uid="{00000000-0005-0000-0000-0000AD160000}"/>
    <cellStyle name="Normal 2 2 2 38" xfId="4460" xr:uid="{00000000-0005-0000-0000-0000AE160000}"/>
    <cellStyle name="Normal 2 2 2 38 2" xfId="4461" xr:uid="{00000000-0005-0000-0000-0000AF160000}"/>
    <cellStyle name="Normal 2 2 2 39" xfId="4462" xr:uid="{00000000-0005-0000-0000-0000B0160000}"/>
    <cellStyle name="Normal 2 2 2 39 2" xfId="4463" xr:uid="{00000000-0005-0000-0000-0000B1160000}"/>
    <cellStyle name="Normal 2 2 2 4" xfId="4464" xr:uid="{00000000-0005-0000-0000-0000B2160000}"/>
    <cellStyle name="Normal 2 2 2 4 2" xfId="4465" xr:uid="{00000000-0005-0000-0000-0000B3160000}"/>
    <cellStyle name="Normal 2 2 2 4 2 2" xfId="4466" xr:uid="{00000000-0005-0000-0000-0000B4160000}"/>
    <cellStyle name="Normal 2 2 2 4 2 2 2" xfId="10928" xr:uid="{00000000-0005-0000-0000-0000B5160000}"/>
    <cellStyle name="Normal 2 2 2 4 2 3" xfId="4467" xr:uid="{00000000-0005-0000-0000-0000B6160000}"/>
    <cellStyle name="Normal 2 2 2 4 2 3 2" xfId="10929" xr:uid="{00000000-0005-0000-0000-0000B7160000}"/>
    <cellStyle name="Normal 2 2 2 4 2 4" xfId="10927" xr:uid="{00000000-0005-0000-0000-0000B8160000}"/>
    <cellStyle name="Normal 2 2 2 4 3" xfId="4468" xr:uid="{00000000-0005-0000-0000-0000B9160000}"/>
    <cellStyle name="Normal 2 2 2 4 3 2" xfId="4469" xr:uid="{00000000-0005-0000-0000-0000BA160000}"/>
    <cellStyle name="Normal 2 2 2 4 3 2 2" xfId="10931" xr:uid="{00000000-0005-0000-0000-0000BB160000}"/>
    <cellStyle name="Normal 2 2 2 4 3 3" xfId="10930" xr:uid="{00000000-0005-0000-0000-0000BC160000}"/>
    <cellStyle name="Normal 2 2 2 4 4" xfId="4470" xr:uid="{00000000-0005-0000-0000-0000BD160000}"/>
    <cellStyle name="Normal 2 2 2 4 4 2" xfId="10932" xr:uid="{00000000-0005-0000-0000-0000BE160000}"/>
    <cellStyle name="Normal 2 2 2 4 5" xfId="4471" xr:uid="{00000000-0005-0000-0000-0000BF160000}"/>
    <cellStyle name="Normal 2 2 2 4 5 2" xfId="10933" xr:uid="{00000000-0005-0000-0000-0000C0160000}"/>
    <cellStyle name="Normal 2 2 2 4 6" xfId="4472" xr:uid="{00000000-0005-0000-0000-0000C1160000}"/>
    <cellStyle name="Normal 2 2 2 4 6 2" xfId="10934" xr:uid="{00000000-0005-0000-0000-0000C2160000}"/>
    <cellStyle name="Normal 2 2 2 4 7" xfId="4473" xr:uid="{00000000-0005-0000-0000-0000C3160000}"/>
    <cellStyle name="Normal 2 2 2 4 7 2" xfId="10935" xr:uid="{00000000-0005-0000-0000-0000C4160000}"/>
    <cellStyle name="Normal 2 2 2 4 8" xfId="10926" xr:uid="{00000000-0005-0000-0000-0000C5160000}"/>
    <cellStyle name="Normal 2 2 2 40" xfId="4474" xr:uid="{00000000-0005-0000-0000-0000C6160000}"/>
    <cellStyle name="Normal 2 2 2 40 2" xfId="4475" xr:uid="{00000000-0005-0000-0000-0000C7160000}"/>
    <cellStyle name="Normal 2 2 2 41" xfId="4476" xr:uid="{00000000-0005-0000-0000-0000C8160000}"/>
    <cellStyle name="Normal 2 2 2 41 2" xfId="4477" xr:uid="{00000000-0005-0000-0000-0000C9160000}"/>
    <cellStyle name="Normal 2 2 2 42" xfId="4478" xr:uid="{00000000-0005-0000-0000-0000CA160000}"/>
    <cellStyle name="Normal 2 2 2 42 2" xfId="4479" xr:uid="{00000000-0005-0000-0000-0000CB160000}"/>
    <cellStyle name="Normal 2 2 2 43" xfId="4480" xr:uid="{00000000-0005-0000-0000-0000CC160000}"/>
    <cellStyle name="Normal 2 2 2 43 2" xfId="4481" xr:uid="{00000000-0005-0000-0000-0000CD160000}"/>
    <cellStyle name="Normal 2 2 2 44" xfId="4482" xr:uid="{00000000-0005-0000-0000-0000CE160000}"/>
    <cellStyle name="Normal 2 2 2 44 2" xfId="4483" xr:uid="{00000000-0005-0000-0000-0000CF160000}"/>
    <cellStyle name="Normal 2 2 2 45" xfId="4484" xr:uid="{00000000-0005-0000-0000-0000D0160000}"/>
    <cellStyle name="Normal 2 2 2 45 2" xfId="4485" xr:uid="{00000000-0005-0000-0000-0000D1160000}"/>
    <cellStyle name="Normal 2 2 2 46" xfId="4486" xr:uid="{00000000-0005-0000-0000-0000D2160000}"/>
    <cellStyle name="Normal 2 2 2 46 2" xfId="4487" xr:uid="{00000000-0005-0000-0000-0000D3160000}"/>
    <cellStyle name="Normal 2 2 2 47" xfId="4488" xr:uid="{00000000-0005-0000-0000-0000D4160000}"/>
    <cellStyle name="Normal 2 2 2 47 2" xfId="4489" xr:uid="{00000000-0005-0000-0000-0000D5160000}"/>
    <cellStyle name="Normal 2 2 2 48" xfId="4490" xr:uid="{00000000-0005-0000-0000-0000D6160000}"/>
    <cellStyle name="Normal 2 2 2 48 2" xfId="4491" xr:uid="{00000000-0005-0000-0000-0000D7160000}"/>
    <cellStyle name="Normal 2 2 2 49" xfId="4492" xr:uid="{00000000-0005-0000-0000-0000D8160000}"/>
    <cellStyle name="Normal 2 2 2 49 2" xfId="4493" xr:uid="{00000000-0005-0000-0000-0000D9160000}"/>
    <cellStyle name="Normal 2 2 2 5" xfId="4494" xr:uid="{00000000-0005-0000-0000-0000DA160000}"/>
    <cellStyle name="Normal 2 2 2 5 10" xfId="4495" xr:uid="{00000000-0005-0000-0000-0000DB160000}"/>
    <cellStyle name="Normal 2 2 2 5 10 2" xfId="4496" xr:uid="{00000000-0005-0000-0000-0000DC160000}"/>
    <cellStyle name="Normal 2 2 2 5 10 2 2" xfId="10937" xr:uid="{00000000-0005-0000-0000-0000DD160000}"/>
    <cellStyle name="Normal 2 2 2 5 10 3" xfId="10936" xr:uid="{00000000-0005-0000-0000-0000DE160000}"/>
    <cellStyle name="Normal 2 2 2 5 11" xfId="4497" xr:uid="{00000000-0005-0000-0000-0000DF160000}"/>
    <cellStyle name="Normal 2 2 2 5 11 2" xfId="4498" xr:uid="{00000000-0005-0000-0000-0000E0160000}"/>
    <cellStyle name="Normal 2 2 2 5 11 2 2" xfId="10939" xr:uid="{00000000-0005-0000-0000-0000E1160000}"/>
    <cellStyle name="Normal 2 2 2 5 11 3" xfId="10938" xr:uid="{00000000-0005-0000-0000-0000E2160000}"/>
    <cellStyle name="Normal 2 2 2 5 12" xfId="4499" xr:uid="{00000000-0005-0000-0000-0000E3160000}"/>
    <cellStyle name="Normal 2 2 2 5 12 2" xfId="4500" xr:uid="{00000000-0005-0000-0000-0000E4160000}"/>
    <cellStyle name="Normal 2 2 2 5 12 2 2" xfId="10941" xr:uid="{00000000-0005-0000-0000-0000E5160000}"/>
    <cellStyle name="Normal 2 2 2 5 12 3" xfId="10940" xr:uid="{00000000-0005-0000-0000-0000E6160000}"/>
    <cellStyle name="Normal 2 2 2 5 13" xfId="4501" xr:uid="{00000000-0005-0000-0000-0000E7160000}"/>
    <cellStyle name="Normal 2 2 2 5 13 2" xfId="4502" xr:uid="{00000000-0005-0000-0000-0000E8160000}"/>
    <cellStyle name="Normal 2 2 2 5 13 2 2" xfId="10943" xr:uid="{00000000-0005-0000-0000-0000E9160000}"/>
    <cellStyle name="Normal 2 2 2 5 13 3" xfId="10942" xr:uid="{00000000-0005-0000-0000-0000EA160000}"/>
    <cellStyle name="Normal 2 2 2 5 14" xfId="4503" xr:uid="{00000000-0005-0000-0000-0000EB160000}"/>
    <cellStyle name="Normal 2 2 2 5 14 2" xfId="4504" xr:uid="{00000000-0005-0000-0000-0000EC160000}"/>
    <cellStyle name="Normal 2 2 2 5 14 2 2" xfId="10945" xr:uid="{00000000-0005-0000-0000-0000ED160000}"/>
    <cellStyle name="Normal 2 2 2 5 14 3" xfId="10944" xr:uid="{00000000-0005-0000-0000-0000EE160000}"/>
    <cellStyle name="Normal 2 2 2 5 15" xfId="4505" xr:uid="{00000000-0005-0000-0000-0000EF160000}"/>
    <cellStyle name="Normal 2 2 2 5 15 2" xfId="4506" xr:uid="{00000000-0005-0000-0000-0000F0160000}"/>
    <cellStyle name="Normal 2 2 2 5 15 2 2" xfId="10947" xr:uid="{00000000-0005-0000-0000-0000F1160000}"/>
    <cellStyle name="Normal 2 2 2 5 15 3" xfId="10946" xr:uid="{00000000-0005-0000-0000-0000F2160000}"/>
    <cellStyle name="Normal 2 2 2 5 16" xfId="4507" xr:uid="{00000000-0005-0000-0000-0000F3160000}"/>
    <cellStyle name="Normal 2 2 2 5 16 2" xfId="4508" xr:uid="{00000000-0005-0000-0000-0000F4160000}"/>
    <cellStyle name="Normal 2 2 2 5 16 2 2" xfId="10949" xr:uid="{00000000-0005-0000-0000-0000F5160000}"/>
    <cellStyle name="Normal 2 2 2 5 16 3" xfId="10948" xr:uid="{00000000-0005-0000-0000-0000F6160000}"/>
    <cellStyle name="Normal 2 2 2 5 17" xfId="4509" xr:uid="{00000000-0005-0000-0000-0000F7160000}"/>
    <cellStyle name="Normal 2 2 2 5 17 2" xfId="4510" xr:uid="{00000000-0005-0000-0000-0000F8160000}"/>
    <cellStyle name="Normal 2 2 2 5 17 2 2" xfId="10951" xr:uid="{00000000-0005-0000-0000-0000F9160000}"/>
    <cellStyle name="Normal 2 2 2 5 17 3" xfId="10950" xr:uid="{00000000-0005-0000-0000-0000FA160000}"/>
    <cellStyle name="Normal 2 2 2 5 18" xfId="4511" xr:uid="{00000000-0005-0000-0000-0000FB160000}"/>
    <cellStyle name="Normal 2 2 2 5 18 2" xfId="4512" xr:uid="{00000000-0005-0000-0000-0000FC160000}"/>
    <cellStyle name="Normal 2 2 2 5 18 2 2" xfId="10953" xr:uid="{00000000-0005-0000-0000-0000FD160000}"/>
    <cellStyle name="Normal 2 2 2 5 18 3" xfId="10952" xr:uid="{00000000-0005-0000-0000-0000FE160000}"/>
    <cellStyle name="Normal 2 2 2 5 19" xfId="4513" xr:uid="{00000000-0005-0000-0000-0000FF160000}"/>
    <cellStyle name="Normal 2 2 2 5 19 2" xfId="4514" xr:uid="{00000000-0005-0000-0000-000000170000}"/>
    <cellStyle name="Normal 2 2 2 5 19 2 2" xfId="10955" xr:uid="{00000000-0005-0000-0000-000001170000}"/>
    <cellStyle name="Normal 2 2 2 5 19 3" xfId="10954" xr:uid="{00000000-0005-0000-0000-000002170000}"/>
    <cellStyle name="Normal 2 2 2 5 2" xfId="4515" xr:uid="{00000000-0005-0000-0000-000003170000}"/>
    <cellStyle name="Normal 2 2 2 5 2 10" xfId="10956" xr:uid="{00000000-0005-0000-0000-000004170000}"/>
    <cellStyle name="Normal 2 2 2 5 2 2" xfId="4516" xr:uid="{00000000-0005-0000-0000-000005170000}"/>
    <cellStyle name="Normal 2 2 2 5 2 2 2" xfId="4517" xr:uid="{00000000-0005-0000-0000-000006170000}"/>
    <cellStyle name="Normal 2 2 2 5 2 2 2 2" xfId="4518" xr:uid="{00000000-0005-0000-0000-000007170000}"/>
    <cellStyle name="Normal 2 2 2 5 2 2 3" xfId="4519" xr:uid="{00000000-0005-0000-0000-000008170000}"/>
    <cellStyle name="Normal 2 2 2 5 2 3" xfId="4520" xr:uid="{00000000-0005-0000-0000-000009170000}"/>
    <cellStyle name="Normal 2 2 2 5 2 3 2" xfId="4521" xr:uid="{00000000-0005-0000-0000-00000A170000}"/>
    <cellStyle name="Normal 2 2 2 5 2 3 2 2" xfId="4522" xr:uid="{00000000-0005-0000-0000-00000B170000}"/>
    <cellStyle name="Normal 2 2 2 5 2 3 3" xfId="4523" xr:uid="{00000000-0005-0000-0000-00000C170000}"/>
    <cellStyle name="Normal 2 2 2 5 2 4" xfId="4524" xr:uid="{00000000-0005-0000-0000-00000D170000}"/>
    <cellStyle name="Normal 2 2 2 5 2 4 2" xfId="4525" xr:uid="{00000000-0005-0000-0000-00000E170000}"/>
    <cellStyle name="Normal 2 2 2 5 2 4 2 2" xfId="4526" xr:uid="{00000000-0005-0000-0000-00000F170000}"/>
    <cellStyle name="Normal 2 2 2 5 2 4 3" xfId="4527" xr:uid="{00000000-0005-0000-0000-000010170000}"/>
    <cellStyle name="Normal 2 2 2 5 2 5" xfId="4528" xr:uid="{00000000-0005-0000-0000-000011170000}"/>
    <cellStyle name="Normal 2 2 2 5 2 5 2" xfId="4529" xr:uid="{00000000-0005-0000-0000-000012170000}"/>
    <cellStyle name="Normal 2 2 2 5 2 5 2 2" xfId="4530" xr:uid="{00000000-0005-0000-0000-000013170000}"/>
    <cellStyle name="Normal 2 2 2 5 2 5 3" xfId="4531" xr:uid="{00000000-0005-0000-0000-000014170000}"/>
    <cellStyle name="Normal 2 2 2 5 2 6" xfId="4532" xr:uid="{00000000-0005-0000-0000-000015170000}"/>
    <cellStyle name="Normal 2 2 2 5 2 6 2" xfId="4533" xr:uid="{00000000-0005-0000-0000-000016170000}"/>
    <cellStyle name="Normal 2 2 2 5 2 6 3" xfId="4534" xr:uid="{00000000-0005-0000-0000-000017170000}"/>
    <cellStyle name="Normal 2 2 2 5 2 6 3 2" xfId="10957" xr:uid="{00000000-0005-0000-0000-000018170000}"/>
    <cellStyle name="Normal 2 2 2 5 2 7" xfId="4535" xr:uid="{00000000-0005-0000-0000-000019170000}"/>
    <cellStyle name="Normal 2 2 2 5 2 7 2" xfId="4536" xr:uid="{00000000-0005-0000-0000-00001A170000}"/>
    <cellStyle name="Normal 2 2 2 5 2 7 2 2" xfId="10959" xr:uid="{00000000-0005-0000-0000-00001B170000}"/>
    <cellStyle name="Normal 2 2 2 5 2 7 3" xfId="10958" xr:uid="{00000000-0005-0000-0000-00001C170000}"/>
    <cellStyle name="Normal 2 2 2 5 2 8" xfId="4537" xr:uid="{00000000-0005-0000-0000-00001D170000}"/>
    <cellStyle name="Normal 2 2 2 5 2 8 2" xfId="10960" xr:uid="{00000000-0005-0000-0000-00001E170000}"/>
    <cellStyle name="Normal 2 2 2 5 2 9" xfId="4538" xr:uid="{00000000-0005-0000-0000-00001F170000}"/>
    <cellStyle name="Normal 2 2 2 5 2 9 2" xfId="10961" xr:uid="{00000000-0005-0000-0000-000020170000}"/>
    <cellStyle name="Normal 2 2 2 5 20" xfId="4539" xr:uid="{00000000-0005-0000-0000-000021170000}"/>
    <cellStyle name="Normal 2 2 2 5 20 2" xfId="4540" xr:uid="{00000000-0005-0000-0000-000022170000}"/>
    <cellStyle name="Normal 2 2 2 5 20 2 2" xfId="10963" xr:uid="{00000000-0005-0000-0000-000023170000}"/>
    <cellStyle name="Normal 2 2 2 5 20 3" xfId="10962" xr:uid="{00000000-0005-0000-0000-000024170000}"/>
    <cellStyle name="Normal 2 2 2 5 21" xfId="4541" xr:uid="{00000000-0005-0000-0000-000025170000}"/>
    <cellStyle name="Normal 2 2 2 5 21 2" xfId="4542" xr:uid="{00000000-0005-0000-0000-000026170000}"/>
    <cellStyle name="Normal 2 2 2 5 21 2 2" xfId="10965" xr:uid="{00000000-0005-0000-0000-000027170000}"/>
    <cellStyle name="Normal 2 2 2 5 21 3" xfId="10964" xr:uid="{00000000-0005-0000-0000-000028170000}"/>
    <cellStyle name="Normal 2 2 2 5 22" xfId="4543" xr:uid="{00000000-0005-0000-0000-000029170000}"/>
    <cellStyle name="Normal 2 2 2 5 22 2" xfId="4544" xr:uid="{00000000-0005-0000-0000-00002A170000}"/>
    <cellStyle name="Normal 2 2 2 5 22 2 2" xfId="10967" xr:uid="{00000000-0005-0000-0000-00002B170000}"/>
    <cellStyle name="Normal 2 2 2 5 22 3" xfId="10966" xr:uid="{00000000-0005-0000-0000-00002C170000}"/>
    <cellStyle name="Normal 2 2 2 5 23" xfId="4545" xr:uid="{00000000-0005-0000-0000-00002D170000}"/>
    <cellStyle name="Normal 2 2 2 5 23 2" xfId="4546" xr:uid="{00000000-0005-0000-0000-00002E170000}"/>
    <cellStyle name="Normal 2 2 2 5 23 2 2" xfId="10969" xr:uid="{00000000-0005-0000-0000-00002F170000}"/>
    <cellStyle name="Normal 2 2 2 5 23 3" xfId="10968" xr:uid="{00000000-0005-0000-0000-000030170000}"/>
    <cellStyle name="Normal 2 2 2 5 24" xfId="4547" xr:uid="{00000000-0005-0000-0000-000031170000}"/>
    <cellStyle name="Normal 2 2 2 5 24 2" xfId="4548" xr:uid="{00000000-0005-0000-0000-000032170000}"/>
    <cellStyle name="Normal 2 2 2 5 24 2 2" xfId="10971" xr:uid="{00000000-0005-0000-0000-000033170000}"/>
    <cellStyle name="Normal 2 2 2 5 24 3" xfId="10970" xr:uid="{00000000-0005-0000-0000-000034170000}"/>
    <cellStyle name="Normal 2 2 2 5 25" xfId="4549" xr:uid="{00000000-0005-0000-0000-000035170000}"/>
    <cellStyle name="Normal 2 2 2 5 25 2" xfId="4550" xr:uid="{00000000-0005-0000-0000-000036170000}"/>
    <cellStyle name="Normal 2 2 2 5 25 2 2" xfId="10973" xr:uid="{00000000-0005-0000-0000-000037170000}"/>
    <cellStyle name="Normal 2 2 2 5 25 3" xfId="10972" xr:uid="{00000000-0005-0000-0000-000038170000}"/>
    <cellStyle name="Normal 2 2 2 5 26" xfId="4551" xr:uid="{00000000-0005-0000-0000-000039170000}"/>
    <cellStyle name="Normal 2 2 2 5 26 2" xfId="4552" xr:uid="{00000000-0005-0000-0000-00003A170000}"/>
    <cellStyle name="Normal 2 2 2 5 26 2 2" xfId="10975" xr:uid="{00000000-0005-0000-0000-00003B170000}"/>
    <cellStyle name="Normal 2 2 2 5 26 3" xfId="10974" xr:uid="{00000000-0005-0000-0000-00003C170000}"/>
    <cellStyle name="Normal 2 2 2 5 27" xfId="4553" xr:uid="{00000000-0005-0000-0000-00003D170000}"/>
    <cellStyle name="Normal 2 2 2 5 27 2" xfId="4554" xr:uid="{00000000-0005-0000-0000-00003E170000}"/>
    <cellStyle name="Normal 2 2 2 5 27 2 2" xfId="10977" xr:uid="{00000000-0005-0000-0000-00003F170000}"/>
    <cellStyle name="Normal 2 2 2 5 27 3" xfId="10976" xr:uid="{00000000-0005-0000-0000-000040170000}"/>
    <cellStyle name="Normal 2 2 2 5 28" xfId="4555" xr:uid="{00000000-0005-0000-0000-000041170000}"/>
    <cellStyle name="Normal 2 2 2 5 28 2" xfId="4556" xr:uid="{00000000-0005-0000-0000-000042170000}"/>
    <cellStyle name="Normal 2 2 2 5 28 2 2" xfId="10979" xr:uid="{00000000-0005-0000-0000-000043170000}"/>
    <cellStyle name="Normal 2 2 2 5 28 3" xfId="10978" xr:uid="{00000000-0005-0000-0000-000044170000}"/>
    <cellStyle name="Normal 2 2 2 5 29" xfId="4557" xr:uid="{00000000-0005-0000-0000-000045170000}"/>
    <cellStyle name="Normal 2 2 2 5 29 2" xfId="4558" xr:uid="{00000000-0005-0000-0000-000046170000}"/>
    <cellStyle name="Normal 2 2 2 5 29 2 2" xfId="10981" xr:uid="{00000000-0005-0000-0000-000047170000}"/>
    <cellStyle name="Normal 2 2 2 5 29 3" xfId="10980" xr:uid="{00000000-0005-0000-0000-000048170000}"/>
    <cellStyle name="Normal 2 2 2 5 3" xfId="4559" xr:uid="{00000000-0005-0000-0000-000049170000}"/>
    <cellStyle name="Normal 2 2 2 5 3 2" xfId="4560" xr:uid="{00000000-0005-0000-0000-00004A170000}"/>
    <cellStyle name="Normal 2 2 2 5 30" xfId="4561" xr:uid="{00000000-0005-0000-0000-00004B170000}"/>
    <cellStyle name="Normal 2 2 2 5 30 2" xfId="4562" xr:uid="{00000000-0005-0000-0000-00004C170000}"/>
    <cellStyle name="Normal 2 2 2 5 30 2 2" xfId="10983" xr:uid="{00000000-0005-0000-0000-00004D170000}"/>
    <cellStyle name="Normal 2 2 2 5 30 3" xfId="10982" xr:uid="{00000000-0005-0000-0000-00004E170000}"/>
    <cellStyle name="Normal 2 2 2 5 31" xfId="4563" xr:uid="{00000000-0005-0000-0000-00004F170000}"/>
    <cellStyle name="Normal 2 2 2 5 31 2" xfId="4564" xr:uid="{00000000-0005-0000-0000-000050170000}"/>
    <cellStyle name="Normal 2 2 2 5 31 2 2" xfId="10985" xr:uid="{00000000-0005-0000-0000-000051170000}"/>
    <cellStyle name="Normal 2 2 2 5 31 3" xfId="10984" xr:uid="{00000000-0005-0000-0000-000052170000}"/>
    <cellStyle name="Normal 2 2 2 5 32" xfId="4565" xr:uid="{00000000-0005-0000-0000-000053170000}"/>
    <cellStyle name="Normal 2 2 2 5 32 2" xfId="4566" xr:uid="{00000000-0005-0000-0000-000054170000}"/>
    <cellStyle name="Normal 2 2 2 5 32 2 2" xfId="10987" xr:uid="{00000000-0005-0000-0000-000055170000}"/>
    <cellStyle name="Normal 2 2 2 5 32 3" xfId="10986" xr:uid="{00000000-0005-0000-0000-000056170000}"/>
    <cellStyle name="Normal 2 2 2 5 33" xfId="4567" xr:uid="{00000000-0005-0000-0000-000057170000}"/>
    <cellStyle name="Normal 2 2 2 5 33 2" xfId="4568" xr:uid="{00000000-0005-0000-0000-000058170000}"/>
    <cellStyle name="Normal 2 2 2 5 33 2 2" xfId="10989" xr:uid="{00000000-0005-0000-0000-000059170000}"/>
    <cellStyle name="Normal 2 2 2 5 33 3" xfId="10988" xr:uid="{00000000-0005-0000-0000-00005A170000}"/>
    <cellStyle name="Normal 2 2 2 5 34" xfId="4569" xr:uid="{00000000-0005-0000-0000-00005B170000}"/>
    <cellStyle name="Normal 2 2 2 5 34 2" xfId="4570" xr:uid="{00000000-0005-0000-0000-00005C170000}"/>
    <cellStyle name="Normal 2 2 2 5 34 2 2" xfId="10991" xr:uid="{00000000-0005-0000-0000-00005D170000}"/>
    <cellStyle name="Normal 2 2 2 5 34 3" xfId="10990" xr:uid="{00000000-0005-0000-0000-00005E170000}"/>
    <cellStyle name="Normal 2 2 2 5 35" xfId="4571" xr:uid="{00000000-0005-0000-0000-00005F170000}"/>
    <cellStyle name="Normal 2 2 2 5 35 2" xfId="4572" xr:uid="{00000000-0005-0000-0000-000060170000}"/>
    <cellStyle name="Normal 2 2 2 5 35 2 2" xfId="10993" xr:uid="{00000000-0005-0000-0000-000061170000}"/>
    <cellStyle name="Normal 2 2 2 5 35 3" xfId="10992" xr:uid="{00000000-0005-0000-0000-000062170000}"/>
    <cellStyle name="Normal 2 2 2 5 36" xfId="4573" xr:uid="{00000000-0005-0000-0000-000063170000}"/>
    <cellStyle name="Normal 2 2 2 5 36 2" xfId="4574" xr:uid="{00000000-0005-0000-0000-000064170000}"/>
    <cellStyle name="Normal 2 2 2 5 36 2 2" xfId="10995" xr:uid="{00000000-0005-0000-0000-000065170000}"/>
    <cellStyle name="Normal 2 2 2 5 36 3" xfId="10994" xr:uid="{00000000-0005-0000-0000-000066170000}"/>
    <cellStyle name="Normal 2 2 2 5 37" xfId="4575" xr:uid="{00000000-0005-0000-0000-000067170000}"/>
    <cellStyle name="Normal 2 2 2 5 37 2" xfId="4576" xr:uid="{00000000-0005-0000-0000-000068170000}"/>
    <cellStyle name="Normal 2 2 2 5 37 2 2" xfId="10997" xr:uid="{00000000-0005-0000-0000-000069170000}"/>
    <cellStyle name="Normal 2 2 2 5 37 3" xfId="10996" xr:uid="{00000000-0005-0000-0000-00006A170000}"/>
    <cellStyle name="Normal 2 2 2 5 38" xfId="4577" xr:uid="{00000000-0005-0000-0000-00006B170000}"/>
    <cellStyle name="Normal 2 2 2 5 38 2" xfId="4578" xr:uid="{00000000-0005-0000-0000-00006C170000}"/>
    <cellStyle name="Normal 2 2 2 5 38 2 2" xfId="10999" xr:uid="{00000000-0005-0000-0000-00006D170000}"/>
    <cellStyle name="Normal 2 2 2 5 38 3" xfId="10998" xr:uid="{00000000-0005-0000-0000-00006E170000}"/>
    <cellStyle name="Normal 2 2 2 5 39" xfId="4579" xr:uid="{00000000-0005-0000-0000-00006F170000}"/>
    <cellStyle name="Normal 2 2 2 5 39 2" xfId="4580" xr:uid="{00000000-0005-0000-0000-000070170000}"/>
    <cellStyle name="Normal 2 2 2 5 39 2 2" xfId="11001" xr:uid="{00000000-0005-0000-0000-000071170000}"/>
    <cellStyle name="Normal 2 2 2 5 39 3" xfId="11000" xr:uid="{00000000-0005-0000-0000-000072170000}"/>
    <cellStyle name="Normal 2 2 2 5 4" xfId="4581" xr:uid="{00000000-0005-0000-0000-000073170000}"/>
    <cellStyle name="Normal 2 2 2 5 4 2" xfId="4582" xr:uid="{00000000-0005-0000-0000-000074170000}"/>
    <cellStyle name="Normal 2 2 2 5 40" xfId="4583" xr:uid="{00000000-0005-0000-0000-000075170000}"/>
    <cellStyle name="Normal 2 2 2 5 40 2" xfId="4584" xr:uid="{00000000-0005-0000-0000-000076170000}"/>
    <cellStyle name="Normal 2 2 2 5 40 2 2" xfId="11003" xr:uid="{00000000-0005-0000-0000-000077170000}"/>
    <cellStyle name="Normal 2 2 2 5 40 3" xfId="11002" xr:uid="{00000000-0005-0000-0000-000078170000}"/>
    <cellStyle name="Normal 2 2 2 5 41" xfId="4585" xr:uid="{00000000-0005-0000-0000-000079170000}"/>
    <cellStyle name="Normal 2 2 2 5 41 2" xfId="4586" xr:uid="{00000000-0005-0000-0000-00007A170000}"/>
    <cellStyle name="Normal 2 2 2 5 41 2 2" xfId="11005" xr:uid="{00000000-0005-0000-0000-00007B170000}"/>
    <cellStyle name="Normal 2 2 2 5 41 3" xfId="11004" xr:uid="{00000000-0005-0000-0000-00007C170000}"/>
    <cellStyle name="Normal 2 2 2 5 42" xfId="4587" xr:uid="{00000000-0005-0000-0000-00007D170000}"/>
    <cellStyle name="Normal 2 2 2 5 43" xfId="4588" xr:uid="{00000000-0005-0000-0000-00007E170000}"/>
    <cellStyle name="Normal 2 2 2 5 43 2" xfId="11006" xr:uid="{00000000-0005-0000-0000-00007F170000}"/>
    <cellStyle name="Normal 2 2 2 5 44" xfId="4589" xr:uid="{00000000-0005-0000-0000-000080170000}"/>
    <cellStyle name="Normal 2 2 2 5 44 2" xfId="11007" xr:uid="{00000000-0005-0000-0000-000081170000}"/>
    <cellStyle name="Normal 2 2 2 5 45" xfId="4590" xr:uid="{00000000-0005-0000-0000-000082170000}"/>
    <cellStyle name="Normal 2 2 2 5 45 2" xfId="11008" xr:uid="{00000000-0005-0000-0000-000083170000}"/>
    <cellStyle name="Normal 2 2 2 5 5" xfId="4591" xr:uid="{00000000-0005-0000-0000-000084170000}"/>
    <cellStyle name="Normal 2 2 2 5 5 2" xfId="4592" xr:uid="{00000000-0005-0000-0000-000085170000}"/>
    <cellStyle name="Normal 2 2 2 5 6" xfId="4593" xr:uid="{00000000-0005-0000-0000-000086170000}"/>
    <cellStyle name="Normal 2 2 2 5 6 2" xfId="4594" xr:uid="{00000000-0005-0000-0000-000087170000}"/>
    <cellStyle name="Normal 2 2 2 5 6 3" xfId="4595" xr:uid="{00000000-0005-0000-0000-000088170000}"/>
    <cellStyle name="Normal 2 2 2 5 6 3 2" xfId="11010" xr:uid="{00000000-0005-0000-0000-000089170000}"/>
    <cellStyle name="Normal 2 2 2 5 6 4" xfId="11009" xr:uid="{00000000-0005-0000-0000-00008A170000}"/>
    <cellStyle name="Normal 2 2 2 5 7" xfId="4596" xr:uid="{00000000-0005-0000-0000-00008B170000}"/>
    <cellStyle name="Normal 2 2 2 5 7 2" xfId="4597" xr:uid="{00000000-0005-0000-0000-00008C170000}"/>
    <cellStyle name="Normal 2 2 2 5 7 2 2" xfId="11012" xr:uid="{00000000-0005-0000-0000-00008D170000}"/>
    <cellStyle name="Normal 2 2 2 5 7 3" xfId="11011" xr:uid="{00000000-0005-0000-0000-00008E170000}"/>
    <cellStyle name="Normal 2 2 2 5 8" xfId="4598" xr:uid="{00000000-0005-0000-0000-00008F170000}"/>
    <cellStyle name="Normal 2 2 2 5 8 2" xfId="4599" xr:uid="{00000000-0005-0000-0000-000090170000}"/>
    <cellStyle name="Normal 2 2 2 5 8 3" xfId="4600" xr:uid="{00000000-0005-0000-0000-000091170000}"/>
    <cellStyle name="Normal 2 2 2 5 8 3 2" xfId="11014" xr:uid="{00000000-0005-0000-0000-000092170000}"/>
    <cellStyle name="Normal 2 2 2 5 8 4" xfId="11013" xr:uid="{00000000-0005-0000-0000-000093170000}"/>
    <cellStyle name="Normal 2 2 2 5 9" xfId="4601" xr:uid="{00000000-0005-0000-0000-000094170000}"/>
    <cellStyle name="Normal 2 2 2 5 9 2" xfId="4602" xr:uid="{00000000-0005-0000-0000-000095170000}"/>
    <cellStyle name="Normal 2 2 2 5 9 2 2" xfId="11016" xr:uid="{00000000-0005-0000-0000-000096170000}"/>
    <cellStyle name="Normal 2 2 2 5 9 3" xfId="11015" xr:uid="{00000000-0005-0000-0000-000097170000}"/>
    <cellStyle name="Normal 2 2 2 50" xfId="4603" xr:uid="{00000000-0005-0000-0000-000098170000}"/>
    <cellStyle name="Normal 2 2 2 50 2" xfId="4604" xr:uid="{00000000-0005-0000-0000-000099170000}"/>
    <cellStyle name="Normal 2 2 2 51" xfId="4605" xr:uid="{00000000-0005-0000-0000-00009A170000}"/>
    <cellStyle name="Normal 2 2 2 51 2" xfId="4606" xr:uid="{00000000-0005-0000-0000-00009B170000}"/>
    <cellStyle name="Normal 2 2 2 52" xfId="4607" xr:uid="{00000000-0005-0000-0000-00009C170000}"/>
    <cellStyle name="Normal 2 2 2 52 2" xfId="4608" xr:uid="{00000000-0005-0000-0000-00009D170000}"/>
    <cellStyle name="Normal 2 2 2 53" xfId="4609" xr:uid="{00000000-0005-0000-0000-00009E170000}"/>
    <cellStyle name="Normal 2 2 2 53 2" xfId="4610" xr:uid="{00000000-0005-0000-0000-00009F170000}"/>
    <cellStyle name="Normal 2 2 2 54" xfId="4611" xr:uid="{00000000-0005-0000-0000-0000A0170000}"/>
    <cellStyle name="Normal 2 2 2 54 2" xfId="4612" xr:uid="{00000000-0005-0000-0000-0000A1170000}"/>
    <cellStyle name="Normal 2 2 2 55" xfId="4613" xr:uid="{00000000-0005-0000-0000-0000A2170000}"/>
    <cellStyle name="Normal 2 2 2 55 2" xfId="4614" xr:uid="{00000000-0005-0000-0000-0000A3170000}"/>
    <cellStyle name="Normal 2 2 2 56" xfId="4615" xr:uid="{00000000-0005-0000-0000-0000A4170000}"/>
    <cellStyle name="Normal 2 2 2 56 2" xfId="4616" xr:uid="{00000000-0005-0000-0000-0000A5170000}"/>
    <cellStyle name="Normal 2 2 2 57" xfId="4617" xr:uid="{00000000-0005-0000-0000-0000A6170000}"/>
    <cellStyle name="Normal 2 2 2 57 2" xfId="4618" xr:uid="{00000000-0005-0000-0000-0000A7170000}"/>
    <cellStyle name="Normal 2 2 2 58" xfId="4619" xr:uid="{00000000-0005-0000-0000-0000A8170000}"/>
    <cellStyle name="Normal 2 2 2 58 2" xfId="4620" xr:uid="{00000000-0005-0000-0000-0000A9170000}"/>
    <cellStyle name="Normal 2 2 2 59" xfId="4621" xr:uid="{00000000-0005-0000-0000-0000AA170000}"/>
    <cellStyle name="Normal 2 2 2 59 2" xfId="4622" xr:uid="{00000000-0005-0000-0000-0000AB170000}"/>
    <cellStyle name="Normal 2 2 2 6" xfId="4623" xr:uid="{00000000-0005-0000-0000-0000AC170000}"/>
    <cellStyle name="Normal 2 2 2 6 10" xfId="4624" xr:uid="{00000000-0005-0000-0000-0000AD170000}"/>
    <cellStyle name="Normal 2 2 2 6 10 2" xfId="4625" xr:uid="{00000000-0005-0000-0000-0000AE170000}"/>
    <cellStyle name="Normal 2 2 2 6 10 2 2" xfId="11018" xr:uid="{00000000-0005-0000-0000-0000AF170000}"/>
    <cellStyle name="Normal 2 2 2 6 10 3" xfId="11017" xr:uid="{00000000-0005-0000-0000-0000B0170000}"/>
    <cellStyle name="Normal 2 2 2 6 11" xfId="4626" xr:uid="{00000000-0005-0000-0000-0000B1170000}"/>
    <cellStyle name="Normal 2 2 2 6 11 2" xfId="4627" xr:uid="{00000000-0005-0000-0000-0000B2170000}"/>
    <cellStyle name="Normal 2 2 2 6 11 2 2" xfId="11020" xr:uid="{00000000-0005-0000-0000-0000B3170000}"/>
    <cellStyle name="Normal 2 2 2 6 11 3" xfId="11019" xr:uid="{00000000-0005-0000-0000-0000B4170000}"/>
    <cellStyle name="Normal 2 2 2 6 12" xfId="4628" xr:uid="{00000000-0005-0000-0000-0000B5170000}"/>
    <cellStyle name="Normal 2 2 2 6 12 2" xfId="4629" xr:uid="{00000000-0005-0000-0000-0000B6170000}"/>
    <cellStyle name="Normal 2 2 2 6 12 2 2" xfId="11022" xr:uid="{00000000-0005-0000-0000-0000B7170000}"/>
    <cellStyle name="Normal 2 2 2 6 12 3" xfId="11021" xr:uid="{00000000-0005-0000-0000-0000B8170000}"/>
    <cellStyle name="Normal 2 2 2 6 13" xfId="4630" xr:uid="{00000000-0005-0000-0000-0000B9170000}"/>
    <cellStyle name="Normal 2 2 2 6 13 2" xfId="4631" xr:uid="{00000000-0005-0000-0000-0000BA170000}"/>
    <cellStyle name="Normal 2 2 2 6 13 2 2" xfId="11024" xr:uid="{00000000-0005-0000-0000-0000BB170000}"/>
    <cellStyle name="Normal 2 2 2 6 13 3" xfId="11023" xr:uid="{00000000-0005-0000-0000-0000BC170000}"/>
    <cellStyle name="Normal 2 2 2 6 14" xfId="4632" xr:uid="{00000000-0005-0000-0000-0000BD170000}"/>
    <cellStyle name="Normal 2 2 2 6 14 2" xfId="4633" xr:uid="{00000000-0005-0000-0000-0000BE170000}"/>
    <cellStyle name="Normal 2 2 2 6 14 2 2" xfId="11026" xr:uid="{00000000-0005-0000-0000-0000BF170000}"/>
    <cellStyle name="Normal 2 2 2 6 14 3" xfId="11025" xr:uid="{00000000-0005-0000-0000-0000C0170000}"/>
    <cellStyle name="Normal 2 2 2 6 15" xfId="4634" xr:uid="{00000000-0005-0000-0000-0000C1170000}"/>
    <cellStyle name="Normal 2 2 2 6 15 2" xfId="4635" xr:uid="{00000000-0005-0000-0000-0000C2170000}"/>
    <cellStyle name="Normal 2 2 2 6 15 2 2" xfId="11028" xr:uid="{00000000-0005-0000-0000-0000C3170000}"/>
    <cellStyle name="Normal 2 2 2 6 15 3" xfId="11027" xr:uid="{00000000-0005-0000-0000-0000C4170000}"/>
    <cellStyle name="Normal 2 2 2 6 16" xfId="4636" xr:uid="{00000000-0005-0000-0000-0000C5170000}"/>
    <cellStyle name="Normal 2 2 2 6 16 2" xfId="4637" xr:uid="{00000000-0005-0000-0000-0000C6170000}"/>
    <cellStyle name="Normal 2 2 2 6 16 2 2" xfId="11030" xr:uid="{00000000-0005-0000-0000-0000C7170000}"/>
    <cellStyle name="Normal 2 2 2 6 16 3" xfId="11029" xr:uid="{00000000-0005-0000-0000-0000C8170000}"/>
    <cellStyle name="Normal 2 2 2 6 17" xfId="4638" xr:uid="{00000000-0005-0000-0000-0000C9170000}"/>
    <cellStyle name="Normal 2 2 2 6 17 2" xfId="4639" xr:uid="{00000000-0005-0000-0000-0000CA170000}"/>
    <cellStyle name="Normal 2 2 2 6 17 2 2" xfId="11032" xr:uid="{00000000-0005-0000-0000-0000CB170000}"/>
    <cellStyle name="Normal 2 2 2 6 17 3" xfId="11031" xr:uid="{00000000-0005-0000-0000-0000CC170000}"/>
    <cellStyle name="Normal 2 2 2 6 18" xfId="4640" xr:uid="{00000000-0005-0000-0000-0000CD170000}"/>
    <cellStyle name="Normal 2 2 2 6 18 2" xfId="4641" xr:uid="{00000000-0005-0000-0000-0000CE170000}"/>
    <cellStyle name="Normal 2 2 2 6 18 2 2" xfId="11034" xr:uid="{00000000-0005-0000-0000-0000CF170000}"/>
    <cellStyle name="Normal 2 2 2 6 18 3" xfId="11033" xr:uid="{00000000-0005-0000-0000-0000D0170000}"/>
    <cellStyle name="Normal 2 2 2 6 19" xfId="4642" xr:uid="{00000000-0005-0000-0000-0000D1170000}"/>
    <cellStyle name="Normal 2 2 2 6 19 2" xfId="4643" xr:uid="{00000000-0005-0000-0000-0000D2170000}"/>
    <cellStyle name="Normal 2 2 2 6 19 2 2" xfId="11036" xr:uid="{00000000-0005-0000-0000-0000D3170000}"/>
    <cellStyle name="Normal 2 2 2 6 19 3" xfId="11035" xr:uid="{00000000-0005-0000-0000-0000D4170000}"/>
    <cellStyle name="Normal 2 2 2 6 2" xfId="4644" xr:uid="{00000000-0005-0000-0000-0000D5170000}"/>
    <cellStyle name="Normal 2 2 2 6 2 2" xfId="4645" xr:uid="{00000000-0005-0000-0000-0000D6170000}"/>
    <cellStyle name="Normal 2 2 2 6 2 3" xfId="4646" xr:uid="{00000000-0005-0000-0000-0000D7170000}"/>
    <cellStyle name="Normal 2 2 2 6 2 3 2" xfId="11038" xr:uid="{00000000-0005-0000-0000-0000D8170000}"/>
    <cellStyle name="Normal 2 2 2 6 2 4" xfId="11037" xr:uid="{00000000-0005-0000-0000-0000D9170000}"/>
    <cellStyle name="Normal 2 2 2 6 20" xfId="4647" xr:uid="{00000000-0005-0000-0000-0000DA170000}"/>
    <cellStyle name="Normal 2 2 2 6 20 2" xfId="4648" xr:uid="{00000000-0005-0000-0000-0000DB170000}"/>
    <cellStyle name="Normal 2 2 2 6 20 2 2" xfId="11040" xr:uid="{00000000-0005-0000-0000-0000DC170000}"/>
    <cellStyle name="Normal 2 2 2 6 20 3" xfId="11039" xr:uid="{00000000-0005-0000-0000-0000DD170000}"/>
    <cellStyle name="Normal 2 2 2 6 21" xfId="4649" xr:uid="{00000000-0005-0000-0000-0000DE170000}"/>
    <cellStyle name="Normal 2 2 2 6 21 2" xfId="4650" xr:uid="{00000000-0005-0000-0000-0000DF170000}"/>
    <cellStyle name="Normal 2 2 2 6 21 2 2" xfId="11042" xr:uid="{00000000-0005-0000-0000-0000E0170000}"/>
    <cellStyle name="Normal 2 2 2 6 21 3" xfId="11041" xr:uid="{00000000-0005-0000-0000-0000E1170000}"/>
    <cellStyle name="Normal 2 2 2 6 22" xfId="4651" xr:uid="{00000000-0005-0000-0000-0000E2170000}"/>
    <cellStyle name="Normal 2 2 2 6 23" xfId="4652" xr:uid="{00000000-0005-0000-0000-0000E3170000}"/>
    <cellStyle name="Normal 2 2 2 6 23 2" xfId="11043" xr:uid="{00000000-0005-0000-0000-0000E4170000}"/>
    <cellStyle name="Normal 2 2 2 6 24" xfId="4653" xr:uid="{00000000-0005-0000-0000-0000E5170000}"/>
    <cellStyle name="Normal 2 2 2 6 24 2" xfId="11044" xr:uid="{00000000-0005-0000-0000-0000E6170000}"/>
    <cellStyle name="Normal 2 2 2 6 25" xfId="4654" xr:uid="{00000000-0005-0000-0000-0000E7170000}"/>
    <cellStyle name="Normal 2 2 2 6 25 2" xfId="11045" xr:uid="{00000000-0005-0000-0000-0000E8170000}"/>
    <cellStyle name="Normal 2 2 2 6 3" xfId="4655" xr:uid="{00000000-0005-0000-0000-0000E9170000}"/>
    <cellStyle name="Normal 2 2 2 6 3 2" xfId="4656" xr:uid="{00000000-0005-0000-0000-0000EA170000}"/>
    <cellStyle name="Normal 2 2 2 6 3 2 2" xfId="11047" xr:uid="{00000000-0005-0000-0000-0000EB170000}"/>
    <cellStyle name="Normal 2 2 2 6 3 3" xfId="11046" xr:uid="{00000000-0005-0000-0000-0000EC170000}"/>
    <cellStyle name="Normal 2 2 2 6 4" xfId="4657" xr:uid="{00000000-0005-0000-0000-0000ED170000}"/>
    <cellStyle name="Normal 2 2 2 6 4 2" xfId="4658" xr:uid="{00000000-0005-0000-0000-0000EE170000}"/>
    <cellStyle name="Normal 2 2 2 6 4 3" xfId="4659" xr:uid="{00000000-0005-0000-0000-0000EF170000}"/>
    <cellStyle name="Normal 2 2 2 6 4 3 2" xfId="11049" xr:uid="{00000000-0005-0000-0000-0000F0170000}"/>
    <cellStyle name="Normal 2 2 2 6 4 4" xfId="11048" xr:uid="{00000000-0005-0000-0000-0000F1170000}"/>
    <cellStyle name="Normal 2 2 2 6 5" xfId="4660" xr:uid="{00000000-0005-0000-0000-0000F2170000}"/>
    <cellStyle name="Normal 2 2 2 6 5 2" xfId="4661" xr:uid="{00000000-0005-0000-0000-0000F3170000}"/>
    <cellStyle name="Normal 2 2 2 6 5 2 2" xfId="11051" xr:uid="{00000000-0005-0000-0000-0000F4170000}"/>
    <cellStyle name="Normal 2 2 2 6 5 3" xfId="11050" xr:uid="{00000000-0005-0000-0000-0000F5170000}"/>
    <cellStyle name="Normal 2 2 2 6 6" xfId="4662" xr:uid="{00000000-0005-0000-0000-0000F6170000}"/>
    <cellStyle name="Normal 2 2 2 6 6 2" xfId="4663" xr:uid="{00000000-0005-0000-0000-0000F7170000}"/>
    <cellStyle name="Normal 2 2 2 6 6 2 2" xfId="11053" xr:uid="{00000000-0005-0000-0000-0000F8170000}"/>
    <cellStyle name="Normal 2 2 2 6 6 3" xfId="11052" xr:uid="{00000000-0005-0000-0000-0000F9170000}"/>
    <cellStyle name="Normal 2 2 2 6 7" xfId="4664" xr:uid="{00000000-0005-0000-0000-0000FA170000}"/>
    <cellStyle name="Normal 2 2 2 6 7 2" xfId="4665" xr:uid="{00000000-0005-0000-0000-0000FB170000}"/>
    <cellStyle name="Normal 2 2 2 6 7 2 2" xfId="11055" xr:uid="{00000000-0005-0000-0000-0000FC170000}"/>
    <cellStyle name="Normal 2 2 2 6 7 3" xfId="11054" xr:uid="{00000000-0005-0000-0000-0000FD170000}"/>
    <cellStyle name="Normal 2 2 2 6 8" xfId="4666" xr:uid="{00000000-0005-0000-0000-0000FE170000}"/>
    <cellStyle name="Normal 2 2 2 6 8 2" xfId="4667" xr:uid="{00000000-0005-0000-0000-0000FF170000}"/>
    <cellStyle name="Normal 2 2 2 6 8 2 2" xfId="11057" xr:uid="{00000000-0005-0000-0000-000000180000}"/>
    <cellStyle name="Normal 2 2 2 6 8 3" xfId="11056" xr:uid="{00000000-0005-0000-0000-000001180000}"/>
    <cellStyle name="Normal 2 2 2 6 9" xfId="4668" xr:uid="{00000000-0005-0000-0000-000002180000}"/>
    <cellStyle name="Normal 2 2 2 6 9 2" xfId="4669" xr:uid="{00000000-0005-0000-0000-000003180000}"/>
    <cellStyle name="Normal 2 2 2 6 9 2 2" xfId="11059" xr:uid="{00000000-0005-0000-0000-000004180000}"/>
    <cellStyle name="Normal 2 2 2 6 9 3" xfId="11058" xr:uid="{00000000-0005-0000-0000-000005180000}"/>
    <cellStyle name="Normal 2 2 2 60" xfId="4670" xr:uid="{00000000-0005-0000-0000-000006180000}"/>
    <cellStyle name="Normal 2 2 2 60 2" xfId="4671" xr:uid="{00000000-0005-0000-0000-000007180000}"/>
    <cellStyle name="Normal 2 2 2 61" xfId="4672" xr:uid="{00000000-0005-0000-0000-000008180000}"/>
    <cellStyle name="Normal 2 2 2 61 2" xfId="4673" xr:uid="{00000000-0005-0000-0000-000009180000}"/>
    <cellStyle name="Normal 2 2 2 62" xfId="4674" xr:uid="{00000000-0005-0000-0000-00000A180000}"/>
    <cellStyle name="Normal 2 2 2 62 2" xfId="4675" xr:uid="{00000000-0005-0000-0000-00000B180000}"/>
    <cellStyle name="Normal 2 2 2 63" xfId="4676" xr:uid="{00000000-0005-0000-0000-00000C180000}"/>
    <cellStyle name="Normal 2 2 2 63 2" xfId="4677" xr:uid="{00000000-0005-0000-0000-00000D180000}"/>
    <cellStyle name="Normal 2 2 2 64" xfId="4678" xr:uid="{00000000-0005-0000-0000-00000E180000}"/>
    <cellStyle name="Normal 2 2 2 65" xfId="4679" xr:uid="{00000000-0005-0000-0000-00000F180000}"/>
    <cellStyle name="Normal 2 2 2 66" xfId="4680" xr:uid="{00000000-0005-0000-0000-000010180000}"/>
    <cellStyle name="Normal 2 2 2 67" xfId="4681" xr:uid="{00000000-0005-0000-0000-000011180000}"/>
    <cellStyle name="Normal 2 2 2 68" xfId="4682" xr:uid="{00000000-0005-0000-0000-000012180000}"/>
    <cellStyle name="Normal 2 2 2 69" xfId="4683" xr:uid="{00000000-0005-0000-0000-000013180000}"/>
    <cellStyle name="Normal 2 2 2 7" xfId="4684" xr:uid="{00000000-0005-0000-0000-000014180000}"/>
    <cellStyle name="Normal 2 2 2 7 2" xfId="4685" xr:uid="{00000000-0005-0000-0000-000015180000}"/>
    <cellStyle name="Normal 2 2 2 7 2 2" xfId="4686" xr:uid="{00000000-0005-0000-0000-000016180000}"/>
    <cellStyle name="Normal 2 2 2 7 2 3" xfId="4687" xr:uid="{00000000-0005-0000-0000-000017180000}"/>
    <cellStyle name="Normal 2 2 2 7 2 3 2" xfId="11060" xr:uid="{00000000-0005-0000-0000-000018180000}"/>
    <cellStyle name="Normal 2 2 2 7 3" xfId="4688" xr:uid="{00000000-0005-0000-0000-000019180000}"/>
    <cellStyle name="Normal 2 2 2 7 3 2" xfId="11061" xr:uid="{00000000-0005-0000-0000-00001A180000}"/>
    <cellStyle name="Normal 2 2 2 7 4" xfId="4689" xr:uid="{00000000-0005-0000-0000-00001B180000}"/>
    <cellStyle name="Normal 2 2 2 7 4 2" xfId="11062" xr:uid="{00000000-0005-0000-0000-00001C180000}"/>
    <cellStyle name="Normal 2 2 2 70" xfId="4690" xr:uid="{00000000-0005-0000-0000-00001D180000}"/>
    <cellStyle name="Normal 2 2 2 71" xfId="4691" xr:uid="{00000000-0005-0000-0000-00001E180000}"/>
    <cellStyle name="Normal 2 2 2 72" xfId="4692" xr:uid="{00000000-0005-0000-0000-00001F180000}"/>
    <cellStyle name="Normal 2 2 2 73" xfId="4693" xr:uid="{00000000-0005-0000-0000-000020180000}"/>
    <cellStyle name="Normal 2 2 2 74" xfId="4694" xr:uid="{00000000-0005-0000-0000-000021180000}"/>
    <cellStyle name="Normal 2 2 2 75" xfId="4695" xr:uid="{00000000-0005-0000-0000-000022180000}"/>
    <cellStyle name="Normal 2 2 2 76" xfId="4696" xr:uid="{00000000-0005-0000-0000-000023180000}"/>
    <cellStyle name="Normal 2 2 2 77" xfId="4697" xr:uid="{00000000-0005-0000-0000-000024180000}"/>
    <cellStyle name="Normal 2 2 2 78" xfId="4698" xr:uid="{00000000-0005-0000-0000-000025180000}"/>
    <cellStyle name="Normal 2 2 2 79" xfId="4699" xr:uid="{00000000-0005-0000-0000-000026180000}"/>
    <cellStyle name="Normal 2 2 2 8" xfId="4700" xr:uid="{00000000-0005-0000-0000-000027180000}"/>
    <cellStyle name="Normal 2 2 2 8 2" xfId="4701" xr:uid="{00000000-0005-0000-0000-000028180000}"/>
    <cellStyle name="Normal 2 2 2 8 2 2" xfId="4702" xr:uid="{00000000-0005-0000-0000-000029180000}"/>
    <cellStyle name="Normal 2 2 2 8 3" xfId="4703" xr:uid="{00000000-0005-0000-0000-00002A180000}"/>
    <cellStyle name="Normal 2 2 2 80" xfId="4704" xr:uid="{00000000-0005-0000-0000-00002B180000}"/>
    <cellStyle name="Normal 2 2 2 81" xfId="4705" xr:uid="{00000000-0005-0000-0000-00002C180000}"/>
    <cellStyle name="Normal 2 2 2 82" xfId="4706" xr:uid="{00000000-0005-0000-0000-00002D180000}"/>
    <cellStyle name="Normal 2 2 2 83" xfId="4707" xr:uid="{00000000-0005-0000-0000-00002E180000}"/>
    <cellStyle name="Normal 2 2 2 84" xfId="4708" xr:uid="{00000000-0005-0000-0000-00002F180000}"/>
    <cellStyle name="Normal 2 2 2 85" xfId="4709" xr:uid="{00000000-0005-0000-0000-000030180000}"/>
    <cellStyle name="Normal 2 2 2 86" xfId="4710" xr:uid="{00000000-0005-0000-0000-000031180000}"/>
    <cellStyle name="Normal 2 2 2 87" xfId="4711" xr:uid="{00000000-0005-0000-0000-000032180000}"/>
    <cellStyle name="Normal 2 2 2 88" xfId="4712" xr:uid="{00000000-0005-0000-0000-000033180000}"/>
    <cellStyle name="Normal 2 2 2 89" xfId="4713" xr:uid="{00000000-0005-0000-0000-000034180000}"/>
    <cellStyle name="Normal 2 2 2 9" xfId="4714" xr:uid="{00000000-0005-0000-0000-000035180000}"/>
    <cellStyle name="Normal 2 2 2 9 2" xfId="4715" xr:uid="{00000000-0005-0000-0000-000036180000}"/>
    <cellStyle name="Normal 2 2 2 9 2 2" xfId="4716" xr:uid="{00000000-0005-0000-0000-000037180000}"/>
    <cellStyle name="Normal 2 2 2 9 3" xfId="4717" xr:uid="{00000000-0005-0000-0000-000038180000}"/>
    <cellStyle name="Normal 2 2 2 90" xfId="4718" xr:uid="{00000000-0005-0000-0000-000039180000}"/>
    <cellStyle name="Normal 2 2 2 91" xfId="4719" xr:uid="{00000000-0005-0000-0000-00003A180000}"/>
    <cellStyle name="Normal 2 2 2 92" xfId="4720" xr:uid="{00000000-0005-0000-0000-00003B180000}"/>
    <cellStyle name="Normal 2 2 2 93" xfId="4721" xr:uid="{00000000-0005-0000-0000-00003C180000}"/>
    <cellStyle name="Normal 2 2 2 94" xfId="4722" xr:uid="{00000000-0005-0000-0000-00003D180000}"/>
    <cellStyle name="Normal 2 2 2 94 2" xfId="4723" xr:uid="{00000000-0005-0000-0000-00003E180000}"/>
    <cellStyle name="Normal 2 2 2 94 2 2" xfId="11063" xr:uid="{00000000-0005-0000-0000-00003F180000}"/>
    <cellStyle name="Normal 2 2 2 95" xfId="4724" xr:uid="{00000000-0005-0000-0000-000040180000}"/>
    <cellStyle name="Normal 2 2 2 96" xfId="4725" xr:uid="{00000000-0005-0000-0000-000041180000}"/>
    <cellStyle name="Normal 2 2 2 97" xfId="4726" xr:uid="{00000000-0005-0000-0000-000042180000}"/>
    <cellStyle name="Normal 2 2 2 98" xfId="4727" xr:uid="{00000000-0005-0000-0000-000043180000}"/>
    <cellStyle name="Normal 2 2 2 99" xfId="4728" xr:uid="{00000000-0005-0000-0000-000044180000}"/>
    <cellStyle name="Normal 2 2 20" xfId="4729" xr:uid="{00000000-0005-0000-0000-000045180000}"/>
    <cellStyle name="Normal 2 2 20 2" xfId="4730" xr:uid="{00000000-0005-0000-0000-000046180000}"/>
    <cellStyle name="Normal 2 2 20 2 2" xfId="4731" xr:uid="{00000000-0005-0000-0000-000047180000}"/>
    <cellStyle name="Normal 2 2 20 2 2 2" xfId="11066" xr:uid="{00000000-0005-0000-0000-000048180000}"/>
    <cellStyle name="Normal 2 2 20 2 3" xfId="11065" xr:uid="{00000000-0005-0000-0000-000049180000}"/>
    <cellStyle name="Normal 2 2 20 3" xfId="4732" xr:uid="{00000000-0005-0000-0000-00004A180000}"/>
    <cellStyle name="Normal 2 2 20 3 2" xfId="11067" xr:uid="{00000000-0005-0000-0000-00004B180000}"/>
    <cellStyle name="Normal 2 2 20 4" xfId="11064" xr:uid="{00000000-0005-0000-0000-00004C180000}"/>
    <cellStyle name="Normal 2 2 21" xfId="4733" xr:uid="{00000000-0005-0000-0000-00004D180000}"/>
    <cellStyle name="Normal 2 2 21 2" xfId="4734" xr:uid="{00000000-0005-0000-0000-00004E180000}"/>
    <cellStyle name="Normal 2 2 21 2 2" xfId="4735" xr:uid="{00000000-0005-0000-0000-00004F180000}"/>
    <cellStyle name="Normal 2 2 21 2 2 2" xfId="11070" xr:uid="{00000000-0005-0000-0000-000050180000}"/>
    <cellStyle name="Normal 2 2 21 2 3" xfId="11069" xr:uid="{00000000-0005-0000-0000-000051180000}"/>
    <cellStyle name="Normal 2 2 21 3" xfId="4736" xr:uid="{00000000-0005-0000-0000-000052180000}"/>
    <cellStyle name="Normal 2 2 21 3 2" xfId="11071" xr:uid="{00000000-0005-0000-0000-000053180000}"/>
    <cellStyle name="Normal 2 2 21 4" xfId="11068" xr:uid="{00000000-0005-0000-0000-000054180000}"/>
    <cellStyle name="Normal 2 2 22" xfId="4737" xr:uid="{00000000-0005-0000-0000-000055180000}"/>
    <cellStyle name="Normal 2 2 22 2" xfId="4738" xr:uid="{00000000-0005-0000-0000-000056180000}"/>
    <cellStyle name="Normal 2 2 22 2 2" xfId="4739" xr:uid="{00000000-0005-0000-0000-000057180000}"/>
    <cellStyle name="Normal 2 2 22 2 2 2" xfId="11074" xr:uid="{00000000-0005-0000-0000-000058180000}"/>
    <cellStyle name="Normal 2 2 22 2 3" xfId="11073" xr:uid="{00000000-0005-0000-0000-000059180000}"/>
    <cellStyle name="Normal 2 2 22 3" xfId="4740" xr:uid="{00000000-0005-0000-0000-00005A180000}"/>
    <cellStyle name="Normal 2 2 22 3 2" xfId="11075" xr:uid="{00000000-0005-0000-0000-00005B180000}"/>
    <cellStyle name="Normal 2 2 22 4" xfId="11072" xr:uid="{00000000-0005-0000-0000-00005C180000}"/>
    <cellStyle name="Normal 2 2 23" xfId="4741" xr:uid="{00000000-0005-0000-0000-00005D180000}"/>
    <cellStyle name="Normal 2 2 23 2" xfId="4742" xr:uid="{00000000-0005-0000-0000-00005E180000}"/>
    <cellStyle name="Normal 2 2 23 2 2" xfId="4743" xr:uid="{00000000-0005-0000-0000-00005F180000}"/>
    <cellStyle name="Normal 2 2 23 2 2 2" xfId="11078" xr:uid="{00000000-0005-0000-0000-000060180000}"/>
    <cellStyle name="Normal 2 2 23 2 3" xfId="11077" xr:uid="{00000000-0005-0000-0000-000061180000}"/>
    <cellStyle name="Normal 2 2 23 3" xfId="4744" xr:uid="{00000000-0005-0000-0000-000062180000}"/>
    <cellStyle name="Normal 2 2 23 3 2" xfId="11079" xr:uid="{00000000-0005-0000-0000-000063180000}"/>
    <cellStyle name="Normal 2 2 23 4" xfId="11076" xr:uid="{00000000-0005-0000-0000-000064180000}"/>
    <cellStyle name="Normal 2 2 24" xfId="4745" xr:uid="{00000000-0005-0000-0000-000065180000}"/>
    <cellStyle name="Normal 2 2 24 2" xfId="4746" xr:uid="{00000000-0005-0000-0000-000066180000}"/>
    <cellStyle name="Normal 2 2 24 2 2" xfId="4747" xr:uid="{00000000-0005-0000-0000-000067180000}"/>
    <cellStyle name="Normal 2 2 24 2 2 2" xfId="11082" xr:uid="{00000000-0005-0000-0000-000068180000}"/>
    <cellStyle name="Normal 2 2 24 2 3" xfId="11081" xr:uid="{00000000-0005-0000-0000-000069180000}"/>
    <cellStyle name="Normal 2 2 24 3" xfId="4748" xr:uid="{00000000-0005-0000-0000-00006A180000}"/>
    <cellStyle name="Normal 2 2 24 3 2" xfId="11083" xr:uid="{00000000-0005-0000-0000-00006B180000}"/>
    <cellStyle name="Normal 2 2 24 4" xfId="11080" xr:uid="{00000000-0005-0000-0000-00006C180000}"/>
    <cellStyle name="Normal 2 2 25" xfId="4749" xr:uid="{00000000-0005-0000-0000-00006D180000}"/>
    <cellStyle name="Normal 2 2 25 2" xfId="4750" xr:uid="{00000000-0005-0000-0000-00006E180000}"/>
    <cellStyle name="Normal 2 2 25 2 2" xfId="4751" xr:uid="{00000000-0005-0000-0000-00006F180000}"/>
    <cellStyle name="Normal 2 2 25 2 2 2" xfId="11086" xr:uid="{00000000-0005-0000-0000-000070180000}"/>
    <cellStyle name="Normal 2 2 25 2 3" xfId="11085" xr:uid="{00000000-0005-0000-0000-000071180000}"/>
    <cellStyle name="Normal 2 2 25 3" xfId="4752" xr:uid="{00000000-0005-0000-0000-000072180000}"/>
    <cellStyle name="Normal 2 2 25 3 2" xfId="11087" xr:uid="{00000000-0005-0000-0000-000073180000}"/>
    <cellStyle name="Normal 2 2 25 4" xfId="11084" xr:uid="{00000000-0005-0000-0000-000074180000}"/>
    <cellStyle name="Normal 2 2 26" xfId="4753" xr:uid="{00000000-0005-0000-0000-000075180000}"/>
    <cellStyle name="Normal 2 2 26 2" xfId="4754" xr:uid="{00000000-0005-0000-0000-000076180000}"/>
    <cellStyle name="Normal 2 2 26 2 2" xfId="4755" xr:uid="{00000000-0005-0000-0000-000077180000}"/>
    <cellStyle name="Normal 2 2 26 2 2 2" xfId="11090" xr:uid="{00000000-0005-0000-0000-000078180000}"/>
    <cellStyle name="Normal 2 2 26 2 3" xfId="11089" xr:uid="{00000000-0005-0000-0000-000079180000}"/>
    <cellStyle name="Normal 2 2 26 3" xfId="4756" xr:uid="{00000000-0005-0000-0000-00007A180000}"/>
    <cellStyle name="Normal 2 2 26 3 2" xfId="11091" xr:uid="{00000000-0005-0000-0000-00007B180000}"/>
    <cellStyle name="Normal 2 2 26 4" xfId="11088" xr:uid="{00000000-0005-0000-0000-00007C180000}"/>
    <cellStyle name="Normal 2 2 27" xfId="4757" xr:uid="{00000000-0005-0000-0000-00007D180000}"/>
    <cellStyle name="Normal 2 2 27 2" xfId="4758" xr:uid="{00000000-0005-0000-0000-00007E180000}"/>
    <cellStyle name="Normal 2 2 27 2 2" xfId="4759" xr:uid="{00000000-0005-0000-0000-00007F180000}"/>
    <cellStyle name="Normal 2 2 27 2 2 2" xfId="11094" xr:uid="{00000000-0005-0000-0000-000080180000}"/>
    <cellStyle name="Normal 2 2 27 2 3" xfId="11093" xr:uid="{00000000-0005-0000-0000-000081180000}"/>
    <cellStyle name="Normal 2 2 27 3" xfId="4760" xr:uid="{00000000-0005-0000-0000-000082180000}"/>
    <cellStyle name="Normal 2 2 27 3 2" xfId="11095" xr:uid="{00000000-0005-0000-0000-000083180000}"/>
    <cellStyle name="Normal 2 2 27 4" xfId="11092" xr:uid="{00000000-0005-0000-0000-000084180000}"/>
    <cellStyle name="Normal 2 2 28" xfId="4761" xr:uid="{00000000-0005-0000-0000-000085180000}"/>
    <cellStyle name="Normal 2 2 28 2" xfId="4762" xr:uid="{00000000-0005-0000-0000-000086180000}"/>
    <cellStyle name="Normal 2 2 28 2 2" xfId="4763" xr:uid="{00000000-0005-0000-0000-000087180000}"/>
    <cellStyle name="Normal 2 2 28 2 2 2" xfId="11098" xr:uid="{00000000-0005-0000-0000-000088180000}"/>
    <cellStyle name="Normal 2 2 28 2 3" xfId="11097" xr:uid="{00000000-0005-0000-0000-000089180000}"/>
    <cellStyle name="Normal 2 2 28 3" xfId="4764" xr:uid="{00000000-0005-0000-0000-00008A180000}"/>
    <cellStyle name="Normal 2 2 28 3 2" xfId="11099" xr:uid="{00000000-0005-0000-0000-00008B180000}"/>
    <cellStyle name="Normal 2 2 28 4" xfId="11096" xr:uid="{00000000-0005-0000-0000-00008C180000}"/>
    <cellStyle name="Normal 2 2 29" xfId="4765" xr:uid="{00000000-0005-0000-0000-00008D180000}"/>
    <cellStyle name="Normal 2 2 29 2" xfId="4766" xr:uid="{00000000-0005-0000-0000-00008E180000}"/>
    <cellStyle name="Normal 2 2 29 2 2" xfId="4767" xr:uid="{00000000-0005-0000-0000-00008F180000}"/>
    <cellStyle name="Normal 2 2 29 2 2 2" xfId="11102" xr:uid="{00000000-0005-0000-0000-000090180000}"/>
    <cellStyle name="Normal 2 2 29 2 3" xfId="11101" xr:uid="{00000000-0005-0000-0000-000091180000}"/>
    <cellStyle name="Normal 2 2 29 3" xfId="4768" xr:uid="{00000000-0005-0000-0000-000092180000}"/>
    <cellStyle name="Normal 2 2 29 3 2" xfId="11103" xr:uid="{00000000-0005-0000-0000-000093180000}"/>
    <cellStyle name="Normal 2 2 29 4" xfId="11100" xr:uid="{00000000-0005-0000-0000-000094180000}"/>
    <cellStyle name="Normal 2 2 3" xfId="4769" xr:uid="{00000000-0005-0000-0000-000095180000}"/>
    <cellStyle name="Normal 2 2 3 2" xfId="4770" xr:uid="{00000000-0005-0000-0000-000096180000}"/>
    <cellStyle name="Normal 2 2 3 2 2" xfId="4771" xr:uid="{00000000-0005-0000-0000-000097180000}"/>
    <cellStyle name="Normal 2 2 3 2 2 2" xfId="11106" xr:uid="{00000000-0005-0000-0000-000098180000}"/>
    <cellStyle name="Normal 2 2 3 2 3" xfId="4772" xr:uid="{00000000-0005-0000-0000-000099180000}"/>
    <cellStyle name="Normal 2 2 3 2 3 2" xfId="11107" xr:uid="{00000000-0005-0000-0000-00009A180000}"/>
    <cellStyle name="Normal 2 2 3 2 4" xfId="11105" xr:uid="{00000000-0005-0000-0000-00009B180000}"/>
    <cellStyle name="Normal 2 2 3 3" xfId="4773" xr:uid="{00000000-0005-0000-0000-00009C180000}"/>
    <cellStyle name="Normal 2 2 3 3 2" xfId="4774" xr:uid="{00000000-0005-0000-0000-00009D180000}"/>
    <cellStyle name="Normal 2 2 3 3 2 2" xfId="11109" xr:uid="{00000000-0005-0000-0000-00009E180000}"/>
    <cellStyle name="Normal 2 2 3 3 3" xfId="11108" xr:uid="{00000000-0005-0000-0000-00009F180000}"/>
    <cellStyle name="Normal 2 2 3 4" xfId="4775" xr:uid="{00000000-0005-0000-0000-0000A0180000}"/>
    <cellStyle name="Normal 2 2 3 4 2" xfId="11110" xr:uid="{00000000-0005-0000-0000-0000A1180000}"/>
    <cellStyle name="Normal 2 2 3 5" xfId="4776" xr:uid="{00000000-0005-0000-0000-0000A2180000}"/>
    <cellStyle name="Normal 2 2 3 5 2" xfId="11111" xr:uid="{00000000-0005-0000-0000-0000A3180000}"/>
    <cellStyle name="Normal 2 2 3 6" xfId="4777" xr:uid="{00000000-0005-0000-0000-0000A4180000}"/>
    <cellStyle name="Normal 2 2 3 6 2" xfId="11112" xr:uid="{00000000-0005-0000-0000-0000A5180000}"/>
    <cellStyle name="Normal 2 2 3 7" xfId="4778" xr:uid="{00000000-0005-0000-0000-0000A6180000}"/>
    <cellStyle name="Normal 2 2 3 7 2" xfId="11113" xr:uid="{00000000-0005-0000-0000-0000A7180000}"/>
    <cellStyle name="Normal 2 2 3 8" xfId="11104" xr:uid="{00000000-0005-0000-0000-0000A8180000}"/>
    <cellStyle name="Normal 2 2 30" xfId="4779" xr:uid="{00000000-0005-0000-0000-0000A9180000}"/>
    <cellStyle name="Normal 2 2 30 2" xfId="4780" xr:uid="{00000000-0005-0000-0000-0000AA180000}"/>
    <cellStyle name="Normal 2 2 30 2 2" xfId="4781" xr:uid="{00000000-0005-0000-0000-0000AB180000}"/>
    <cellStyle name="Normal 2 2 30 2 2 2" xfId="11116" xr:uid="{00000000-0005-0000-0000-0000AC180000}"/>
    <cellStyle name="Normal 2 2 30 2 3" xfId="11115" xr:uid="{00000000-0005-0000-0000-0000AD180000}"/>
    <cellStyle name="Normal 2 2 30 3" xfId="4782" xr:uid="{00000000-0005-0000-0000-0000AE180000}"/>
    <cellStyle name="Normal 2 2 30 3 2" xfId="11117" xr:uid="{00000000-0005-0000-0000-0000AF180000}"/>
    <cellStyle name="Normal 2 2 30 4" xfId="11114" xr:uid="{00000000-0005-0000-0000-0000B0180000}"/>
    <cellStyle name="Normal 2 2 31" xfId="4783" xr:uid="{00000000-0005-0000-0000-0000B1180000}"/>
    <cellStyle name="Normal 2 2 31 2" xfId="4784" xr:uid="{00000000-0005-0000-0000-0000B2180000}"/>
    <cellStyle name="Normal 2 2 31 2 2" xfId="4785" xr:uid="{00000000-0005-0000-0000-0000B3180000}"/>
    <cellStyle name="Normal 2 2 31 2 2 2" xfId="11120" xr:uid="{00000000-0005-0000-0000-0000B4180000}"/>
    <cellStyle name="Normal 2 2 31 2 3" xfId="11119" xr:uid="{00000000-0005-0000-0000-0000B5180000}"/>
    <cellStyle name="Normal 2 2 31 3" xfId="4786" xr:uid="{00000000-0005-0000-0000-0000B6180000}"/>
    <cellStyle name="Normal 2 2 31 3 2" xfId="11121" xr:uid="{00000000-0005-0000-0000-0000B7180000}"/>
    <cellStyle name="Normal 2 2 31 4" xfId="11118" xr:uid="{00000000-0005-0000-0000-0000B8180000}"/>
    <cellStyle name="Normal 2 2 32" xfId="4787" xr:uid="{00000000-0005-0000-0000-0000B9180000}"/>
    <cellStyle name="Normal 2 2 32 2" xfId="4788" xr:uid="{00000000-0005-0000-0000-0000BA180000}"/>
    <cellStyle name="Normal 2 2 32 2 2" xfId="4789" xr:uid="{00000000-0005-0000-0000-0000BB180000}"/>
    <cellStyle name="Normal 2 2 32 2 2 2" xfId="11124" xr:uid="{00000000-0005-0000-0000-0000BC180000}"/>
    <cellStyle name="Normal 2 2 32 2 3" xfId="11123" xr:uid="{00000000-0005-0000-0000-0000BD180000}"/>
    <cellStyle name="Normal 2 2 32 3" xfId="4790" xr:uid="{00000000-0005-0000-0000-0000BE180000}"/>
    <cellStyle name="Normal 2 2 32 3 2" xfId="11125" xr:uid="{00000000-0005-0000-0000-0000BF180000}"/>
    <cellStyle name="Normal 2 2 32 4" xfId="11122" xr:uid="{00000000-0005-0000-0000-0000C0180000}"/>
    <cellStyle name="Normal 2 2 33" xfId="4791" xr:uid="{00000000-0005-0000-0000-0000C1180000}"/>
    <cellStyle name="Normal 2 2 33 2" xfId="4792" xr:uid="{00000000-0005-0000-0000-0000C2180000}"/>
    <cellStyle name="Normal 2 2 33 2 2" xfId="4793" xr:uid="{00000000-0005-0000-0000-0000C3180000}"/>
    <cellStyle name="Normal 2 2 33 2 2 2" xfId="11128" xr:uid="{00000000-0005-0000-0000-0000C4180000}"/>
    <cellStyle name="Normal 2 2 33 2 3" xfId="11127" xr:uid="{00000000-0005-0000-0000-0000C5180000}"/>
    <cellStyle name="Normal 2 2 33 3" xfId="4794" xr:uid="{00000000-0005-0000-0000-0000C6180000}"/>
    <cellStyle name="Normal 2 2 33 3 2" xfId="11129" xr:uid="{00000000-0005-0000-0000-0000C7180000}"/>
    <cellStyle name="Normal 2 2 33 4" xfId="11126" xr:uid="{00000000-0005-0000-0000-0000C8180000}"/>
    <cellStyle name="Normal 2 2 34" xfId="4795" xr:uid="{00000000-0005-0000-0000-0000C9180000}"/>
    <cellStyle name="Normal 2 2 34 2" xfId="4796" xr:uid="{00000000-0005-0000-0000-0000CA180000}"/>
    <cellStyle name="Normal 2 2 34 2 2" xfId="4797" xr:uid="{00000000-0005-0000-0000-0000CB180000}"/>
    <cellStyle name="Normal 2 2 34 2 2 2" xfId="11132" xr:uid="{00000000-0005-0000-0000-0000CC180000}"/>
    <cellStyle name="Normal 2 2 34 2 3" xfId="11131" xr:uid="{00000000-0005-0000-0000-0000CD180000}"/>
    <cellStyle name="Normal 2 2 34 3" xfId="4798" xr:uid="{00000000-0005-0000-0000-0000CE180000}"/>
    <cellStyle name="Normal 2 2 34 3 2" xfId="11133" xr:uid="{00000000-0005-0000-0000-0000CF180000}"/>
    <cellStyle name="Normal 2 2 34 4" xfId="11130" xr:uid="{00000000-0005-0000-0000-0000D0180000}"/>
    <cellStyle name="Normal 2 2 35" xfId="4799" xr:uid="{00000000-0005-0000-0000-0000D1180000}"/>
    <cellStyle name="Normal 2 2 35 2" xfId="4800" xr:uid="{00000000-0005-0000-0000-0000D2180000}"/>
    <cellStyle name="Normal 2 2 35 2 2" xfId="4801" xr:uid="{00000000-0005-0000-0000-0000D3180000}"/>
    <cellStyle name="Normal 2 2 35 2 2 2" xfId="11136" xr:uid="{00000000-0005-0000-0000-0000D4180000}"/>
    <cellStyle name="Normal 2 2 35 2 3" xfId="11135" xr:uid="{00000000-0005-0000-0000-0000D5180000}"/>
    <cellStyle name="Normal 2 2 35 3" xfId="4802" xr:uid="{00000000-0005-0000-0000-0000D6180000}"/>
    <cellStyle name="Normal 2 2 35 3 2" xfId="11137" xr:uid="{00000000-0005-0000-0000-0000D7180000}"/>
    <cellStyle name="Normal 2 2 35 4" xfId="11134" xr:uid="{00000000-0005-0000-0000-0000D8180000}"/>
    <cellStyle name="Normal 2 2 36" xfId="4803" xr:uid="{00000000-0005-0000-0000-0000D9180000}"/>
    <cellStyle name="Normal 2 2 36 2" xfId="4804" xr:uid="{00000000-0005-0000-0000-0000DA180000}"/>
    <cellStyle name="Normal 2 2 36 2 2" xfId="4805" xr:uid="{00000000-0005-0000-0000-0000DB180000}"/>
    <cellStyle name="Normal 2 2 36 2 2 2" xfId="11140" xr:uid="{00000000-0005-0000-0000-0000DC180000}"/>
    <cellStyle name="Normal 2 2 36 2 3" xfId="11139" xr:uid="{00000000-0005-0000-0000-0000DD180000}"/>
    <cellStyle name="Normal 2 2 36 3" xfId="4806" xr:uid="{00000000-0005-0000-0000-0000DE180000}"/>
    <cellStyle name="Normal 2 2 36 3 2" xfId="11141" xr:uid="{00000000-0005-0000-0000-0000DF180000}"/>
    <cellStyle name="Normal 2 2 36 4" xfId="11138" xr:uid="{00000000-0005-0000-0000-0000E0180000}"/>
    <cellStyle name="Normal 2 2 37" xfId="4807" xr:uid="{00000000-0005-0000-0000-0000E1180000}"/>
    <cellStyle name="Normal 2 2 37 2" xfId="4808" xr:uid="{00000000-0005-0000-0000-0000E2180000}"/>
    <cellStyle name="Normal 2 2 37 2 2" xfId="4809" xr:uid="{00000000-0005-0000-0000-0000E3180000}"/>
    <cellStyle name="Normal 2 2 37 2 2 2" xfId="11144" xr:uid="{00000000-0005-0000-0000-0000E4180000}"/>
    <cellStyle name="Normal 2 2 37 2 3" xfId="11143" xr:uid="{00000000-0005-0000-0000-0000E5180000}"/>
    <cellStyle name="Normal 2 2 37 3" xfId="4810" xr:uid="{00000000-0005-0000-0000-0000E6180000}"/>
    <cellStyle name="Normal 2 2 37 3 2" xfId="11145" xr:uid="{00000000-0005-0000-0000-0000E7180000}"/>
    <cellStyle name="Normal 2 2 37 4" xfId="11142" xr:uid="{00000000-0005-0000-0000-0000E8180000}"/>
    <cellStyle name="Normal 2 2 38" xfId="4811" xr:uid="{00000000-0005-0000-0000-0000E9180000}"/>
    <cellStyle name="Normal 2 2 38 2" xfId="4812" xr:uid="{00000000-0005-0000-0000-0000EA180000}"/>
    <cellStyle name="Normal 2 2 38 2 2" xfId="4813" xr:uid="{00000000-0005-0000-0000-0000EB180000}"/>
    <cellStyle name="Normal 2 2 38 2 2 2" xfId="11148" xr:uid="{00000000-0005-0000-0000-0000EC180000}"/>
    <cellStyle name="Normal 2 2 38 2 3" xfId="11147" xr:uid="{00000000-0005-0000-0000-0000ED180000}"/>
    <cellStyle name="Normal 2 2 38 3" xfId="4814" xr:uid="{00000000-0005-0000-0000-0000EE180000}"/>
    <cellStyle name="Normal 2 2 38 3 2" xfId="11149" xr:uid="{00000000-0005-0000-0000-0000EF180000}"/>
    <cellStyle name="Normal 2 2 38 4" xfId="11146" xr:uid="{00000000-0005-0000-0000-0000F0180000}"/>
    <cellStyle name="Normal 2 2 39" xfId="4815" xr:uid="{00000000-0005-0000-0000-0000F1180000}"/>
    <cellStyle name="Normal 2 2 39 2" xfId="4816" xr:uid="{00000000-0005-0000-0000-0000F2180000}"/>
    <cellStyle name="Normal 2 2 39 2 2" xfId="4817" xr:uid="{00000000-0005-0000-0000-0000F3180000}"/>
    <cellStyle name="Normal 2 2 39 2 2 2" xfId="11152" xr:uid="{00000000-0005-0000-0000-0000F4180000}"/>
    <cellStyle name="Normal 2 2 39 2 3" xfId="11151" xr:uid="{00000000-0005-0000-0000-0000F5180000}"/>
    <cellStyle name="Normal 2 2 39 3" xfId="4818" xr:uid="{00000000-0005-0000-0000-0000F6180000}"/>
    <cellStyle name="Normal 2 2 39 3 2" xfId="11153" xr:uid="{00000000-0005-0000-0000-0000F7180000}"/>
    <cellStyle name="Normal 2 2 39 4" xfId="11150" xr:uid="{00000000-0005-0000-0000-0000F8180000}"/>
    <cellStyle name="Normal 2 2 4" xfId="4819" xr:uid="{00000000-0005-0000-0000-0000F9180000}"/>
    <cellStyle name="Normal 2 2 4 10" xfId="4820" xr:uid="{00000000-0005-0000-0000-0000FA180000}"/>
    <cellStyle name="Normal 2 2 4 11" xfId="4821" xr:uid="{00000000-0005-0000-0000-0000FB180000}"/>
    <cellStyle name="Normal 2 2 4 12" xfId="4822" xr:uid="{00000000-0005-0000-0000-0000FC180000}"/>
    <cellStyle name="Normal 2 2 4 13" xfId="4823" xr:uid="{00000000-0005-0000-0000-0000FD180000}"/>
    <cellStyle name="Normal 2 2 4 14" xfId="4824" xr:uid="{00000000-0005-0000-0000-0000FE180000}"/>
    <cellStyle name="Normal 2 2 4 15" xfId="4825" xr:uid="{00000000-0005-0000-0000-0000FF180000}"/>
    <cellStyle name="Normal 2 2 4 16" xfId="4826" xr:uid="{00000000-0005-0000-0000-000000190000}"/>
    <cellStyle name="Normal 2 2 4 17" xfId="4827" xr:uid="{00000000-0005-0000-0000-000001190000}"/>
    <cellStyle name="Normal 2 2 4 18" xfId="4828" xr:uid="{00000000-0005-0000-0000-000002190000}"/>
    <cellStyle name="Normal 2 2 4 19" xfId="4829" xr:uid="{00000000-0005-0000-0000-000003190000}"/>
    <cellStyle name="Normal 2 2 4 2" xfId="4830" xr:uid="{00000000-0005-0000-0000-000004190000}"/>
    <cellStyle name="Normal 2 2 4 2 2" xfId="4831" xr:uid="{00000000-0005-0000-0000-000005190000}"/>
    <cellStyle name="Normal 2 2 4 20" xfId="4832" xr:uid="{00000000-0005-0000-0000-000006190000}"/>
    <cellStyle name="Normal 2 2 4 21" xfId="4833" xr:uid="{00000000-0005-0000-0000-000007190000}"/>
    <cellStyle name="Normal 2 2 4 22" xfId="4834" xr:uid="{00000000-0005-0000-0000-000008190000}"/>
    <cellStyle name="Normal 2 2 4 23" xfId="4835" xr:uid="{00000000-0005-0000-0000-000009190000}"/>
    <cellStyle name="Normal 2 2 4 24" xfId="4836" xr:uid="{00000000-0005-0000-0000-00000A190000}"/>
    <cellStyle name="Normal 2 2 4 25" xfId="4837" xr:uid="{00000000-0005-0000-0000-00000B190000}"/>
    <cellStyle name="Normal 2 2 4 26" xfId="4838" xr:uid="{00000000-0005-0000-0000-00000C190000}"/>
    <cellStyle name="Normal 2 2 4 27" xfId="4839" xr:uid="{00000000-0005-0000-0000-00000D190000}"/>
    <cellStyle name="Normal 2 2 4 28" xfId="4840" xr:uid="{00000000-0005-0000-0000-00000E190000}"/>
    <cellStyle name="Normal 2 2 4 29" xfId="4841" xr:uid="{00000000-0005-0000-0000-00000F190000}"/>
    <cellStyle name="Normal 2 2 4 3" xfId="4842" xr:uid="{00000000-0005-0000-0000-000010190000}"/>
    <cellStyle name="Normal 2 2 4 30" xfId="4843" xr:uid="{00000000-0005-0000-0000-000011190000}"/>
    <cellStyle name="Normal 2 2 4 31" xfId="4844" xr:uid="{00000000-0005-0000-0000-000012190000}"/>
    <cellStyle name="Normal 2 2 4 32" xfId="4845" xr:uid="{00000000-0005-0000-0000-000013190000}"/>
    <cellStyle name="Normal 2 2 4 33" xfId="4846" xr:uid="{00000000-0005-0000-0000-000014190000}"/>
    <cellStyle name="Normal 2 2 4 34" xfId="4847" xr:uid="{00000000-0005-0000-0000-000015190000}"/>
    <cellStyle name="Normal 2 2 4 35" xfId="4848" xr:uid="{00000000-0005-0000-0000-000016190000}"/>
    <cellStyle name="Normal 2 2 4 36" xfId="4849" xr:uid="{00000000-0005-0000-0000-000017190000}"/>
    <cellStyle name="Normal 2 2 4 37" xfId="4850" xr:uid="{00000000-0005-0000-0000-000018190000}"/>
    <cellStyle name="Normal 2 2 4 38" xfId="4851" xr:uid="{00000000-0005-0000-0000-000019190000}"/>
    <cellStyle name="Normal 2 2 4 39" xfId="4852" xr:uid="{00000000-0005-0000-0000-00001A190000}"/>
    <cellStyle name="Normal 2 2 4 4" xfId="4853" xr:uid="{00000000-0005-0000-0000-00001B190000}"/>
    <cellStyle name="Normal 2 2 4 40" xfId="4854" xr:uid="{00000000-0005-0000-0000-00001C190000}"/>
    <cellStyle name="Normal 2 2 4 41" xfId="4855" xr:uid="{00000000-0005-0000-0000-00001D190000}"/>
    <cellStyle name="Normal 2 2 4 42" xfId="4856" xr:uid="{00000000-0005-0000-0000-00001E190000}"/>
    <cellStyle name="Normal 2 2 4 43" xfId="4857" xr:uid="{00000000-0005-0000-0000-00001F190000}"/>
    <cellStyle name="Normal 2 2 4 44" xfId="4858" xr:uid="{00000000-0005-0000-0000-000020190000}"/>
    <cellStyle name="Normal 2 2 4 45" xfId="4859" xr:uid="{00000000-0005-0000-0000-000021190000}"/>
    <cellStyle name="Normal 2 2 4 46" xfId="4860" xr:uid="{00000000-0005-0000-0000-000022190000}"/>
    <cellStyle name="Normal 2 2 4 47" xfId="4861" xr:uid="{00000000-0005-0000-0000-000023190000}"/>
    <cellStyle name="Normal 2 2 4 48" xfId="4862" xr:uid="{00000000-0005-0000-0000-000024190000}"/>
    <cellStyle name="Normal 2 2 4 49" xfId="4863" xr:uid="{00000000-0005-0000-0000-000025190000}"/>
    <cellStyle name="Normal 2 2 4 5" xfId="4864" xr:uid="{00000000-0005-0000-0000-000026190000}"/>
    <cellStyle name="Normal 2 2 4 50" xfId="4865" xr:uid="{00000000-0005-0000-0000-000027190000}"/>
    <cellStyle name="Normal 2 2 4 51" xfId="4866" xr:uid="{00000000-0005-0000-0000-000028190000}"/>
    <cellStyle name="Normal 2 2 4 52" xfId="4867" xr:uid="{00000000-0005-0000-0000-000029190000}"/>
    <cellStyle name="Normal 2 2 4 53" xfId="4868" xr:uid="{00000000-0005-0000-0000-00002A190000}"/>
    <cellStyle name="Normal 2 2 4 54" xfId="4869" xr:uid="{00000000-0005-0000-0000-00002B190000}"/>
    <cellStyle name="Normal 2 2 4 55" xfId="4870" xr:uid="{00000000-0005-0000-0000-00002C190000}"/>
    <cellStyle name="Normal 2 2 4 56" xfId="4871" xr:uid="{00000000-0005-0000-0000-00002D190000}"/>
    <cellStyle name="Normal 2 2 4 57" xfId="4872" xr:uid="{00000000-0005-0000-0000-00002E190000}"/>
    <cellStyle name="Normal 2 2 4 58" xfId="4873" xr:uid="{00000000-0005-0000-0000-00002F190000}"/>
    <cellStyle name="Normal 2 2 4 59" xfId="4874" xr:uid="{00000000-0005-0000-0000-000030190000}"/>
    <cellStyle name="Normal 2 2 4 6" xfId="4875" xr:uid="{00000000-0005-0000-0000-000031190000}"/>
    <cellStyle name="Normal 2 2 4 60" xfId="4876" xr:uid="{00000000-0005-0000-0000-000032190000}"/>
    <cellStyle name="Normal 2 2 4 61" xfId="4877" xr:uid="{00000000-0005-0000-0000-000033190000}"/>
    <cellStyle name="Normal 2 2 4 62" xfId="4878" xr:uid="{00000000-0005-0000-0000-000034190000}"/>
    <cellStyle name="Normal 2 2 4 63" xfId="4879" xr:uid="{00000000-0005-0000-0000-000035190000}"/>
    <cellStyle name="Normal 2 2 4 64" xfId="4880" xr:uid="{00000000-0005-0000-0000-000036190000}"/>
    <cellStyle name="Normal 2 2 4 65" xfId="4881" xr:uid="{00000000-0005-0000-0000-000037190000}"/>
    <cellStyle name="Normal 2 2 4 66" xfId="4882" xr:uid="{00000000-0005-0000-0000-000038190000}"/>
    <cellStyle name="Normal 2 2 4 67" xfId="4883" xr:uid="{00000000-0005-0000-0000-000039190000}"/>
    <cellStyle name="Normal 2 2 4 68" xfId="4884" xr:uid="{00000000-0005-0000-0000-00003A190000}"/>
    <cellStyle name="Normal 2 2 4 69" xfId="4885" xr:uid="{00000000-0005-0000-0000-00003B190000}"/>
    <cellStyle name="Normal 2 2 4 7" xfId="4886" xr:uid="{00000000-0005-0000-0000-00003C190000}"/>
    <cellStyle name="Normal 2 2 4 70" xfId="4887" xr:uid="{00000000-0005-0000-0000-00003D190000}"/>
    <cellStyle name="Normal 2 2 4 71" xfId="4888" xr:uid="{00000000-0005-0000-0000-00003E190000}"/>
    <cellStyle name="Normal 2 2 4 72" xfId="4889" xr:uid="{00000000-0005-0000-0000-00003F190000}"/>
    <cellStyle name="Normal 2 2 4 73" xfId="4890" xr:uid="{00000000-0005-0000-0000-000040190000}"/>
    <cellStyle name="Normal 2 2 4 74" xfId="4891" xr:uid="{00000000-0005-0000-0000-000041190000}"/>
    <cellStyle name="Normal 2 2 4 75" xfId="4892" xr:uid="{00000000-0005-0000-0000-000042190000}"/>
    <cellStyle name="Normal 2 2 4 76" xfId="4893" xr:uid="{00000000-0005-0000-0000-000043190000}"/>
    <cellStyle name="Normal 2 2 4 77" xfId="4894" xr:uid="{00000000-0005-0000-0000-000044190000}"/>
    <cellStyle name="Normal 2 2 4 78" xfId="4895" xr:uid="{00000000-0005-0000-0000-000045190000}"/>
    <cellStyle name="Normal 2 2 4 79" xfId="4896" xr:uid="{00000000-0005-0000-0000-000046190000}"/>
    <cellStyle name="Normal 2 2 4 8" xfId="4897" xr:uid="{00000000-0005-0000-0000-000047190000}"/>
    <cellStyle name="Normal 2 2 4 80" xfId="4898" xr:uid="{00000000-0005-0000-0000-000048190000}"/>
    <cellStyle name="Normal 2 2 4 81" xfId="4899" xr:uid="{00000000-0005-0000-0000-000049190000}"/>
    <cellStyle name="Normal 2 2 4 82" xfId="4900" xr:uid="{00000000-0005-0000-0000-00004A190000}"/>
    <cellStyle name="Normal 2 2 4 83" xfId="4901" xr:uid="{00000000-0005-0000-0000-00004B190000}"/>
    <cellStyle name="Normal 2 2 4 84" xfId="4902" xr:uid="{00000000-0005-0000-0000-00004C190000}"/>
    <cellStyle name="Normal 2 2 4 85" xfId="4903" xr:uid="{00000000-0005-0000-0000-00004D190000}"/>
    <cellStyle name="Normal 2 2 4 86" xfId="4904" xr:uid="{00000000-0005-0000-0000-00004E190000}"/>
    <cellStyle name="Normal 2 2 4 87" xfId="4905" xr:uid="{00000000-0005-0000-0000-00004F190000}"/>
    <cellStyle name="Normal 2 2 4 88" xfId="4906" xr:uid="{00000000-0005-0000-0000-000050190000}"/>
    <cellStyle name="Normal 2 2 4 89" xfId="4907" xr:uid="{00000000-0005-0000-0000-000051190000}"/>
    <cellStyle name="Normal 2 2 4 9" xfId="4908" xr:uid="{00000000-0005-0000-0000-000052190000}"/>
    <cellStyle name="Normal 2 2 4 90" xfId="4909" xr:uid="{00000000-0005-0000-0000-000053190000}"/>
    <cellStyle name="Normal 2 2 4 91" xfId="4910" xr:uid="{00000000-0005-0000-0000-000054190000}"/>
    <cellStyle name="Normal 2 2 40" xfId="4911" xr:uid="{00000000-0005-0000-0000-000055190000}"/>
    <cellStyle name="Normal 2 2 40 2" xfId="4912" xr:uid="{00000000-0005-0000-0000-000056190000}"/>
    <cellStyle name="Normal 2 2 40 2 2" xfId="4913" xr:uid="{00000000-0005-0000-0000-000057190000}"/>
    <cellStyle name="Normal 2 2 40 2 2 2" xfId="11156" xr:uid="{00000000-0005-0000-0000-000058190000}"/>
    <cellStyle name="Normal 2 2 40 2 3" xfId="11155" xr:uid="{00000000-0005-0000-0000-000059190000}"/>
    <cellStyle name="Normal 2 2 40 3" xfId="4914" xr:uid="{00000000-0005-0000-0000-00005A190000}"/>
    <cellStyle name="Normal 2 2 40 3 2" xfId="11157" xr:uid="{00000000-0005-0000-0000-00005B190000}"/>
    <cellStyle name="Normal 2 2 40 4" xfId="11154" xr:uid="{00000000-0005-0000-0000-00005C190000}"/>
    <cellStyle name="Normal 2 2 41" xfId="4915" xr:uid="{00000000-0005-0000-0000-00005D190000}"/>
    <cellStyle name="Normal 2 2 41 2" xfId="4916" xr:uid="{00000000-0005-0000-0000-00005E190000}"/>
    <cellStyle name="Normal 2 2 41 2 2" xfId="4917" xr:uid="{00000000-0005-0000-0000-00005F190000}"/>
    <cellStyle name="Normal 2 2 41 2 2 2" xfId="11160" xr:uid="{00000000-0005-0000-0000-000060190000}"/>
    <cellStyle name="Normal 2 2 41 2 3" xfId="11159" xr:uid="{00000000-0005-0000-0000-000061190000}"/>
    <cellStyle name="Normal 2 2 41 3" xfId="4918" xr:uid="{00000000-0005-0000-0000-000062190000}"/>
    <cellStyle name="Normal 2 2 41 3 2" xfId="11161" xr:uid="{00000000-0005-0000-0000-000063190000}"/>
    <cellStyle name="Normal 2 2 41 4" xfId="11158" xr:uid="{00000000-0005-0000-0000-000064190000}"/>
    <cellStyle name="Normal 2 2 42" xfId="4919" xr:uid="{00000000-0005-0000-0000-000065190000}"/>
    <cellStyle name="Normal 2 2 42 2" xfId="4920" xr:uid="{00000000-0005-0000-0000-000066190000}"/>
    <cellStyle name="Normal 2 2 42 2 2" xfId="4921" xr:uid="{00000000-0005-0000-0000-000067190000}"/>
    <cellStyle name="Normal 2 2 42 2 2 2" xfId="11164" xr:uid="{00000000-0005-0000-0000-000068190000}"/>
    <cellStyle name="Normal 2 2 42 2 3" xfId="11163" xr:uid="{00000000-0005-0000-0000-000069190000}"/>
    <cellStyle name="Normal 2 2 42 3" xfId="4922" xr:uid="{00000000-0005-0000-0000-00006A190000}"/>
    <cellStyle name="Normal 2 2 42 3 2" xfId="11165" xr:uid="{00000000-0005-0000-0000-00006B190000}"/>
    <cellStyle name="Normal 2 2 42 4" xfId="11162" xr:uid="{00000000-0005-0000-0000-00006C190000}"/>
    <cellStyle name="Normal 2 2 43" xfId="4923" xr:uid="{00000000-0005-0000-0000-00006D190000}"/>
    <cellStyle name="Normal 2 2 43 2" xfId="4924" xr:uid="{00000000-0005-0000-0000-00006E190000}"/>
    <cellStyle name="Normal 2 2 43 2 2" xfId="4925" xr:uid="{00000000-0005-0000-0000-00006F190000}"/>
    <cellStyle name="Normal 2 2 43 2 2 2" xfId="11168" xr:uid="{00000000-0005-0000-0000-000070190000}"/>
    <cellStyle name="Normal 2 2 43 2 3" xfId="11167" xr:uid="{00000000-0005-0000-0000-000071190000}"/>
    <cellStyle name="Normal 2 2 43 3" xfId="4926" xr:uid="{00000000-0005-0000-0000-000072190000}"/>
    <cellStyle name="Normal 2 2 43 3 2" xfId="11169" xr:uid="{00000000-0005-0000-0000-000073190000}"/>
    <cellStyle name="Normal 2 2 43 4" xfId="11166" xr:uid="{00000000-0005-0000-0000-000074190000}"/>
    <cellStyle name="Normal 2 2 44" xfId="4927" xr:uid="{00000000-0005-0000-0000-000075190000}"/>
    <cellStyle name="Normal 2 2 44 2" xfId="4928" xr:uid="{00000000-0005-0000-0000-000076190000}"/>
    <cellStyle name="Normal 2 2 44 2 2" xfId="4929" xr:uid="{00000000-0005-0000-0000-000077190000}"/>
    <cellStyle name="Normal 2 2 44 2 2 2" xfId="11172" xr:uid="{00000000-0005-0000-0000-000078190000}"/>
    <cellStyle name="Normal 2 2 44 2 3" xfId="11171" xr:uid="{00000000-0005-0000-0000-000079190000}"/>
    <cellStyle name="Normal 2 2 44 3" xfId="4930" xr:uid="{00000000-0005-0000-0000-00007A190000}"/>
    <cellStyle name="Normal 2 2 44 3 2" xfId="11173" xr:uid="{00000000-0005-0000-0000-00007B190000}"/>
    <cellStyle name="Normal 2 2 44 4" xfId="11170" xr:uid="{00000000-0005-0000-0000-00007C190000}"/>
    <cellStyle name="Normal 2 2 45" xfId="4931" xr:uid="{00000000-0005-0000-0000-00007D190000}"/>
    <cellStyle name="Normal 2 2 45 2" xfId="4932" xr:uid="{00000000-0005-0000-0000-00007E190000}"/>
    <cellStyle name="Normal 2 2 45 2 2" xfId="4933" xr:uid="{00000000-0005-0000-0000-00007F190000}"/>
    <cellStyle name="Normal 2 2 45 2 2 2" xfId="11176" xr:uid="{00000000-0005-0000-0000-000080190000}"/>
    <cellStyle name="Normal 2 2 45 2 3" xfId="11175" xr:uid="{00000000-0005-0000-0000-000081190000}"/>
    <cellStyle name="Normal 2 2 45 3" xfId="4934" xr:uid="{00000000-0005-0000-0000-000082190000}"/>
    <cellStyle name="Normal 2 2 45 3 2" xfId="11177" xr:uid="{00000000-0005-0000-0000-000083190000}"/>
    <cellStyle name="Normal 2 2 45 4" xfId="11174" xr:uid="{00000000-0005-0000-0000-000084190000}"/>
    <cellStyle name="Normal 2 2 46" xfId="4935" xr:uid="{00000000-0005-0000-0000-000085190000}"/>
    <cellStyle name="Normal 2 2 46 2" xfId="4936" xr:uid="{00000000-0005-0000-0000-000086190000}"/>
    <cellStyle name="Normal 2 2 46 2 2" xfId="4937" xr:uid="{00000000-0005-0000-0000-000087190000}"/>
    <cellStyle name="Normal 2 2 46 2 2 2" xfId="11180" xr:uid="{00000000-0005-0000-0000-000088190000}"/>
    <cellStyle name="Normal 2 2 46 2 3" xfId="11179" xr:uid="{00000000-0005-0000-0000-000089190000}"/>
    <cellStyle name="Normal 2 2 46 3" xfId="4938" xr:uid="{00000000-0005-0000-0000-00008A190000}"/>
    <cellStyle name="Normal 2 2 46 3 2" xfId="11181" xr:uid="{00000000-0005-0000-0000-00008B190000}"/>
    <cellStyle name="Normal 2 2 46 4" xfId="11178" xr:uid="{00000000-0005-0000-0000-00008C190000}"/>
    <cellStyle name="Normal 2 2 47" xfId="4939" xr:uid="{00000000-0005-0000-0000-00008D190000}"/>
    <cellStyle name="Normal 2 2 47 2" xfId="4940" xr:uid="{00000000-0005-0000-0000-00008E190000}"/>
    <cellStyle name="Normal 2 2 47 2 2" xfId="4941" xr:uid="{00000000-0005-0000-0000-00008F190000}"/>
    <cellStyle name="Normal 2 2 47 2 2 2" xfId="11184" xr:uid="{00000000-0005-0000-0000-000090190000}"/>
    <cellStyle name="Normal 2 2 47 2 3" xfId="11183" xr:uid="{00000000-0005-0000-0000-000091190000}"/>
    <cellStyle name="Normal 2 2 47 3" xfId="4942" xr:uid="{00000000-0005-0000-0000-000092190000}"/>
    <cellStyle name="Normal 2 2 47 3 2" xfId="11185" xr:uid="{00000000-0005-0000-0000-000093190000}"/>
    <cellStyle name="Normal 2 2 47 4" xfId="11182" xr:uid="{00000000-0005-0000-0000-000094190000}"/>
    <cellStyle name="Normal 2 2 48" xfId="4943" xr:uid="{00000000-0005-0000-0000-000095190000}"/>
    <cellStyle name="Normal 2 2 48 2" xfId="4944" xr:uid="{00000000-0005-0000-0000-000096190000}"/>
    <cellStyle name="Normal 2 2 48 2 2" xfId="4945" xr:uid="{00000000-0005-0000-0000-000097190000}"/>
    <cellStyle name="Normal 2 2 48 2 2 2" xfId="11188" xr:uid="{00000000-0005-0000-0000-000098190000}"/>
    <cellStyle name="Normal 2 2 48 2 3" xfId="11187" xr:uid="{00000000-0005-0000-0000-000099190000}"/>
    <cellStyle name="Normal 2 2 48 3" xfId="4946" xr:uid="{00000000-0005-0000-0000-00009A190000}"/>
    <cellStyle name="Normal 2 2 48 3 2" xfId="11189" xr:uid="{00000000-0005-0000-0000-00009B190000}"/>
    <cellStyle name="Normal 2 2 48 4" xfId="11186" xr:uid="{00000000-0005-0000-0000-00009C190000}"/>
    <cellStyle name="Normal 2 2 49" xfId="4947" xr:uid="{00000000-0005-0000-0000-00009D190000}"/>
    <cellStyle name="Normal 2 2 49 2" xfId="4948" xr:uid="{00000000-0005-0000-0000-00009E190000}"/>
    <cellStyle name="Normal 2 2 49 2 2" xfId="4949" xr:uid="{00000000-0005-0000-0000-00009F190000}"/>
    <cellStyle name="Normal 2 2 49 2 2 2" xfId="11192" xr:uid="{00000000-0005-0000-0000-0000A0190000}"/>
    <cellStyle name="Normal 2 2 49 2 3" xfId="11191" xr:uid="{00000000-0005-0000-0000-0000A1190000}"/>
    <cellStyle name="Normal 2 2 49 3" xfId="4950" xr:uid="{00000000-0005-0000-0000-0000A2190000}"/>
    <cellStyle name="Normal 2 2 49 3 2" xfId="11193" xr:uid="{00000000-0005-0000-0000-0000A3190000}"/>
    <cellStyle name="Normal 2 2 49 4" xfId="11190" xr:uid="{00000000-0005-0000-0000-0000A4190000}"/>
    <cellStyle name="Normal 2 2 5" xfId="4951" xr:uid="{00000000-0005-0000-0000-0000A5190000}"/>
    <cellStyle name="Normal 2 2 5 10" xfId="4952" xr:uid="{00000000-0005-0000-0000-0000A6190000}"/>
    <cellStyle name="Normal 2 2 5 11" xfId="4953" xr:uid="{00000000-0005-0000-0000-0000A7190000}"/>
    <cellStyle name="Normal 2 2 5 12" xfId="4954" xr:uid="{00000000-0005-0000-0000-0000A8190000}"/>
    <cellStyle name="Normal 2 2 5 13" xfId="4955" xr:uid="{00000000-0005-0000-0000-0000A9190000}"/>
    <cellStyle name="Normal 2 2 5 14" xfId="4956" xr:uid="{00000000-0005-0000-0000-0000AA190000}"/>
    <cellStyle name="Normal 2 2 5 15" xfId="4957" xr:uid="{00000000-0005-0000-0000-0000AB190000}"/>
    <cellStyle name="Normal 2 2 5 16" xfId="4958" xr:uid="{00000000-0005-0000-0000-0000AC190000}"/>
    <cellStyle name="Normal 2 2 5 17" xfId="4959" xr:uid="{00000000-0005-0000-0000-0000AD190000}"/>
    <cellStyle name="Normal 2 2 5 18" xfId="4960" xr:uid="{00000000-0005-0000-0000-0000AE190000}"/>
    <cellStyle name="Normal 2 2 5 19" xfId="4961" xr:uid="{00000000-0005-0000-0000-0000AF190000}"/>
    <cellStyle name="Normal 2 2 5 2" xfId="4962" xr:uid="{00000000-0005-0000-0000-0000B0190000}"/>
    <cellStyle name="Normal 2 2 5 2 2" xfId="4963" xr:uid="{00000000-0005-0000-0000-0000B1190000}"/>
    <cellStyle name="Normal 2 2 5 20" xfId="4964" xr:uid="{00000000-0005-0000-0000-0000B2190000}"/>
    <cellStyle name="Normal 2 2 5 21" xfId="4965" xr:uid="{00000000-0005-0000-0000-0000B3190000}"/>
    <cellStyle name="Normal 2 2 5 22" xfId="4966" xr:uid="{00000000-0005-0000-0000-0000B4190000}"/>
    <cellStyle name="Normal 2 2 5 23" xfId="4967" xr:uid="{00000000-0005-0000-0000-0000B5190000}"/>
    <cellStyle name="Normal 2 2 5 24" xfId="4968" xr:uid="{00000000-0005-0000-0000-0000B6190000}"/>
    <cellStyle name="Normal 2 2 5 25" xfId="4969" xr:uid="{00000000-0005-0000-0000-0000B7190000}"/>
    <cellStyle name="Normal 2 2 5 26" xfId="4970" xr:uid="{00000000-0005-0000-0000-0000B8190000}"/>
    <cellStyle name="Normal 2 2 5 27" xfId="4971" xr:uid="{00000000-0005-0000-0000-0000B9190000}"/>
    <cellStyle name="Normal 2 2 5 28" xfId="4972" xr:uid="{00000000-0005-0000-0000-0000BA190000}"/>
    <cellStyle name="Normal 2 2 5 29" xfId="4973" xr:uid="{00000000-0005-0000-0000-0000BB190000}"/>
    <cellStyle name="Normal 2 2 5 3" xfId="4974" xr:uid="{00000000-0005-0000-0000-0000BC190000}"/>
    <cellStyle name="Normal 2 2 5 30" xfId="4975" xr:uid="{00000000-0005-0000-0000-0000BD190000}"/>
    <cellStyle name="Normal 2 2 5 31" xfId="4976" xr:uid="{00000000-0005-0000-0000-0000BE190000}"/>
    <cellStyle name="Normal 2 2 5 32" xfId="4977" xr:uid="{00000000-0005-0000-0000-0000BF190000}"/>
    <cellStyle name="Normal 2 2 5 33" xfId="4978" xr:uid="{00000000-0005-0000-0000-0000C0190000}"/>
    <cellStyle name="Normal 2 2 5 34" xfId="4979" xr:uid="{00000000-0005-0000-0000-0000C1190000}"/>
    <cellStyle name="Normal 2 2 5 35" xfId="4980" xr:uid="{00000000-0005-0000-0000-0000C2190000}"/>
    <cellStyle name="Normal 2 2 5 36" xfId="4981" xr:uid="{00000000-0005-0000-0000-0000C3190000}"/>
    <cellStyle name="Normal 2 2 5 37" xfId="4982" xr:uid="{00000000-0005-0000-0000-0000C4190000}"/>
    <cellStyle name="Normal 2 2 5 38" xfId="4983" xr:uid="{00000000-0005-0000-0000-0000C5190000}"/>
    <cellStyle name="Normal 2 2 5 39" xfId="4984" xr:uid="{00000000-0005-0000-0000-0000C6190000}"/>
    <cellStyle name="Normal 2 2 5 4" xfId="4985" xr:uid="{00000000-0005-0000-0000-0000C7190000}"/>
    <cellStyle name="Normal 2 2 5 40" xfId="4986" xr:uid="{00000000-0005-0000-0000-0000C8190000}"/>
    <cellStyle name="Normal 2 2 5 41" xfId="4987" xr:uid="{00000000-0005-0000-0000-0000C9190000}"/>
    <cellStyle name="Normal 2 2 5 42" xfId="4988" xr:uid="{00000000-0005-0000-0000-0000CA190000}"/>
    <cellStyle name="Normal 2 2 5 43" xfId="4989" xr:uid="{00000000-0005-0000-0000-0000CB190000}"/>
    <cellStyle name="Normal 2 2 5 44" xfId="4990" xr:uid="{00000000-0005-0000-0000-0000CC190000}"/>
    <cellStyle name="Normal 2 2 5 45" xfId="4991" xr:uid="{00000000-0005-0000-0000-0000CD190000}"/>
    <cellStyle name="Normal 2 2 5 46" xfId="4992" xr:uid="{00000000-0005-0000-0000-0000CE190000}"/>
    <cellStyle name="Normal 2 2 5 47" xfId="4993" xr:uid="{00000000-0005-0000-0000-0000CF190000}"/>
    <cellStyle name="Normal 2 2 5 48" xfId="4994" xr:uid="{00000000-0005-0000-0000-0000D0190000}"/>
    <cellStyle name="Normal 2 2 5 49" xfId="4995" xr:uid="{00000000-0005-0000-0000-0000D1190000}"/>
    <cellStyle name="Normal 2 2 5 5" xfId="4996" xr:uid="{00000000-0005-0000-0000-0000D2190000}"/>
    <cellStyle name="Normal 2 2 5 50" xfId="4997" xr:uid="{00000000-0005-0000-0000-0000D3190000}"/>
    <cellStyle name="Normal 2 2 5 51" xfId="4998" xr:uid="{00000000-0005-0000-0000-0000D4190000}"/>
    <cellStyle name="Normal 2 2 5 52" xfId="4999" xr:uid="{00000000-0005-0000-0000-0000D5190000}"/>
    <cellStyle name="Normal 2 2 5 53" xfId="5000" xr:uid="{00000000-0005-0000-0000-0000D6190000}"/>
    <cellStyle name="Normal 2 2 5 54" xfId="5001" xr:uid="{00000000-0005-0000-0000-0000D7190000}"/>
    <cellStyle name="Normal 2 2 5 55" xfId="5002" xr:uid="{00000000-0005-0000-0000-0000D8190000}"/>
    <cellStyle name="Normal 2 2 5 56" xfId="5003" xr:uid="{00000000-0005-0000-0000-0000D9190000}"/>
    <cellStyle name="Normal 2 2 5 57" xfId="5004" xr:uid="{00000000-0005-0000-0000-0000DA190000}"/>
    <cellStyle name="Normal 2 2 5 58" xfId="5005" xr:uid="{00000000-0005-0000-0000-0000DB190000}"/>
    <cellStyle name="Normal 2 2 5 59" xfId="5006" xr:uid="{00000000-0005-0000-0000-0000DC190000}"/>
    <cellStyle name="Normal 2 2 5 6" xfId="5007" xr:uid="{00000000-0005-0000-0000-0000DD190000}"/>
    <cellStyle name="Normal 2 2 5 60" xfId="5008" xr:uid="{00000000-0005-0000-0000-0000DE190000}"/>
    <cellStyle name="Normal 2 2 5 61" xfId="5009" xr:uid="{00000000-0005-0000-0000-0000DF190000}"/>
    <cellStyle name="Normal 2 2 5 62" xfId="5010" xr:uid="{00000000-0005-0000-0000-0000E0190000}"/>
    <cellStyle name="Normal 2 2 5 63" xfId="5011" xr:uid="{00000000-0005-0000-0000-0000E1190000}"/>
    <cellStyle name="Normal 2 2 5 64" xfId="5012" xr:uid="{00000000-0005-0000-0000-0000E2190000}"/>
    <cellStyle name="Normal 2 2 5 65" xfId="5013" xr:uid="{00000000-0005-0000-0000-0000E3190000}"/>
    <cellStyle name="Normal 2 2 5 66" xfId="5014" xr:uid="{00000000-0005-0000-0000-0000E4190000}"/>
    <cellStyle name="Normal 2 2 5 67" xfId="5015" xr:uid="{00000000-0005-0000-0000-0000E5190000}"/>
    <cellStyle name="Normal 2 2 5 68" xfId="5016" xr:uid="{00000000-0005-0000-0000-0000E6190000}"/>
    <cellStyle name="Normal 2 2 5 69" xfId="5017" xr:uid="{00000000-0005-0000-0000-0000E7190000}"/>
    <cellStyle name="Normal 2 2 5 7" xfId="5018" xr:uid="{00000000-0005-0000-0000-0000E8190000}"/>
    <cellStyle name="Normal 2 2 5 70" xfId="5019" xr:uid="{00000000-0005-0000-0000-0000E9190000}"/>
    <cellStyle name="Normal 2 2 5 71" xfId="5020" xr:uid="{00000000-0005-0000-0000-0000EA190000}"/>
    <cellStyle name="Normal 2 2 5 72" xfId="5021" xr:uid="{00000000-0005-0000-0000-0000EB190000}"/>
    <cellStyle name="Normal 2 2 5 73" xfId="5022" xr:uid="{00000000-0005-0000-0000-0000EC190000}"/>
    <cellStyle name="Normal 2 2 5 74" xfId="5023" xr:uid="{00000000-0005-0000-0000-0000ED190000}"/>
    <cellStyle name="Normal 2 2 5 75" xfId="5024" xr:uid="{00000000-0005-0000-0000-0000EE190000}"/>
    <cellStyle name="Normal 2 2 5 76" xfId="5025" xr:uid="{00000000-0005-0000-0000-0000EF190000}"/>
    <cellStyle name="Normal 2 2 5 77" xfId="5026" xr:uid="{00000000-0005-0000-0000-0000F0190000}"/>
    <cellStyle name="Normal 2 2 5 78" xfId="5027" xr:uid="{00000000-0005-0000-0000-0000F1190000}"/>
    <cellStyle name="Normal 2 2 5 79" xfId="5028" xr:uid="{00000000-0005-0000-0000-0000F2190000}"/>
    <cellStyle name="Normal 2 2 5 8" xfId="5029" xr:uid="{00000000-0005-0000-0000-0000F3190000}"/>
    <cellStyle name="Normal 2 2 5 80" xfId="5030" xr:uid="{00000000-0005-0000-0000-0000F4190000}"/>
    <cellStyle name="Normal 2 2 5 81" xfId="5031" xr:uid="{00000000-0005-0000-0000-0000F5190000}"/>
    <cellStyle name="Normal 2 2 5 82" xfId="5032" xr:uid="{00000000-0005-0000-0000-0000F6190000}"/>
    <cellStyle name="Normal 2 2 5 83" xfId="5033" xr:uid="{00000000-0005-0000-0000-0000F7190000}"/>
    <cellStyle name="Normal 2 2 5 84" xfId="5034" xr:uid="{00000000-0005-0000-0000-0000F8190000}"/>
    <cellStyle name="Normal 2 2 5 85" xfId="5035" xr:uid="{00000000-0005-0000-0000-0000F9190000}"/>
    <cellStyle name="Normal 2 2 5 86" xfId="5036" xr:uid="{00000000-0005-0000-0000-0000FA190000}"/>
    <cellStyle name="Normal 2 2 5 87" xfId="5037" xr:uid="{00000000-0005-0000-0000-0000FB190000}"/>
    <cellStyle name="Normal 2 2 5 88" xfId="5038" xr:uid="{00000000-0005-0000-0000-0000FC190000}"/>
    <cellStyle name="Normal 2 2 5 89" xfId="5039" xr:uid="{00000000-0005-0000-0000-0000FD190000}"/>
    <cellStyle name="Normal 2 2 5 9" xfId="5040" xr:uid="{00000000-0005-0000-0000-0000FE190000}"/>
    <cellStyle name="Normal 2 2 5 90" xfId="5041" xr:uid="{00000000-0005-0000-0000-0000FF190000}"/>
    <cellStyle name="Normal 2 2 5 91" xfId="5042" xr:uid="{00000000-0005-0000-0000-0000001A0000}"/>
    <cellStyle name="Normal 2 2 50" xfId="5043" xr:uid="{00000000-0005-0000-0000-0000011A0000}"/>
    <cellStyle name="Normal 2 2 50 2" xfId="5044" xr:uid="{00000000-0005-0000-0000-0000021A0000}"/>
    <cellStyle name="Normal 2 2 50 2 2" xfId="5045" xr:uid="{00000000-0005-0000-0000-0000031A0000}"/>
    <cellStyle name="Normal 2 2 50 2 2 2" xfId="11196" xr:uid="{00000000-0005-0000-0000-0000041A0000}"/>
    <cellStyle name="Normal 2 2 50 2 3" xfId="11195" xr:uid="{00000000-0005-0000-0000-0000051A0000}"/>
    <cellStyle name="Normal 2 2 50 3" xfId="5046" xr:uid="{00000000-0005-0000-0000-0000061A0000}"/>
    <cellStyle name="Normal 2 2 50 3 2" xfId="11197" xr:uid="{00000000-0005-0000-0000-0000071A0000}"/>
    <cellStyle name="Normal 2 2 50 4" xfId="11194" xr:uid="{00000000-0005-0000-0000-0000081A0000}"/>
    <cellStyle name="Normal 2 2 51" xfId="5047" xr:uid="{00000000-0005-0000-0000-0000091A0000}"/>
    <cellStyle name="Normal 2 2 51 2" xfId="5048" xr:uid="{00000000-0005-0000-0000-00000A1A0000}"/>
    <cellStyle name="Normal 2 2 51 2 2" xfId="5049" xr:uid="{00000000-0005-0000-0000-00000B1A0000}"/>
    <cellStyle name="Normal 2 2 51 2 2 2" xfId="11200" xr:uid="{00000000-0005-0000-0000-00000C1A0000}"/>
    <cellStyle name="Normal 2 2 51 2 3" xfId="11199" xr:uid="{00000000-0005-0000-0000-00000D1A0000}"/>
    <cellStyle name="Normal 2 2 51 3" xfId="5050" xr:uid="{00000000-0005-0000-0000-00000E1A0000}"/>
    <cellStyle name="Normal 2 2 51 3 2" xfId="11201" xr:uid="{00000000-0005-0000-0000-00000F1A0000}"/>
    <cellStyle name="Normal 2 2 51 4" xfId="11198" xr:uid="{00000000-0005-0000-0000-0000101A0000}"/>
    <cellStyle name="Normal 2 2 52" xfId="5051" xr:uid="{00000000-0005-0000-0000-0000111A0000}"/>
    <cellStyle name="Normal 2 2 52 2" xfId="5052" xr:uid="{00000000-0005-0000-0000-0000121A0000}"/>
    <cellStyle name="Normal 2 2 52 2 2" xfId="5053" xr:uid="{00000000-0005-0000-0000-0000131A0000}"/>
    <cellStyle name="Normal 2 2 52 2 2 2" xfId="11204" xr:uid="{00000000-0005-0000-0000-0000141A0000}"/>
    <cellStyle name="Normal 2 2 52 2 3" xfId="11203" xr:uid="{00000000-0005-0000-0000-0000151A0000}"/>
    <cellStyle name="Normal 2 2 52 3" xfId="5054" xr:uid="{00000000-0005-0000-0000-0000161A0000}"/>
    <cellStyle name="Normal 2 2 52 3 2" xfId="11205" xr:uid="{00000000-0005-0000-0000-0000171A0000}"/>
    <cellStyle name="Normal 2 2 52 4" xfId="11202" xr:uid="{00000000-0005-0000-0000-0000181A0000}"/>
    <cellStyle name="Normal 2 2 53" xfId="5055" xr:uid="{00000000-0005-0000-0000-0000191A0000}"/>
    <cellStyle name="Normal 2 2 53 2" xfId="5056" xr:uid="{00000000-0005-0000-0000-00001A1A0000}"/>
    <cellStyle name="Normal 2 2 53 2 2" xfId="5057" xr:uid="{00000000-0005-0000-0000-00001B1A0000}"/>
    <cellStyle name="Normal 2 2 53 2 2 2" xfId="11208" xr:uid="{00000000-0005-0000-0000-00001C1A0000}"/>
    <cellStyle name="Normal 2 2 53 2 3" xfId="11207" xr:uid="{00000000-0005-0000-0000-00001D1A0000}"/>
    <cellStyle name="Normal 2 2 53 3" xfId="5058" xr:uid="{00000000-0005-0000-0000-00001E1A0000}"/>
    <cellStyle name="Normal 2 2 53 3 2" xfId="11209" xr:uid="{00000000-0005-0000-0000-00001F1A0000}"/>
    <cellStyle name="Normal 2 2 53 4" xfId="11206" xr:uid="{00000000-0005-0000-0000-0000201A0000}"/>
    <cellStyle name="Normal 2 2 54" xfId="5059" xr:uid="{00000000-0005-0000-0000-0000211A0000}"/>
    <cellStyle name="Normal 2 2 54 2" xfId="5060" xr:uid="{00000000-0005-0000-0000-0000221A0000}"/>
    <cellStyle name="Normal 2 2 54 2 2" xfId="5061" xr:uid="{00000000-0005-0000-0000-0000231A0000}"/>
    <cellStyle name="Normal 2 2 54 2 2 2" xfId="11212" xr:uid="{00000000-0005-0000-0000-0000241A0000}"/>
    <cellStyle name="Normal 2 2 54 2 3" xfId="11211" xr:uid="{00000000-0005-0000-0000-0000251A0000}"/>
    <cellStyle name="Normal 2 2 54 3" xfId="5062" xr:uid="{00000000-0005-0000-0000-0000261A0000}"/>
    <cellStyle name="Normal 2 2 54 3 2" xfId="11213" xr:uid="{00000000-0005-0000-0000-0000271A0000}"/>
    <cellStyle name="Normal 2 2 54 4" xfId="11210" xr:uid="{00000000-0005-0000-0000-0000281A0000}"/>
    <cellStyle name="Normal 2 2 55" xfId="5063" xr:uid="{00000000-0005-0000-0000-0000291A0000}"/>
    <cellStyle name="Normal 2 2 55 2" xfId="5064" xr:uid="{00000000-0005-0000-0000-00002A1A0000}"/>
    <cellStyle name="Normal 2 2 55 2 2" xfId="5065" xr:uid="{00000000-0005-0000-0000-00002B1A0000}"/>
    <cellStyle name="Normal 2 2 55 2 2 2" xfId="11216" xr:uid="{00000000-0005-0000-0000-00002C1A0000}"/>
    <cellStyle name="Normal 2 2 55 2 3" xfId="11215" xr:uid="{00000000-0005-0000-0000-00002D1A0000}"/>
    <cellStyle name="Normal 2 2 55 3" xfId="5066" xr:uid="{00000000-0005-0000-0000-00002E1A0000}"/>
    <cellStyle name="Normal 2 2 55 3 2" xfId="11217" xr:uid="{00000000-0005-0000-0000-00002F1A0000}"/>
    <cellStyle name="Normal 2 2 55 4" xfId="11214" xr:uid="{00000000-0005-0000-0000-0000301A0000}"/>
    <cellStyle name="Normal 2 2 56" xfId="5067" xr:uid="{00000000-0005-0000-0000-0000311A0000}"/>
    <cellStyle name="Normal 2 2 56 2" xfId="5068" xr:uid="{00000000-0005-0000-0000-0000321A0000}"/>
    <cellStyle name="Normal 2 2 56 2 2" xfId="5069" xr:uid="{00000000-0005-0000-0000-0000331A0000}"/>
    <cellStyle name="Normal 2 2 56 2 2 2" xfId="11220" xr:uid="{00000000-0005-0000-0000-0000341A0000}"/>
    <cellStyle name="Normal 2 2 56 2 3" xfId="11219" xr:uid="{00000000-0005-0000-0000-0000351A0000}"/>
    <cellStyle name="Normal 2 2 56 3" xfId="5070" xr:uid="{00000000-0005-0000-0000-0000361A0000}"/>
    <cellStyle name="Normal 2 2 56 3 2" xfId="11221" xr:uid="{00000000-0005-0000-0000-0000371A0000}"/>
    <cellStyle name="Normal 2 2 56 4" xfId="11218" xr:uid="{00000000-0005-0000-0000-0000381A0000}"/>
    <cellStyle name="Normal 2 2 57" xfId="5071" xr:uid="{00000000-0005-0000-0000-0000391A0000}"/>
    <cellStyle name="Normal 2 2 57 2" xfId="5072" xr:uid="{00000000-0005-0000-0000-00003A1A0000}"/>
    <cellStyle name="Normal 2 2 57 2 2" xfId="5073" xr:uid="{00000000-0005-0000-0000-00003B1A0000}"/>
    <cellStyle name="Normal 2 2 57 2 2 2" xfId="11224" xr:uid="{00000000-0005-0000-0000-00003C1A0000}"/>
    <cellStyle name="Normal 2 2 57 2 3" xfId="11223" xr:uid="{00000000-0005-0000-0000-00003D1A0000}"/>
    <cellStyle name="Normal 2 2 57 3" xfId="5074" xr:uid="{00000000-0005-0000-0000-00003E1A0000}"/>
    <cellStyle name="Normal 2 2 57 3 2" xfId="11225" xr:uid="{00000000-0005-0000-0000-00003F1A0000}"/>
    <cellStyle name="Normal 2 2 57 4" xfId="11222" xr:uid="{00000000-0005-0000-0000-0000401A0000}"/>
    <cellStyle name="Normal 2 2 58" xfId="5075" xr:uid="{00000000-0005-0000-0000-0000411A0000}"/>
    <cellStyle name="Normal 2 2 58 2" xfId="5076" xr:uid="{00000000-0005-0000-0000-0000421A0000}"/>
    <cellStyle name="Normal 2 2 58 2 2" xfId="5077" xr:uid="{00000000-0005-0000-0000-0000431A0000}"/>
    <cellStyle name="Normal 2 2 58 2 2 2" xfId="11228" xr:uid="{00000000-0005-0000-0000-0000441A0000}"/>
    <cellStyle name="Normal 2 2 58 2 3" xfId="11227" xr:uid="{00000000-0005-0000-0000-0000451A0000}"/>
    <cellStyle name="Normal 2 2 58 3" xfId="5078" xr:uid="{00000000-0005-0000-0000-0000461A0000}"/>
    <cellStyle name="Normal 2 2 58 3 2" xfId="11229" xr:uid="{00000000-0005-0000-0000-0000471A0000}"/>
    <cellStyle name="Normal 2 2 58 4" xfId="11226" xr:uid="{00000000-0005-0000-0000-0000481A0000}"/>
    <cellStyle name="Normal 2 2 59" xfId="5079" xr:uid="{00000000-0005-0000-0000-0000491A0000}"/>
    <cellStyle name="Normal 2 2 59 2" xfId="5080" xr:uid="{00000000-0005-0000-0000-00004A1A0000}"/>
    <cellStyle name="Normal 2 2 59 2 2" xfId="5081" xr:uid="{00000000-0005-0000-0000-00004B1A0000}"/>
    <cellStyle name="Normal 2 2 59 2 2 2" xfId="11232" xr:uid="{00000000-0005-0000-0000-00004C1A0000}"/>
    <cellStyle name="Normal 2 2 59 2 3" xfId="11231" xr:uid="{00000000-0005-0000-0000-00004D1A0000}"/>
    <cellStyle name="Normal 2 2 59 3" xfId="5082" xr:uid="{00000000-0005-0000-0000-00004E1A0000}"/>
    <cellStyle name="Normal 2 2 59 3 2" xfId="11233" xr:uid="{00000000-0005-0000-0000-00004F1A0000}"/>
    <cellStyle name="Normal 2 2 59 4" xfId="11230" xr:uid="{00000000-0005-0000-0000-0000501A0000}"/>
    <cellStyle name="Normal 2 2 6" xfId="5083" xr:uid="{00000000-0005-0000-0000-0000511A0000}"/>
    <cellStyle name="Normal 2 2 6 10" xfId="5084" xr:uid="{00000000-0005-0000-0000-0000521A0000}"/>
    <cellStyle name="Normal 2 2 6 11" xfId="5085" xr:uid="{00000000-0005-0000-0000-0000531A0000}"/>
    <cellStyle name="Normal 2 2 6 12" xfId="5086" xr:uid="{00000000-0005-0000-0000-0000541A0000}"/>
    <cellStyle name="Normal 2 2 6 13" xfId="5087" xr:uid="{00000000-0005-0000-0000-0000551A0000}"/>
    <cellStyle name="Normal 2 2 6 14" xfId="5088" xr:uid="{00000000-0005-0000-0000-0000561A0000}"/>
    <cellStyle name="Normal 2 2 6 15" xfId="5089" xr:uid="{00000000-0005-0000-0000-0000571A0000}"/>
    <cellStyle name="Normal 2 2 6 16" xfId="5090" xr:uid="{00000000-0005-0000-0000-0000581A0000}"/>
    <cellStyle name="Normal 2 2 6 17" xfId="5091" xr:uid="{00000000-0005-0000-0000-0000591A0000}"/>
    <cellStyle name="Normal 2 2 6 18" xfId="5092" xr:uid="{00000000-0005-0000-0000-00005A1A0000}"/>
    <cellStyle name="Normal 2 2 6 19" xfId="5093" xr:uid="{00000000-0005-0000-0000-00005B1A0000}"/>
    <cellStyle name="Normal 2 2 6 2" xfId="5094" xr:uid="{00000000-0005-0000-0000-00005C1A0000}"/>
    <cellStyle name="Normal 2 2 6 2 2" xfId="5095" xr:uid="{00000000-0005-0000-0000-00005D1A0000}"/>
    <cellStyle name="Normal 2 2 6 20" xfId="5096" xr:uid="{00000000-0005-0000-0000-00005E1A0000}"/>
    <cellStyle name="Normal 2 2 6 21" xfId="5097" xr:uid="{00000000-0005-0000-0000-00005F1A0000}"/>
    <cellStyle name="Normal 2 2 6 22" xfId="5098" xr:uid="{00000000-0005-0000-0000-0000601A0000}"/>
    <cellStyle name="Normal 2 2 6 23" xfId="5099" xr:uid="{00000000-0005-0000-0000-0000611A0000}"/>
    <cellStyle name="Normal 2 2 6 24" xfId="5100" xr:uid="{00000000-0005-0000-0000-0000621A0000}"/>
    <cellStyle name="Normal 2 2 6 25" xfId="5101" xr:uid="{00000000-0005-0000-0000-0000631A0000}"/>
    <cellStyle name="Normal 2 2 6 26" xfId="5102" xr:uid="{00000000-0005-0000-0000-0000641A0000}"/>
    <cellStyle name="Normal 2 2 6 27" xfId="5103" xr:uid="{00000000-0005-0000-0000-0000651A0000}"/>
    <cellStyle name="Normal 2 2 6 28" xfId="5104" xr:uid="{00000000-0005-0000-0000-0000661A0000}"/>
    <cellStyle name="Normal 2 2 6 29" xfId="5105" xr:uid="{00000000-0005-0000-0000-0000671A0000}"/>
    <cellStyle name="Normal 2 2 6 3" xfId="5106" xr:uid="{00000000-0005-0000-0000-0000681A0000}"/>
    <cellStyle name="Normal 2 2 6 3 2" xfId="5107" xr:uid="{00000000-0005-0000-0000-0000691A0000}"/>
    <cellStyle name="Normal 2 2 6 3 3" xfId="5108" xr:uid="{00000000-0005-0000-0000-00006A1A0000}"/>
    <cellStyle name="Normal 2 2 6 3 3 2" xfId="11235" xr:uid="{00000000-0005-0000-0000-00006B1A0000}"/>
    <cellStyle name="Normal 2 2 6 30" xfId="5109" xr:uid="{00000000-0005-0000-0000-00006C1A0000}"/>
    <cellStyle name="Normal 2 2 6 31" xfId="5110" xr:uid="{00000000-0005-0000-0000-00006D1A0000}"/>
    <cellStyle name="Normal 2 2 6 32" xfId="5111" xr:uid="{00000000-0005-0000-0000-00006E1A0000}"/>
    <cellStyle name="Normal 2 2 6 33" xfId="5112" xr:uid="{00000000-0005-0000-0000-00006F1A0000}"/>
    <cellStyle name="Normal 2 2 6 34" xfId="5113" xr:uid="{00000000-0005-0000-0000-0000701A0000}"/>
    <cellStyle name="Normal 2 2 6 35" xfId="5114" xr:uid="{00000000-0005-0000-0000-0000711A0000}"/>
    <cellStyle name="Normal 2 2 6 36" xfId="5115" xr:uid="{00000000-0005-0000-0000-0000721A0000}"/>
    <cellStyle name="Normal 2 2 6 37" xfId="5116" xr:uid="{00000000-0005-0000-0000-0000731A0000}"/>
    <cellStyle name="Normal 2 2 6 38" xfId="5117" xr:uid="{00000000-0005-0000-0000-0000741A0000}"/>
    <cellStyle name="Normal 2 2 6 39" xfId="5118" xr:uid="{00000000-0005-0000-0000-0000751A0000}"/>
    <cellStyle name="Normal 2 2 6 4" xfId="5119" xr:uid="{00000000-0005-0000-0000-0000761A0000}"/>
    <cellStyle name="Normal 2 2 6 40" xfId="5120" xr:uid="{00000000-0005-0000-0000-0000771A0000}"/>
    <cellStyle name="Normal 2 2 6 41" xfId="5121" xr:uid="{00000000-0005-0000-0000-0000781A0000}"/>
    <cellStyle name="Normal 2 2 6 42" xfId="5122" xr:uid="{00000000-0005-0000-0000-0000791A0000}"/>
    <cellStyle name="Normal 2 2 6 43" xfId="11234" xr:uid="{00000000-0005-0000-0000-00007A1A0000}"/>
    <cellStyle name="Normal 2 2 6 5" xfId="5123" xr:uid="{00000000-0005-0000-0000-00007B1A0000}"/>
    <cellStyle name="Normal 2 2 6 6" xfId="5124" xr:uid="{00000000-0005-0000-0000-00007C1A0000}"/>
    <cellStyle name="Normal 2 2 6 7" xfId="5125" xr:uid="{00000000-0005-0000-0000-00007D1A0000}"/>
    <cellStyle name="Normal 2 2 6 8" xfId="5126" xr:uid="{00000000-0005-0000-0000-00007E1A0000}"/>
    <cellStyle name="Normal 2 2 6 9" xfId="5127" xr:uid="{00000000-0005-0000-0000-00007F1A0000}"/>
    <cellStyle name="Normal 2 2 60" xfId="5128" xr:uid="{00000000-0005-0000-0000-0000801A0000}"/>
    <cellStyle name="Normal 2 2 60 2" xfId="5129" xr:uid="{00000000-0005-0000-0000-0000811A0000}"/>
    <cellStyle name="Normal 2 2 60 2 2" xfId="5130" xr:uid="{00000000-0005-0000-0000-0000821A0000}"/>
    <cellStyle name="Normal 2 2 60 2 2 2" xfId="11238" xr:uid="{00000000-0005-0000-0000-0000831A0000}"/>
    <cellStyle name="Normal 2 2 60 2 3" xfId="11237" xr:uid="{00000000-0005-0000-0000-0000841A0000}"/>
    <cellStyle name="Normal 2 2 60 3" xfId="5131" xr:uid="{00000000-0005-0000-0000-0000851A0000}"/>
    <cellStyle name="Normal 2 2 60 3 2" xfId="11239" xr:uid="{00000000-0005-0000-0000-0000861A0000}"/>
    <cellStyle name="Normal 2 2 60 4" xfId="11236" xr:uid="{00000000-0005-0000-0000-0000871A0000}"/>
    <cellStyle name="Normal 2 2 61" xfId="5132" xr:uid="{00000000-0005-0000-0000-0000881A0000}"/>
    <cellStyle name="Normal 2 2 61 2" xfId="5133" xr:uid="{00000000-0005-0000-0000-0000891A0000}"/>
    <cellStyle name="Normal 2 2 61 2 2" xfId="5134" xr:uid="{00000000-0005-0000-0000-00008A1A0000}"/>
    <cellStyle name="Normal 2 2 61 2 2 2" xfId="11242" xr:uid="{00000000-0005-0000-0000-00008B1A0000}"/>
    <cellStyle name="Normal 2 2 61 2 3" xfId="11241" xr:uid="{00000000-0005-0000-0000-00008C1A0000}"/>
    <cellStyle name="Normal 2 2 61 3" xfId="5135" xr:uid="{00000000-0005-0000-0000-00008D1A0000}"/>
    <cellStyle name="Normal 2 2 61 3 2" xfId="11243" xr:uid="{00000000-0005-0000-0000-00008E1A0000}"/>
    <cellStyle name="Normal 2 2 61 4" xfId="11240" xr:uid="{00000000-0005-0000-0000-00008F1A0000}"/>
    <cellStyle name="Normal 2 2 62" xfId="5136" xr:uid="{00000000-0005-0000-0000-0000901A0000}"/>
    <cellStyle name="Normal 2 2 62 2" xfId="5137" xr:uid="{00000000-0005-0000-0000-0000911A0000}"/>
    <cellStyle name="Normal 2 2 62 2 2" xfId="5138" xr:uid="{00000000-0005-0000-0000-0000921A0000}"/>
    <cellStyle name="Normal 2 2 62 2 2 2" xfId="11246" xr:uid="{00000000-0005-0000-0000-0000931A0000}"/>
    <cellStyle name="Normal 2 2 62 2 3" xfId="11245" xr:uid="{00000000-0005-0000-0000-0000941A0000}"/>
    <cellStyle name="Normal 2 2 62 3" xfId="5139" xr:uid="{00000000-0005-0000-0000-0000951A0000}"/>
    <cellStyle name="Normal 2 2 62 3 2" xfId="11247" xr:uid="{00000000-0005-0000-0000-0000961A0000}"/>
    <cellStyle name="Normal 2 2 62 4" xfId="11244" xr:uid="{00000000-0005-0000-0000-0000971A0000}"/>
    <cellStyle name="Normal 2 2 63" xfId="5140" xr:uid="{00000000-0005-0000-0000-0000981A0000}"/>
    <cellStyle name="Normal 2 2 63 2" xfId="5141" xr:uid="{00000000-0005-0000-0000-0000991A0000}"/>
    <cellStyle name="Normal 2 2 63 2 2" xfId="5142" xr:uid="{00000000-0005-0000-0000-00009A1A0000}"/>
    <cellStyle name="Normal 2 2 63 2 2 2" xfId="11250" xr:uid="{00000000-0005-0000-0000-00009B1A0000}"/>
    <cellStyle name="Normal 2 2 63 2 3" xfId="11249" xr:uid="{00000000-0005-0000-0000-00009C1A0000}"/>
    <cellStyle name="Normal 2 2 63 3" xfId="5143" xr:uid="{00000000-0005-0000-0000-00009D1A0000}"/>
    <cellStyle name="Normal 2 2 63 3 2" xfId="11251" xr:uid="{00000000-0005-0000-0000-00009E1A0000}"/>
    <cellStyle name="Normal 2 2 63 4" xfId="11248" xr:uid="{00000000-0005-0000-0000-00009F1A0000}"/>
    <cellStyle name="Normal 2 2 64" xfId="5144" xr:uid="{00000000-0005-0000-0000-0000A01A0000}"/>
    <cellStyle name="Normal 2 2 64 2" xfId="5145" xr:uid="{00000000-0005-0000-0000-0000A11A0000}"/>
    <cellStyle name="Normal 2 2 64 2 2" xfId="5146" xr:uid="{00000000-0005-0000-0000-0000A21A0000}"/>
    <cellStyle name="Normal 2 2 64 2 2 2" xfId="11254" xr:uid="{00000000-0005-0000-0000-0000A31A0000}"/>
    <cellStyle name="Normal 2 2 64 2 3" xfId="11253" xr:uid="{00000000-0005-0000-0000-0000A41A0000}"/>
    <cellStyle name="Normal 2 2 64 3" xfId="5147" xr:uid="{00000000-0005-0000-0000-0000A51A0000}"/>
    <cellStyle name="Normal 2 2 64 3 2" xfId="11255" xr:uid="{00000000-0005-0000-0000-0000A61A0000}"/>
    <cellStyle name="Normal 2 2 64 4" xfId="11252" xr:uid="{00000000-0005-0000-0000-0000A71A0000}"/>
    <cellStyle name="Normal 2 2 65" xfId="5148" xr:uid="{00000000-0005-0000-0000-0000A81A0000}"/>
    <cellStyle name="Normal 2 2 65 2" xfId="5149" xr:uid="{00000000-0005-0000-0000-0000A91A0000}"/>
    <cellStyle name="Normal 2 2 65 2 2" xfId="11257" xr:uid="{00000000-0005-0000-0000-0000AA1A0000}"/>
    <cellStyle name="Normal 2 2 65 3" xfId="11256" xr:uid="{00000000-0005-0000-0000-0000AB1A0000}"/>
    <cellStyle name="Normal 2 2 66" xfId="5150" xr:uid="{00000000-0005-0000-0000-0000AC1A0000}"/>
    <cellStyle name="Normal 2 2 66 2" xfId="5151" xr:uid="{00000000-0005-0000-0000-0000AD1A0000}"/>
    <cellStyle name="Normal 2 2 66 2 2" xfId="11259" xr:uid="{00000000-0005-0000-0000-0000AE1A0000}"/>
    <cellStyle name="Normal 2 2 66 3" xfId="11258" xr:uid="{00000000-0005-0000-0000-0000AF1A0000}"/>
    <cellStyle name="Normal 2 2 67" xfId="5152" xr:uid="{00000000-0005-0000-0000-0000B01A0000}"/>
    <cellStyle name="Normal 2 2 67 2" xfId="5153" xr:uid="{00000000-0005-0000-0000-0000B11A0000}"/>
    <cellStyle name="Normal 2 2 67 2 2" xfId="11261" xr:uid="{00000000-0005-0000-0000-0000B21A0000}"/>
    <cellStyle name="Normal 2 2 67 3" xfId="11260" xr:uid="{00000000-0005-0000-0000-0000B31A0000}"/>
    <cellStyle name="Normal 2 2 68" xfId="5154" xr:uid="{00000000-0005-0000-0000-0000B41A0000}"/>
    <cellStyle name="Normal 2 2 68 2" xfId="5155" xr:uid="{00000000-0005-0000-0000-0000B51A0000}"/>
    <cellStyle name="Normal 2 2 68 2 2" xfId="11263" xr:uid="{00000000-0005-0000-0000-0000B61A0000}"/>
    <cellStyle name="Normal 2 2 68 3" xfId="11262" xr:uid="{00000000-0005-0000-0000-0000B71A0000}"/>
    <cellStyle name="Normal 2 2 69" xfId="5156" xr:uid="{00000000-0005-0000-0000-0000B81A0000}"/>
    <cellStyle name="Normal 2 2 69 2" xfId="5157" xr:uid="{00000000-0005-0000-0000-0000B91A0000}"/>
    <cellStyle name="Normal 2 2 69 2 2" xfId="11265" xr:uid="{00000000-0005-0000-0000-0000BA1A0000}"/>
    <cellStyle name="Normal 2 2 69 3" xfId="11264" xr:uid="{00000000-0005-0000-0000-0000BB1A0000}"/>
    <cellStyle name="Normal 2 2 7" xfId="5158" xr:uid="{00000000-0005-0000-0000-0000BC1A0000}"/>
    <cellStyle name="Normal 2 2 7 10" xfId="5159" xr:uid="{00000000-0005-0000-0000-0000BD1A0000}"/>
    <cellStyle name="Normal 2 2 7 11" xfId="5160" xr:uid="{00000000-0005-0000-0000-0000BE1A0000}"/>
    <cellStyle name="Normal 2 2 7 12" xfId="5161" xr:uid="{00000000-0005-0000-0000-0000BF1A0000}"/>
    <cellStyle name="Normal 2 2 7 13" xfId="5162" xr:uid="{00000000-0005-0000-0000-0000C01A0000}"/>
    <cellStyle name="Normal 2 2 7 14" xfId="5163" xr:uid="{00000000-0005-0000-0000-0000C11A0000}"/>
    <cellStyle name="Normal 2 2 7 15" xfId="5164" xr:uid="{00000000-0005-0000-0000-0000C21A0000}"/>
    <cellStyle name="Normal 2 2 7 16" xfId="5165" xr:uid="{00000000-0005-0000-0000-0000C31A0000}"/>
    <cellStyle name="Normal 2 2 7 17" xfId="5166" xr:uid="{00000000-0005-0000-0000-0000C41A0000}"/>
    <cellStyle name="Normal 2 2 7 18" xfId="5167" xr:uid="{00000000-0005-0000-0000-0000C51A0000}"/>
    <cellStyle name="Normal 2 2 7 19" xfId="5168" xr:uid="{00000000-0005-0000-0000-0000C61A0000}"/>
    <cellStyle name="Normal 2 2 7 2" xfId="5169" xr:uid="{00000000-0005-0000-0000-0000C71A0000}"/>
    <cellStyle name="Normal 2 2 7 2 2" xfId="5170" xr:uid="{00000000-0005-0000-0000-0000C81A0000}"/>
    <cellStyle name="Normal 2 2 7 20" xfId="5171" xr:uid="{00000000-0005-0000-0000-0000C91A0000}"/>
    <cellStyle name="Normal 2 2 7 21" xfId="5172" xr:uid="{00000000-0005-0000-0000-0000CA1A0000}"/>
    <cellStyle name="Normal 2 2 7 22" xfId="5173" xr:uid="{00000000-0005-0000-0000-0000CB1A0000}"/>
    <cellStyle name="Normal 2 2 7 23" xfId="11266" xr:uid="{00000000-0005-0000-0000-0000CC1A0000}"/>
    <cellStyle name="Normal 2 2 7 3" xfId="5174" xr:uid="{00000000-0005-0000-0000-0000CD1A0000}"/>
    <cellStyle name="Normal 2 2 7 3 2" xfId="5175" xr:uid="{00000000-0005-0000-0000-0000CE1A0000}"/>
    <cellStyle name="Normal 2 2 7 3 3" xfId="5176" xr:uid="{00000000-0005-0000-0000-0000CF1A0000}"/>
    <cellStyle name="Normal 2 2 7 3 3 2" xfId="11267" xr:uid="{00000000-0005-0000-0000-0000D01A0000}"/>
    <cellStyle name="Normal 2 2 7 4" xfId="5177" xr:uid="{00000000-0005-0000-0000-0000D11A0000}"/>
    <cellStyle name="Normal 2 2 7 5" xfId="5178" xr:uid="{00000000-0005-0000-0000-0000D21A0000}"/>
    <cellStyle name="Normal 2 2 7 6" xfId="5179" xr:uid="{00000000-0005-0000-0000-0000D31A0000}"/>
    <cellStyle name="Normal 2 2 7 7" xfId="5180" xr:uid="{00000000-0005-0000-0000-0000D41A0000}"/>
    <cellStyle name="Normal 2 2 7 8" xfId="5181" xr:uid="{00000000-0005-0000-0000-0000D51A0000}"/>
    <cellStyle name="Normal 2 2 7 9" xfId="5182" xr:uid="{00000000-0005-0000-0000-0000D61A0000}"/>
    <cellStyle name="Normal 2 2 70" xfId="5183" xr:uid="{00000000-0005-0000-0000-0000D71A0000}"/>
    <cellStyle name="Normal 2 2 70 2" xfId="5184" xr:uid="{00000000-0005-0000-0000-0000D81A0000}"/>
    <cellStyle name="Normal 2 2 70 2 2" xfId="11269" xr:uid="{00000000-0005-0000-0000-0000D91A0000}"/>
    <cellStyle name="Normal 2 2 70 3" xfId="11268" xr:uid="{00000000-0005-0000-0000-0000DA1A0000}"/>
    <cellStyle name="Normal 2 2 71" xfId="5185" xr:uid="{00000000-0005-0000-0000-0000DB1A0000}"/>
    <cellStyle name="Normal 2 2 71 2" xfId="5186" xr:uid="{00000000-0005-0000-0000-0000DC1A0000}"/>
    <cellStyle name="Normal 2 2 71 2 2" xfId="11271" xr:uid="{00000000-0005-0000-0000-0000DD1A0000}"/>
    <cellStyle name="Normal 2 2 71 3" xfId="11270" xr:uid="{00000000-0005-0000-0000-0000DE1A0000}"/>
    <cellStyle name="Normal 2 2 72" xfId="5187" xr:uid="{00000000-0005-0000-0000-0000DF1A0000}"/>
    <cellStyle name="Normal 2 2 72 2" xfId="5188" xr:uid="{00000000-0005-0000-0000-0000E01A0000}"/>
    <cellStyle name="Normal 2 2 72 2 2" xfId="11273" xr:uid="{00000000-0005-0000-0000-0000E11A0000}"/>
    <cellStyle name="Normal 2 2 72 3" xfId="11272" xr:uid="{00000000-0005-0000-0000-0000E21A0000}"/>
    <cellStyle name="Normal 2 2 73" xfId="5189" xr:uid="{00000000-0005-0000-0000-0000E31A0000}"/>
    <cellStyle name="Normal 2 2 73 2" xfId="5190" xr:uid="{00000000-0005-0000-0000-0000E41A0000}"/>
    <cellStyle name="Normal 2 2 73 2 2" xfId="11275" xr:uid="{00000000-0005-0000-0000-0000E51A0000}"/>
    <cellStyle name="Normal 2 2 73 3" xfId="11274" xr:uid="{00000000-0005-0000-0000-0000E61A0000}"/>
    <cellStyle name="Normal 2 2 74" xfId="5191" xr:uid="{00000000-0005-0000-0000-0000E71A0000}"/>
    <cellStyle name="Normal 2 2 74 2" xfId="5192" xr:uid="{00000000-0005-0000-0000-0000E81A0000}"/>
    <cellStyle name="Normal 2 2 74 2 2" xfId="11277" xr:uid="{00000000-0005-0000-0000-0000E91A0000}"/>
    <cellStyle name="Normal 2 2 74 3" xfId="11276" xr:uid="{00000000-0005-0000-0000-0000EA1A0000}"/>
    <cellStyle name="Normal 2 2 75" xfId="5193" xr:uid="{00000000-0005-0000-0000-0000EB1A0000}"/>
    <cellStyle name="Normal 2 2 75 2" xfId="5194" xr:uid="{00000000-0005-0000-0000-0000EC1A0000}"/>
    <cellStyle name="Normal 2 2 75 2 2" xfId="11279" xr:uid="{00000000-0005-0000-0000-0000ED1A0000}"/>
    <cellStyle name="Normal 2 2 75 3" xfId="11278" xr:uid="{00000000-0005-0000-0000-0000EE1A0000}"/>
    <cellStyle name="Normal 2 2 76" xfId="5195" xr:uid="{00000000-0005-0000-0000-0000EF1A0000}"/>
    <cellStyle name="Normal 2 2 76 2" xfId="5196" xr:uid="{00000000-0005-0000-0000-0000F01A0000}"/>
    <cellStyle name="Normal 2 2 76 2 2" xfId="11281" xr:uid="{00000000-0005-0000-0000-0000F11A0000}"/>
    <cellStyle name="Normal 2 2 76 3" xfId="11280" xr:uid="{00000000-0005-0000-0000-0000F21A0000}"/>
    <cellStyle name="Normal 2 2 77" xfId="5197" xr:uid="{00000000-0005-0000-0000-0000F31A0000}"/>
    <cellStyle name="Normal 2 2 77 2" xfId="5198" xr:uid="{00000000-0005-0000-0000-0000F41A0000}"/>
    <cellStyle name="Normal 2 2 77 2 2" xfId="11283" xr:uid="{00000000-0005-0000-0000-0000F51A0000}"/>
    <cellStyle name="Normal 2 2 77 3" xfId="11282" xr:uid="{00000000-0005-0000-0000-0000F61A0000}"/>
    <cellStyle name="Normal 2 2 78" xfId="5199" xr:uid="{00000000-0005-0000-0000-0000F71A0000}"/>
    <cellStyle name="Normal 2 2 78 2" xfId="5200" xr:uid="{00000000-0005-0000-0000-0000F81A0000}"/>
    <cellStyle name="Normal 2 2 78 2 2" xfId="11285" xr:uid="{00000000-0005-0000-0000-0000F91A0000}"/>
    <cellStyle name="Normal 2 2 78 3" xfId="11284" xr:uid="{00000000-0005-0000-0000-0000FA1A0000}"/>
    <cellStyle name="Normal 2 2 79" xfId="5201" xr:uid="{00000000-0005-0000-0000-0000FB1A0000}"/>
    <cellStyle name="Normal 2 2 79 2" xfId="5202" xr:uid="{00000000-0005-0000-0000-0000FC1A0000}"/>
    <cellStyle name="Normal 2 2 79 2 2" xfId="11287" xr:uid="{00000000-0005-0000-0000-0000FD1A0000}"/>
    <cellStyle name="Normal 2 2 79 3" xfId="11286" xr:uid="{00000000-0005-0000-0000-0000FE1A0000}"/>
    <cellStyle name="Normal 2 2 8" xfId="5203" xr:uid="{00000000-0005-0000-0000-0000FF1A0000}"/>
    <cellStyle name="Normal 2 2 8 2" xfId="5204" xr:uid="{00000000-0005-0000-0000-0000001B0000}"/>
    <cellStyle name="Normal 2 2 8 2 2" xfId="5205" xr:uid="{00000000-0005-0000-0000-0000011B0000}"/>
    <cellStyle name="Normal 2 2 8 2 2 2" xfId="11290" xr:uid="{00000000-0005-0000-0000-0000021B0000}"/>
    <cellStyle name="Normal 2 2 8 2 3" xfId="5206" xr:uid="{00000000-0005-0000-0000-0000031B0000}"/>
    <cellStyle name="Normal 2 2 8 2 4" xfId="11289" xr:uid="{00000000-0005-0000-0000-0000041B0000}"/>
    <cellStyle name="Normal 2 2 8 3" xfId="5207" xr:uid="{00000000-0005-0000-0000-0000051B0000}"/>
    <cellStyle name="Normal 2 2 8 4" xfId="5208" xr:uid="{00000000-0005-0000-0000-0000061B0000}"/>
    <cellStyle name="Normal 2 2 8 4 2" xfId="11291" xr:uid="{00000000-0005-0000-0000-0000071B0000}"/>
    <cellStyle name="Normal 2 2 8 5" xfId="5209" xr:uid="{00000000-0005-0000-0000-0000081B0000}"/>
    <cellStyle name="Normal 2 2 8 5 2" xfId="11292" xr:uid="{00000000-0005-0000-0000-0000091B0000}"/>
    <cellStyle name="Normal 2 2 8 6" xfId="11288" xr:uid="{00000000-0005-0000-0000-00000A1B0000}"/>
    <cellStyle name="Normal 2 2 80" xfId="5210" xr:uid="{00000000-0005-0000-0000-00000B1B0000}"/>
    <cellStyle name="Normal 2 2 80 2" xfId="5211" xr:uid="{00000000-0005-0000-0000-00000C1B0000}"/>
    <cellStyle name="Normal 2 2 80 2 2" xfId="11294" xr:uid="{00000000-0005-0000-0000-00000D1B0000}"/>
    <cellStyle name="Normal 2 2 80 3" xfId="11293" xr:uid="{00000000-0005-0000-0000-00000E1B0000}"/>
    <cellStyle name="Normal 2 2 81" xfId="5212" xr:uid="{00000000-0005-0000-0000-00000F1B0000}"/>
    <cellStyle name="Normal 2 2 81 2" xfId="5213" xr:uid="{00000000-0005-0000-0000-0000101B0000}"/>
    <cellStyle name="Normal 2 2 81 2 2" xfId="11296" xr:uid="{00000000-0005-0000-0000-0000111B0000}"/>
    <cellStyle name="Normal 2 2 81 3" xfId="11295" xr:uid="{00000000-0005-0000-0000-0000121B0000}"/>
    <cellStyle name="Normal 2 2 82" xfId="5214" xr:uid="{00000000-0005-0000-0000-0000131B0000}"/>
    <cellStyle name="Normal 2 2 82 2" xfId="5215" xr:uid="{00000000-0005-0000-0000-0000141B0000}"/>
    <cellStyle name="Normal 2 2 82 2 2" xfId="11298" xr:uid="{00000000-0005-0000-0000-0000151B0000}"/>
    <cellStyle name="Normal 2 2 82 3" xfId="11297" xr:uid="{00000000-0005-0000-0000-0000161B0000}"/>
    <cellStyle name="Normal 2 2 83" xfId="5216" xr:uid="{00000000-0005-0000-0000-0000171B0000}"/>
    <cellStyle name="Normal 2 2 83 2" xfId="5217" xr:uid="{00000000-0005-0000-0000-0000181B0000}"/>
    <cellStyle name="Normal 2 2 83 2 2" xfId="11300" xr:uid="{00000000-0005-0000-0000-0000191B0000}"/>
    <cellStyle name="Normal 2 2 83 3" xfId="11299" xr:uid="{00000000-0005-0000-0000-00001A1B0000}"/>
    <cellStyle name="Normal 2 2 84" xfId="5218" xr:uid="{00000000-0005-0000-0000-00001B1B0000}"/>
    <cellStyle name="Normal 2 2 84 2" xfId="5219" xr:uid="{00000000-0005-0000-0000-00001C1B0000}"/>
    <cellStyle name="Normal 2 2 84 2 2" xfId="11302" xr:uid="{00000000-0005-0000-0000-00001D1B0000}"/>
    <cellStyle name="Normal 2 2 84 3" xfId="11301" xr:uid="{00000000-0005-0000-0000-00001E1B0000}"/>
    <cellStyle name="Normal 2 2 85" xfId="5220" xr:uid="{00000000-0005-0000-0000-00001F1B0000}"/>
    <cellStyle name="Normal 2 2 85 2" xfId="5221" xr:uid="{00000000-0005-0000-0000-0000201B0000}"/>
    <cellStyle name="Normal 2 2 85 2 2" xfId="11304" xr:uid="{00000000-0005-0000-0000-0000211B0000}"/>
    <cellStyle name="Normal 2 2 85 3" xfId="11303" xr:uid="{00000000-0005-0000-0000-0000221B0000}"/>
    <cellStyle name="Normal 2 2 86" xfId="5222" xr:uid="{00000000-0005-0000-0000-0000231B0000}"/>
    <cellStyle name="Normal 2 2 86 2" xfId="5223" xr:uid="{00000000-0005-0000-0000-0000241B0000}"/>
    <cellStyle name="Normal 2 2 86 2 2" xfId="11306" xr:uid="{00000000-0005-0000-0000-0000251B0000}"/>
    <cellStyle name="Normal 2 2 86 3" xfId="11305" xr:uid="{00000000-0005-0000-0000-0000261B0000}"/>
    <cellStyle name="Normal 2 2 87" xfId="5224" xr:uid="{00000000-0005-0000-0000-0000271B0000}"/>
    <cellStyle name="Normal 2 2 87 2" xfId="5225" xr:uid="{00000000-0005-0000-0000-0000281B0000}"/>
    <cellStyle name="Normal 2 2 87 2 2" xfId="11308" xr:uid="{00000000-0005-0000-0000-0000291B0000}"/>
    <cellStyle name="Normal 2 2 87 3" xfId="11307" xr:uid="{00000000-0005-0000-0000-00002A1B0000}"/>
    <cellStyle name="Normal 2 2 88" xfId="5226" xr:uid="{00000000-0005-0000-0000-00002B1B0000}"/>
    <cellStyle name="Normal 2 2 88 2" xfId="5227" xr:uid="{00000000-0005-0000-0000-00002C1B0000}"/>
    <cellStyle name="Normal 2 2 88 2 2" xfId="11310" xr:uid="{00000000-0005-0000-0000-00002D1B0000}"/>
    <cellStyle name="Normal 2 2 88 3" xfId="11309" xr:uid="{00000000-0005-0000-0000-00002E1B0000}"/>
    <cellStyle name="Normal 2 2 89" xfId="5228" xr:uid="{00000000-0005-0000-0000-00002F1B0000}"/>
    <cellStyle name="Normal 2 2 89 2" xfId="5229" xr:uid="{00000000-0005-0000-0000-0000301B0000}"/>
    <cellStyle name="Normal 2 2 89 2 2" xfId="11312" xr:uid="{00000000-0005-0000-0000-0000311B0000}"/>
    <cellStyle name="Normal 2 2 89 3" xfId="11311" xr:uid="{00000000-0005-0000-0000-0000321B0000}"/>
    <cellStyle name="Normal 2 2 9" xfId="5230" xr:uid="{00000000-0005-0000-0000-0000331B0000}"/>
    <cellStyle name="Normal 2 2 9 2" xfId="5231" xr:uid="{00000000-0005-0000-0000-0000341B0000}"/>
    <cellStyle name="Normal 2 2 9 2 2" xfId="5232" xr:uid="{00000000-0005-0000-0000-0000351B0000}"/>
    <cellStyle name="Normal 2 2 9 2 2 2" xfId="11315" xr:uid="{00000000-0005-0000-0000-0000361B0000}"/>
    <cellStyle name="Normal 2 2 9 2 3" xfId="11314" xr:uid="{00000000-0005-0000-0000-0000371B0000}"/>
    <cellStyle name="Normal 2 2 9 3" xfId="5233" xr:uid="{00000000-0005-0000-0000-0000381B0000}"/>
    <cellStyle name="Normal 2 2 9 3 2" xfId="11316" xr:uid="{00000000-0005-0000-0000-0000391B0000}"/>
    <cellStyle name="Normal 2 2 9 4" xfId="11313" xr:uid="{00000000-0005-0000-0000-00003A1B0000}"/>
    <cellStyle name="Normal 2 2 90" xfId="5234" xr:uid="{00000000-0005-0000-0000-00003B1B0000}"/>
    <cellStyle name="Normal 2 2 90 2" xfId="5235" xr:uid="{00000000-0005-0000-0000-00003C1B0000}"/>
    <cellStyle name="Normal 2 2 90 2 2" xfId="11318" xr:uid="{00000000-0005-0000-0000-00003D1B0000}"/>
    <cellStyle name="Normal 2 2 90 3" xfId="11317" xr:uid="{00000000-0005-0000-0000-00003E1B0000}"/>
    <cellStyle name="Normal 2 2 91" xfId="5236" xr:uid="{00000000-0005-0000-0000-00003F1B0000}"/>
    <cellStyle name="Normal 2 2 91 2" xfId="5237" xr:uid="{00000000-0005-0000-0000-0000401B0000}"/>
    <cellStyle name="Normal 2 2 91 2 2" xfId="11320" xr:uid="{00000000-0005-0000-0000-0000411B0000}"/>
    <cellStyle name="Normal 2 2 91 3" xfId="11319" xr:uid="{00000000-0005-0000-0000-0000421B0000}"/>
    <cellStyle name="Normal 2 2 92" xfId="5238" xr:uid="{00000000-0005-0000-0000-0000431B0000}"/>
    <cellStyle name="Normal 2 2 92 2" xfId="5239" xr:uid="{00000000-0005-0000-0000-0000441B0000}"/>
    <cellStyle name="Normal 2 2 92 2 2" xfId="11322" xr:uid="{00000000-0005-0000-0000-0000451B0000}"/>
    <cellStyle name="Normal 2 2 92 3" xfId="11321" xr:uid="{00000000-0005-0000-0000-0000461B0000}"/>
    <cellStyle name="Normal 2 2 93" xfId="5240" xr:uid="{00000000-0005-0000-0000-0000471B0000}"/>
    <cellStyle name="Normal 2 2 93 2" xfId="5241" xr:uid="{00000000-0005-0000-0000-0000481B0000}"/>
    <cellStyle name="Normal 2 2 93 2 2" xfId="11324" xr:uid="{00000000-0005-0000-0000-0000491B0000}"/>
    <cellStyle name="Normal 2 2 93 3" xfId="11323" xr:uid="{00000000-0005-0000-0000-00004A1B0000}"/>
    <cellStyle name="Normal 2 2 94" xfId="5242" xr:uid="{00000000-0005-0000-0000-00004B1B0000}"/>
    <cellStyle name="Normal 2 2 94 2" xfId="5243" xr:uid="{00000000-0005-0000-0000-00004C1B0000}"/>
    <cellStyle name="Normal 2 2 94 2 2" xfId="11326" xr:uid="{00000000-0005-0000-0000-00004D1B0000}"/>
    <cellStyle name="Normal 2 2 94 3" xfId="11325" xr:uid="{00000000-0005-0000-0000-00004E1B0000}"/>
    <cellStyle name="Normal 2 2 95" xfId="5244" xr:uid="{00000000-0005-0000-0000-00004F1B0000}"/>
    <cellStyle name="Normal 2 2 95 2" xfId="5245" xr:uid="{00000000-0005-0000-0000-0000501B0000}"/>
    <cellStyle name="Normal 2 2 95 2 2" xfId="11328" xr:uid="{00000000-0005-0000-0000-0000511B0000}"/>
    <cellStyle name="Normal 2 2 95 3" xfId="11327" xr:uid="{00000000-0005-0000-0000-0000521B0000}"/>
    <cellStyle name="Normal 2 2 96" xfId="5246" xr:uid="{00000000-0005-0000-0000-0000531B0000}"/>
    <cellStyle name="Normal 2 2 96 2" xfId="5247" xr:uid="{00000000-0005-0000-0000-0000541B0000}"/>
    <cellStyle name="Normal 2 2 96 2 2" xfId="11330" xr:uid="{00000000-0005-0000-0000-0000551B0000}"/>
    <cellStyle name="Normal 2 2 96 3" xfId="11329" xr:uid="{00000000-0005-0000-0000-0000561B0000}"/>
    <cellStyle name="Normal 2 2 97" xfId="5248" xr:uid="{00000000-0005-0000-0000-0000571B0000}"/>
    <cellStyle name="Normal 2 2 97 2" xfId="5249" xr:uid="{00000000-0005-0000-0000-0000581B0000}"/>
    <cellStyle name="Normal 2 2 97 2 2" xfId="11332" xr:uid="{00000000-0005-0000-0000-0000591B0000}"/>
    <cellStyle name="Normal 2 2 97 3" xfId="11331" xr:uid="{00000000-0005-0000-0000-00005A1B0000}"/>
    <cellStyle name="Normal 2 2 98" xfId="5250" xr:uid="{00000000-0005-0000-0000-00005B1B0000}"/>
    <cellStyle name="Normal 2 2 98 2" xfId="5251" xr:uid="{00000000-0005-0000-0000-00005C1B0000}"/>
    <cellStyle name="Normal 2 2 98 2 2" xfId="11334" xr:uid="{00000000-0005-0000-0000-00005D1B0000}"/>
    <cellStyle name="Normal 2 2 98 3" xfId="11333" xr:uid="{00000000-0005-0000-0000-00005E1B0000}"/>
    <cellStyle name="Normal 2 2 99" xfId="5252" xr:uid="{00000000-0005-0000-0000-00005F1B0000}"/>
    <cellStyle name="Normal 2 2 99 2" xfId="5253" xr:uid="{00000000-0005-0000-0000-0000601B0000}"/>
    <cellStyle name="Normal 2 2 99 2 2" xfId="11336" xr:uid="{00000000-0005-0000-0000-0000611B0000}"/>
    <cellStyle name="Normal 2 2 99 3" xfId="11335" xr:uid="{00000000-0005-0000-0000-0000621B0000}"/>
    <cellStyle name="Normal 2 20" xfId="5254" xr:uid="{00000000-0005-0000-0000-0000631B0000}"/>
    <cellStyle name="Normal 2 20 2" xfId="5255" xr:uid="{00000000-0005-0000-0000-0000641B0000}"/>
    <cellStyle name="Normal 2 20 2 2" xfId="5256" xr:uid="{00000000-0005-0000-0000-0000651B0000}"/>
    <cellStyle name="Normal 2 20 2 2 2" xfId="11339" xr:uid="{00000000-0005-0000-0000-0000661B0000}"/>
    <cellStyle name="Normal 2 20 2 3" xfId="11338" xr:uid="{00000000-0005-0000-0000-0000671B0000}"/>
    <cellStyle name="Normal 2 20 3" xfId="5257" xr:uid="{00000000-0005-0000-0000-0000681B0000}"/>
    <cellStyle name="Normal 2 20 3 2" xfId="11340" xr:uid="{00000000-0005-0000-0000-0000691B0000}"/>
    <cellStyle name="Normal 2 20 4" xfId="11337" xr:uid="{00000000-0005-0000-0000-00006A1B0000}"/>
    <cellStyle name="Normal 2 21" xfId="5258" xr:uid="{00000000-0005-0000-0000-00006B1B0000}"/>
    <cellStyle name="Normal 2 21 2" xfId="5259" xr:uid="{00000000-0005-0000-0000-00006C1B0000}"/>
    <cellStyle name="Normal 2 21 2 2" xfId="5260" xr:uid="{00000000-0005-0000-0000-00006D1B0000}"/>
    <cellStyle name="Normal 2 21 2 2 2" xfId="11343" xr:uid="{00000000-0005-0000-0000-00006E1B0000}"/>
    <cellStyle name="Normal 2 21 2 3" xfId="11342" xr:uid="{00000000-0005-0000-0000-00006F1B0000}"/>
    <cellStyle name="Normal 2 21 3" xfId="5261" xr:uid="{00000000-0005-0000-0000-0000701B0000}"/>
    <cellStyle name="Normal 2 21 3 2" xfId="11344" xr:uid="{00000000-0005-0000-0000-0000711B0000}"/>
    <cellStyle name="Normal 2 21 4" xfId="11341" xr:uid="{00000000-0005-0000-0000-0000721B0000}"/>
    <cellStyle name="Normal 2 22" xfId="5262" xr:uid="{00000000-0005-0000-0000-0000731B0000}"/>
    <cellStyle name="Normal 2 22 2" xfId="5263" xr:uid="{00000000-0005-0000-0000-0000741B0000}"/>
    <cellStyle name="Normal 2 22 2 2" xfId="5264" xr:uid="{00000000-0005-0000-0000-0000751B0000}"/>
    <cellStyle name="Normal 2 22 2 2 2" xfId="11347" xr:uid="{00000000-0005-0000-0000-0000761B0000}"/>
    <cellStyle name="Normal 2 22 2 3" xfId="11346" xr:uid="{00000000-0005-0000-0000-0000771B0000}"/>
    <cellStyle name="Normal 2 22 3" xfId="5265" xr:uid="{00000000-0005-0000-0000-0000781B0000}"/>
    <cellStyle name="Normal 2 22 3 2" xfId="11348" xr:uid="{00000000-0005-0000-0000-0000791B0000}"/>
    <cellStyle name="Normal 2 22 4" xfId="11345" xr:uid="{00000000-0005-0000-0000-00007A1B0000}"/>
    <cellStyle name="Normal 2 23" xfId="5266" xr:uid="{00000000-0005-0000-0000-00007B1B0000}"/>
    <cellStyle name="Normal 2 23 2" xfId="5267" xr:uid="{00000000-0005-0000-0000-00007C1B0000}"/>
    <cellStyle name="Normal 2 23 2 2" xfId="5268" xr:uid="{00000000-0005-0000-0000-00007D1B0000}"/>
    <cellStyle name="Normal 2 23 2 2 2" xfId="11351" xr:uid="{00000000-0005-0000-0000-00007E1B0000}"/>
    <cellStyle name="Normal 2 23 2 3" xfId="11350" xr:uid="{00000000-0005-0000-0000-00007F1B0000}"/>
    <cellStyle name="Normal 2 23 3" xfId="5269" xr:uid="{00000000-0005-0000-0000-0000801B0000}"/>
    <cellStyle name="Normal 2 23 3 2" xfId="11352" xr:uid="{00000000-0005-0000-0000-0000811B0000}"/>
    <cellStyle name="Normal 2 23 4" xfId="11349" xr:uid="{00000000-0005-0000-0000-0000821B0000}"/>
    <cellStyle name="Normal 2 24" xfId="5270" xr:uid="{00000000-0005-0000-0000-0000831B0000}"/>
    <cellStyle name="Normal 2 24 2" xfId="5271" xr:uid="{00000000-0005-0000-0000-0000841B0000}"/>
    <cellStyle name="Normal 2 24 2 2" xfId="5272" xr:uid="{00000000-0005-0000-0000-0000851B0000}"/>
    <cellStyle name="Normal 2 24 2 2 2" xfId="11355" xr:uid="{00000000-0005-0000-0000-0000861B0000}"/>
    <cellStyle name="Normal 2 24 2 3" xfId="11354" xr:uid="{00000000-0005-0000-0000-0000871B0000}"/>
    <cellStyle name="Normal 2 24 3" xfId="5273" xr:uid="{00000000-0005-0000-0000-0000881B0000}"/>
    <cellStyle name="Normal 2 24 3 2" xfId="11356" xr:uid="{00000000-0005-0000-0000-0000891B0000}"/>
    <cellStyle name="Normal 2 24 4" xfId="11353" xr:uid="{00000000-0005-0000-0000-00008A1B0000}"/>
    <cellStyle name="Normal 2 25" xfId="5274" xr:uid="{00000000-0005-0000-0000-00008B1B0000}"/>
    <cellStyle name="Normal 2 25 2" xfId="5275" xr:uid="{00000000-0005-0000-0000-00008C1B0000}"/>
    <cellStyle name="Normal 2 25 2 2" xfId="5276" xr:uid="{00000000-0005-0000-0000-00008D1B0000}"/>
    <cellStyle name="Normal 2 25 2 2 2" xfId="11359" xr:uid="{00000000-0005-0000-0000-00008E1B0000}"/>
    <cellStyle name="Normal 2 25 2 3" xfId="11358" xr:uid="{00000000-0005-0000-0000-00008F1B0000}"/>
    <cellStyle name="Normal 2 25 3" xfId="5277" xr:uid="{00000000-0005-0000-0000-0000901B0000}"/>
    <cellStyle name="Normal 2 25 3 2" xfId="11360" xr:uid="{00000000-0005-0000-0000-0000911B0000}"/>
    <cellStyle name="Normal 2 25 4" xfId="11357" xr:uid="{00000000-0005-0000-0000-0000921B0000}"/>
    <cellStyle name="Normal 2 26" xfId="5278" xr:uid="{00000000-0005-0000-0000-0000931B0000}"/>
    <cellStyle name="Normal 2 26 2" xfId="5279" xr:uid="{00000000-0005-0000-0000-0000941B0000}"/>
    <cellStyle name="Normal 2 26 2 2" xfId="5280" xr:uid="{00000000-0005-0000-0000-0000951B0000}"/>
    <cellStyle name="Normal 2 26 2 2 2" xfId="11363" xr:uid="{00000000-0005-0000-0000-0000961B0000}"/>
    <cellStyle name="Normal 2 26 2 3" xfId="11362" xr:uid="{00000000-0005-0000-0000-0000971B0000}"/>
    <cellStyle name="Normal 2 26 3" xfId="5281" xr:uid="{00000000-0005-0000-0000-0000981B0000}"/>
    <cellStyle name="Normal 2 26 3 2" xfId="11364" xr:uid="{00000000-0005-0000-0000-0000991B0000}"/>
    <cellStyle name="Normal 2 26 4" xfId="11361" xr:uid="{00000000-0005-0000-0000-00009A1B0000}"/>
    <cellStyle name="Normal 2 27" xfId="5282" xr:uid="{00000000-0005-0000-0000-00009B1B0000}"/>
    <cellStyle name="Normal 2 27 2" xfId="5283" xr:uid="{00000000-0005-0000-0000-00009C1B0000}"/>
    <cellStyle name="Normal 2 27 2 2" xfId="5284" xr:uid="{00000000-0005-0000-0000-00009D1B0000}"/>
    <cellStyle name="Normal 2 27 2 2 2" xfId="11367" xr:uid="{00000000-0005-0000-0000-00009E1B0000}"/>
    <cellStyle name="Normal 2 27 2 3" xfId="11366" xr:uid="{00000000-0005-0000-0000-00009F1B0000}"/>
    <cellStyle name="Normal 2 27 3" xfId="5285" xr:uid="{00000000-0005-0000-0000-0000A01B0000}"/>
    <cellStyle name="Normal 2 27 3 2" xfId="11368" xr:uid="{00000000-0005-0000-0000-0000A11B0000}"/>
    <cellStyle name="Normal 2 27 4" xfId="11365" xr:uid="{00000000-0005-0000-0000-0000A21B0000}"/>
    <cellStyle name="Normal 2 28" xfId="5286" xr:uid="{00000000-0005-0000-0000-0000A31B0000}"/>
    <cellStyle name="Normal 2 28 2" xfId="5287" xr:uid="{00000000-0005-0000-0000-0000A41B0000}"/>
    <cellStyle name="Normal 2 28 2 2" xfId="5288" xr:uid="{00000000-0005-0000-0000-0000A51B0000}"/>
    <cellStyle name="Normal 2 28 2 2 2" xfId="11371" xr:uid="{00000000-0005-0000-0000-0000A61B0000}"/>
    <cellStyle name="Normal 2 28 2 3" xfId="11370" xr:uid="{00000000-0005-0000-0000-0000A71B0000}"/>
    <cellStyle name="Normal 2 28 3" xfId="5289" xr:uid="{00000000-0005-0000-0000-0000A81B0000}"/>
    <cellStyle name="Normal 2 28 3 2" xfId="11372" xr:uid="{00000000-0005-0000-0000-0000A91B0000}"/>
    <cellStyle name="Normal 2 28 4" xfId="11369" xr:uid="{00000000-0005-0000-0000-0000AA1B0000}"/>
    <cellStyle name="Normal 2 29" xfId="5290" xr:uid="{00000000-0005-0000-0000-0000AB1B0000}"/>
    <cellStyle name="Normal 2 29 2" xfId="5291" xr:uid="{00000000-0005-0000-0000-0000AC1B0000}"/>
    <cellStyle name="Normal 2 29 2 2" xfId="5292" xr:uid="{00000000-0005-0000-0000-0000AD1B0000}"/>
    <cellStyle name="Normal 2 29 2 2 2" xfId="11375" xr:uid="{00000000-0005-0000-0000-0000AE1B0000}"/>
    <cellStyle name="Normal 2 29 2 3" xfId="11374" xr:uid="{00000000-0005-0000-0000-0000AF1B0000}"/>
    <cellStyle name="Normal 2 29 3" xfId="5293" xr:uid="{00000000-0005-0000-0000-0000B01B0000}"/>
    <cellStyle name="Normal 2 29 3 2" xfId="11376" xr:uid="{00000000-0005-0000-0000-0000B11B0000}"/>
    <cellStyle name="Normal 2 29 4" xfId="11373" xr:uid="{00000000-0005-0000-0000-0000B21B0000}"/>
    <cellStyle name="Normal 2 3" xfId="65" xr:uid="{00000000-0005-0000-0000-0000B31B0000}"/>
    <cellStyle name="Normal 2 3 10" xfId="5294" xr:uid="{00000000-0005-0000-0000-0000B41B0000}"/>
    <cellStyle name="Normal 2 3 100" xfId="5295" xr:uid="{00000000-0005-0000-0000-0000B51B0000}"/>
    <cellStyle name="Normal 2 3 101" xfId="5296" xr:uid="{00000000-0005-0000-0000-0000B61B0000}"/>
    <cellStyle name="Normal 2 3 102" xfId="5297" xr:uid="{00000000-0005-0000-0000-0000B71B0000}"/>
    <cellStyle name="Normal 2 3 103" xfId="5298" xr:uid="{00000000-0005-0000-0000-0000B81B0000}"/>
    <cellStyle name="Normal 2 3 104" xfId="5299" xr:uid="{00000000-0005-0000-0000-0000B91B0000}"/>
    <cellStyle name="Normal 2 3 105" xfId="5300" xr:uid="{00000000-0005-0000-0000-0000BA1B0000}"/>
    <cellStyle name="Normal 2 3 106" xfId="5301" xr:uid="{00000000-0005-0000-0000-0000BB1B0000}"/>
    <cellStyle name="Normal 2 3 107" xfId="5302" xr:uid="{00000000-0005-0000-0000-0000BC1B0000}"/>
    <cellStyle name="Normal 2 3 108" xfId="5303" xr:uid="{00000000-0005-0000-0000-0000BD1B0000}"/>
    <cellStyle name="Normal 2 3 109" xfId="5304" xr:uid="{00000000-0005-0000-0000-0000BE1B0000}"/>
    <cellStyle name="Normal 2 3 11" xfId="5305" xr:uid="{00000000-0005-0000-0000-0000BF1B0000}"/>
    <cellStyle name="Normal 2 3 110" xfId="5306" xr:uid="{00000000-0005-0000-0000-0000C01B0000}"/>
    <cellStyle name="Normal 2 3 111" xfId="5307" xr:uid="{00000000-0005-0000-0000-0000C11B0000}"/>
    <cellStyle name="Normal 2 3 112" xfId="5308" xr:uid="{00000000-0005-0000-0000-0000C21B0000}"/>
    <cellStyle name="Normal 2 3 113" xfId="5309" xr:uid="{00000000-0005-0000-0000-0000C31B0000}"/>
    <cellStyle name="Normal 2 3 114" xfId="5310" xr:uid="{00000000-0005-0000-0000-0000C41B0000}"/>
    <cellStyle name="Normal 2 3 115" xfId="5311" xr:uid="{00000000-0005-0000-0000-0000C51B0000}"/>
    <cellStyle name="Normal 2 3 116" xfId="5312" xr:uid="{00000000-0005-0000-0000-0000C61B0000}"/>
    <cellStyle name="Normal 2 3 117" xfId="5313" xr:uid="{00000000-0005-0000-0000-0000C71B0000}"/>
    <cellStyle name="Normal 2 3 118" xfId="5314" xr:uid="{00000000-0005-0000-0000-0000C81B0000}"/>
    <cellStyle name="Normal 2 3 119" xfId="5315" xr:uid="{00000000-0005-0000-0000-0000C91B0000}"/>
    <cellStyle name="Normal 2 3 12" xfId="5316" xr:uid="{00000000-0005-0000-0000-0000CA1B0000}"/>
    <cellStyle name="Normal 2 3 120" xfId="5317" xr:uid="{00000000-0005-0000-0000-0000CB1B0000}"/>
    <cellStyle name="Normal 2 3 121" xfId="5318" xr:uid="{00000000-0005-0000-0000-0000CC1B0000}"/>
    <cellStyle name="Normal 2 3 122" xfId="5319" xr:uid="{00000000-0005-0000-0000-0000CD1B0000}"/>
    <cellStyle name="Normal 2 3 123" xfId="5320" xr:uid="{00000000-0005-0000-0000-0000CE1B0000}"/>
    <cellStyle name="Normal 2 3 124" xfId="5321" xr:uid="{00000000-0005-0000-0000-0000CF1B0000}"/>
    <cellStyle name="Normal 2 3 125" xfId="5322" xr:uid="{00000000-0005-0000-0000-0000D01B0000}"/>
    <cellStyle name="Normal 2 3 126" xfId="5323" xr:uid="{00000000-0005-0000-0000-0000D11B0000}"/>
    <cellStyle name="Normal 2 3 127" xfId="5324" xr:uid="{00000000-0005-0000-0000-0000D21B0000}"/>
    <cellStyle name="Normal 2 3 128" xfId="5325" xr:uid="{00000000-0005-0000-0000-0000D31B0000}"/>
    <cellStyle name="Normal 2 3 129" xfId="5326" xr:uid="{00000000-0005-0000-0000-0000D41B0000}"/>
    <cellStyle name="Normal 2 3 13" xfId="5327" xr:uid="{00000000-0005-0000-0000-0000D51B0000}"/>
    <cellStyle name="Normal 2 3 130" xfId="5328" xr:uid="{00000000-0005-0000-0000-0000D61B0000}"/>
    <cellStyle name="Normal 2 3 131" xfId="5329" xr:uid="{00000000-0005-0000-0000-0000D71B0000}"/>
    <cellStyle name="Normal 2 3 132" xfId="5330" xr:uid="{00000000-0005-0000-0000-0000D81B0000}"/>
    <cellStyle name="Normal 2 3 133" xfId="5331" xr:uid="{00000000-0005-0000-0000-0000D91B0000}"/>
    <cellStyle name="Normal 2 3 134" xfId="5332" xr:uid="{00000000-0005-0000-0000-0000DA1B0000}"/>
    <cellStyle name="Normal 2 3 135" xfId="5333" xr:uid="{00000000-0005-0000-0000-0000DB1B0000}"/>
    <cellStyle name="Normal 2 3 136" xfId="5334" xr:uid="{00000000-0005-0000-0000-0000DC1B0000}"/>
    <cellStyle name="Normal 2 3 137" xfId="5335" xr:uid="{00000000-0005-0000-0000-0000DD1B0000}"/>
    <cellStyle name="Normal 2 3 138" xfId="5336" xr:uid="{00000000-0005-0000-0000-0000DE1B0000}"/>
    <cellStyle name="Normal 2 3 139" xfId="5337" xr:uid="{00000000-0005-0000-0000-0000DF1B0000}"/>
    <cellStyle name="Normal 2 3 14" xfId="5338" xr:uid="{00000000-0005-0000-0000-0000E01B0000}"/>
    <cellStyle name="Normal 2 3 140" xfId="5339" xr:uid="{00000000-0005-0000-0000-0000E11B0000}"/>
    <cellStyle name="Normal 2 3 140 2" xfId="11377" xr:uid="{00000000-0005-0000-0000-0000E21B0000}"/>
    <cellStyle name="Normal 2 3 141" xfId="5340" xr:uid="{00000000-0005-0000-0000-0000E31B0000}"/>
    <cellStyle name="Normal 2 3 141 2" xfId="11378" xr:uid="{00000000-0005-0000-0000-0000E41B0000}"/>
    <cellStyle name="Normal 2 3 142" xfId="5341" xr:uid="{00000000-0005-0000-0000-0000E51B0000}"/>
    <cellStyle name="Normal 2 3 142 2" xfId="11379" xr:uid="{00000000-0005-0000-0000-0000E61B0000}"/>
    <cellStyle name="Normal 2 3 143" xfId="5342" xr:uid="{00000000-0005-0000-0000-0000E71B0000}"/>
    <cellStyle name="Normal 2 3 143 2" xfId="11380" xr:uid="{00000000-0005-0000-0000-0000E81B0000}"/>
    <cellStyle name="Normal 2 3 144" xfId="5343" xr:uid="{00000000-0005-0000-0000-0000E91B0000}"/>
    <cellStyle name="Normal 2 3 145" xfId="9607" xr:uid="{00000000-0005-0000-0000-0000EA1B0000}"/>
    <cellStyle name="Normal 2 3 15" xfId="5344" xr:uid="{00000000-0005-0000-0000-0000EB1B0000}"/>
    <cellStyle name="Normal 2 3 16" xfId="5345" xr:uid="{00000000-0005-0000-0000-0000EC1B0000}"/>
    <cellStyle name="Normal 2 3 17" xfId="5346" xr:uid="{00000000-0005-0000-0000-0000ED1B0000}"/>
    <cellStyle name="Normal 2 3 18" xfId="5347" xr:uid="{00000000-0005-0000-0000-0000EE1B0000}"/>
    <cellStyle name="Normal 2 3 19" xfId="5348" xr:uid="{00000000-0005-0000-0000-0000EF1B0000}"/>
    <cellStyle name="Normal 2 3 2" xfId="14" xr:uid="{00000000-0005-0000-0000-0000F01B0000}"/>
    <cellStyle name="Normal 2 3 2 2" xfId="5349" xr:uid="{00000000-0005-0000-0000-0000F11B0000}"/>
    <cellStyle name="Normal 2 3 2 2 10" xfId="5350" xr:uid="{00000000-0005-0000-0000-0000F21B0000}"/>
    <cellStyle name="Normal 2 3 2 2 10 2" xfId="11382" xr:uid="{00000000-0005-0000-0000-0000F31B0000}"/>
    <cellStyle name="Normal 2 3 2 2 11" xfId="11381" xr:uid="{00000000-0005-0000-0000-0000F41B0000}"/>
    <cellStyle name="Normal 2 3 2 2 2" xfId="5351" xr:uid="{00000000-0005-0000-0000-0000F51B0000}"/>
    <cellStyle name="Normal 2 3 2 2 3" xfId="5352" xr:uid="{00000000-0005-0000-0000-0000F61B0000}"/>
    <cellStyle name="Normal 2 3 2 2 4" xfId="5353" xr:uid="{00000000-0005-0000-0000-0000F71B0000}"/>
    <cellStyle name="Normal 2 3 2 2 5" xfId="5354" xr:uid="{00000000-0005-0000-0000-0000F81B0000}"/>
    <cellStyle name="Normal 2 3 2 2 6" xfId="5355" xr:uid="{00000000-0005-0000-0000-0000F91B0000}"/>
    <cellStyle name="Normal 2 3 2 2 7" xfId="5356" xr:uid="{00000000-0005-0000-0000-0000FA1B0000}"/>
    <cellStyle name="Normal 2 3 2 2 8" xfId="5357" xr:uid="{00000000-0005-0000-0000-0000FB1B0000}"/>
    <cellStyle name="Normal 2 3 2 2 9" xfId="5358" xr:uid="{00000000-0005-0000-0000-0000FC1B0000}"/>
    <cellStyle name="Normal 2 3 2 3" xfId="5359" xr:uid="{00000000-0005-0000-0000-0000FD1B0000}"/>
    <cellStyle name="Normal 2 3 2 3 2" xfId="5360" xr:uid="{00000000-0005-0000-0000-0000FE1B0000}"/>
    <cellStyle name="Normal 2 3 2 3 2 2" xfId="11384" xr:uid="{00000000-0005-0000-0000-0000FF1B0000}"/>
    <cellStyle name="Normal 2 3 2 3 3" xfId="11383" xr:uid="{00000000-0005-0000-0000-0000001C0000}"/>
    <cellStyle name="Normal 2 3 2 4" xfId="5361" xr:uid="{00000000-0005-0000-0000-0000011C0000}"/>
    <cellStyle name="Normal 2 3 2 4 2" xfId="5362" xr:uid="{00000000-0005-0000-0000-0000021C0000}"/>
    <cellStyle name="Normal 2 3 2 4 2 2" xfId="11386" xr:uid="{00000000-0005-0000-0000-0000031C0000}"/>
    <cellStyle name="Normal 2 3 2 4 3" xfId="11385" xr:uid="{00000000-0005-0000-0000-0000041C0000}"/>
    <cellStyle name="Normal 2 3 2 5" xfId="5363" xr:uid="{00000000-0005-0000-0000-0000051C0000}"/>
    <cellStyle name="Normal 2 3 2 5 2" xfId="5364" xr:uid="{00000000-0005-0000-0000-0000061C0000}"/>
    <cellStyle name="Normal 2 3 2 5 2 2" xfId="11388" xr:uid="{00000000-0005-0000-0000-0000071C0000}"/>
    <cellStyle name="Normal 2 3 2 5 3" xfId="11387" xr:uid="{00000000-0005-0000-0000-0000081C0000}"/>
    <cellStyle name="Normal 2 3 2 6" xfId="5365" xr:uid="{00000000-0005-0000-0000-0000091C0000}"/>
    <cellStyle name="Normal 2 3 2 6 2" xfId="5366" xr:uid="{00000000-0005-0000-0000-00000A1C0000}"/>
    <cellStyle name="Normal 2 3 2 6 2 2" xfId="11390" xr:uid="{00000000-0005-0000-0000-00000B1C0000}"/>
    <cellStyle name="Normal 2 3 2 6 3" xfId="11389" xr:uid="{00000000-0005-0000-0000-00000C1C0000}"/>
    <cellStyle name="Normal 2 3 2 7" xfId="5367" xr:uid="{00000000-0005-0000-0000-00000D1C0000}"/>
    <cellStyle name="Normal 2 3 2 7 2" xfId="5368" xr:uid="{00000000-0005-0000-0000-00000E1C0000}"/>
    <cellStyle name="Normal 2 3 2 7 2 2" xfId="11392" xr:uid="{00000000-0005-0000-0000-00000F1C0000}"/>
    <cellStyle name="Normal 2 3 2 7 3" xfId="11391" xr:uid="{00000000-0005-0000-0000-0000101C0000}"/>
    <cellStyle name="Normal 2 3 2 8" xfId="5369" xr:uid="{00000000-0005-0000-0000-0000111C0000}"/>
    <cellStyle name="Normal 2 3 2 8 2" xfId="5370" xr:uid="{00000000-0005-0000-0000-0000121C0000}"/>
    <cellStyle name="Normal 2 3 2 8 2 2" xfId="11394" xr:uid="{00000000-0005-0000-0000-0000131C0000}"/>
    <cellStyle name="Normal 2 3 2 8 3" xfId="11393" xr:uid="{00000000-0005-0000-0000-0000141C0000}"/>
    <cellStyle name="Normal 2 3 2 9" xfId="5371" xr:uid="{00000000-0005-0000-0000-0000151C0000}"/>
    <cellStyle name="Normal 2 3 2 9 2" xfId="5372" xr:uid="{00000000-0005-0000-0000-0000161C0000}"/>
    <cellStyle name="Normal 2 3 2 9 2 2" xfId="11396" xr:uid="{00000000-0005-0000-0000-0000171C0000}"/>
    <cellStyle name="Normal 2 3 2 9 3" xfId="11395" xr:uid="{00000000-0005-0000-0000-0000181C0000}"/>
    <cellStyle name="Normal 2 3 20" xfId="5373" xr:uid="{00000000-0005-0000-0000-0000191C0000}"/>
    <cellStyle name="Normal 2 3 21" xfId="5374" xr:uid="{00000000-0005-0000-0000-00001A1C0000}"/>
    <cellStyle name="Normal 2 3 22" xfId="5375" xr:uid="{00000000-0005-0000-0000-00001B1C0000}"/>
    <cellStyle name="Normal 2 3 23" xfId="5376" xr:uid="{00000000-0005-0000-0000-00001C1C0000}"/>
    <cellStyle name="Normal 2 3 24" xfId="5377" xr:uid="{00000000-0005-0000-0000-00001D1C0000}"/>
    <cellStyle name="Normal 2 3 25" xfId="5378" xr:uid="{00000000-0005-0000-0000-00001E1C0000}"/>
    <cellStyle name="Normal 2 3 26" xfId="5379" xr:uid="{00000000-0005-0000-0000-00001F1C0000}"/>
    <cellStyle name="Normal 2 3 27" xfId="5380" xr:uid="{00000000-0005-0000-0000-0000201C0000}"/>
    <cellStyle name="Normal 2 3 28" xfId="5381" xr:uid="{00000000-0005-0000-0000-0000211C0000}"/>
    <cellStyle name="Normal 2 3 29" xfId="5382" xr:uid="{00000000-0005-0000-0000-0000221C0000}"/>
    <cellStyle name="Normal 2 3 3" xfId="5383" xr:uid="{00000000-0005-0000-0000-0000231C0000}"/>
    <cellStyle name="Normal 2 3 3 2" xfId="5384" xr:uid="{00000000-0005-0000-0000-0000241C0000}"/>
    <cellStyle name="Normal 2 3 3 2 2" xfId="5385" xr:uid="{00000000-0005-0000-0000-0000251C0000}"/>
    <cellStyle name="Normal 2 3 3 2 2 2" xfId="11398" xr:uid="{00000000-0005-0000-0000-0000261C0000}"/>
    <cellStyle name="Normal 2 3 3 2 3" xfId="5386" xr:uid="{00000000-0005-0000-0000-0000271C0000}"/>
    <cellStyle name="Normal 2 3 3 2 4" xfId="11397" xr:uid="{00000000-0005-0000-0000-0000281C0000}"/>
    <cellStyle name="Normal 2 3 3 3" xfId="5387" xr:uid="{00000000-0005-0000-0000-0000291C0000}"/>
    <cellStyle name="Normal 2 3 3 4" xfId="5388" xr:uid="{00000000-0005-0000-0000-00002A1C0000}"/>
    <cellStyle name="Normal 2 3 3 4 2" xfId="11399" xr:uid="{00000000-0005-0000-0000-00002B1C0000}"/>
    <cellStyle name="Normal 2 3 30" xfId="5389" xr:uid="{00000000-0005-0000-0000-00002C1C0000}"/>
    <cellStyle name="Normal 2 3 31" xfId="5390" xr:uid="{00000000-0005-0000-0000-00002D1C0000}"/>
    <cellStyle name="Normal 2 3 32" xfId="5391" xr:uid="{00000000-0005-0000-0000-00002E1C0000}"/>
    <cellStyle name="Normal 2 3 33" xfId="5392" xr:uid="{00000000-0005-0000-0000-00002F1C0000}"/>
    <cellStyle name="Normal 2 3 34" xfId="5393" xr:uid="{00000000-0005-0000-0000-0000301C0000}"/>
    <cellStyle name="Normal 2 3 35" xfId="5394" xr:uid="{00000000-0005-0000-0000-0000311C0000}"/>
    <cellStyle name="Normal 2 3 36" xfId="5395" xr:uid="{00000000-0005-0000-0000-0000321C0000}"/>
    <cellStyle name="Normal 2 3 37" xfId="5396" xr:uid="{00000000-0005-0000-0000-0000331C0000}"/>
    <cellStyle name="Normal 2 3 38" xfId="5397" xr:uid="{00000000-0005-0000-0000-0000341C0000}"/>
    <cellStyle name="Normal 2 3 39" xfId="5398" xr:uid="{00000000-0005-0000-0000-0000351C0000}"/>
    <cellStyle name="Normal 2 3 4" xfId="5399" xr:uid="{00000000-0005-0000-0000-0000361C0000}"/>
    <cellStyle name="Normal 2 3 4 2" xfId="5400" xr:uid="{00000000-0005-0000-0000-0000371C0000}"/>
    <cellStyle name="Normal 2 3 40" xfId="5401" xr:uid="{00000000-0005-0000-0000-0000381C0000}"/>
    <cellStyle name="Normal 2 3 41" xfId="5402" xr:uid="{00000000-0005-0000-0000-0000391C0000}"/>
    <cellStyle name="Normal 2 3 42" xfId="5403" xr:uid="{00000000-0005-0000-0000-00003A1C0000}"/>
    <cellStyle name="Normal 2 3 43" xfId="5404" xr:uid="{00000000-0005-0000-0000-00003B1C0000}"/>
    <cellStyle name="Normal 2 3 44" xfId="5405" xr:uid="{00000000-0005-0000-0000-00003C1C0000}"/>
    <cellStyle name="Normal 2 3 45" xfId="5406" xr:uid="{00000000-0005-0000-0000-00003D1C0000}"/>
    <cellStyle name="Normal 2 3 46" xfId="5407" xr:uid="{00000000-0005-0000-0000-00003E1C0000}"/>
    <cellStyle name="Normal 2 3 47" xfId="5408" xr:uid="{00000000-0005-0000-0000-00003F1C0000}"/>
    <cellStyle name="Normal 2 3 48" xfId="5409" xr:uid="{00000000-0005-0000-0000-0000401C0000}"/>
    <cellStyle name="Normal 2 3 49" xfId="5410" xr:uid="{00000000-0005-0000-0000-0000411C0000}"/>
    <cellStyle name="Normal 2 3 5" xfId="5411" xr:uid="{00000000-0005-0000-0000-0000421C0000}"/>
    <cellStyle name="Normal 2 3 50" xfId="5412" xr:uid="{00000000-0005-0000-0000-0000431C0000}"/>
    <cellStyle name="Normal 2 3 51" xfId="5413" xr:uid="{00000000-0005-0000-0000-0000441C0000}"/>
    <cellStyle name="Normal 2 3 52" xfId="5414" xr:uid="{00000000-0005-0000-0000-0000451C0000}"/>
    <cellStyle name="Normal 2 3 53" xfId="5415" xr:uid="{00000000-0005-0000-0000-0000461C0000}"/>
    <cellStyle name="Normal 2 3 54" xfId="5416" xr:uid="{00000000-0005-0000-0000-0000471C0000}"/>
    <cellStyle name="Normal 2 3 55" xfId="5417" xr:uid="{00000000-0005-0000-0000-0000481C0000}"/>
    <cellStyle name="Normal 2 3 56" xfId="5418" xr:uid="{00000000-0005-0000-0000-0000491C0000}"/>
    <cellStyle name="Normal 2 3 57" xfId="5419" xr:uid="{00000000-0005-0000-0000-00004A1C0000}"/>
    <cellStyle name="Normal 2 3 58" xfId="5420" xr:uid="{00000000-0005-0000-0000-00004B1C0000}"/>
    <cellStyle name="Normal 2 3 59" xfId="5421" xr:uid="{00000000-0005-0000-0000-00004C1C0000}"/>
    <cellStyle name="Normal 2 3 6" xfId="5422" xr:uid="{00000000-0005-0000-0000-00004D1C0000}"/>
    <cellStyle name="Normal 2 3 60" xfId="5423" xr:uid="{00000000-0005-0000-0000-00004E1C0000}"/>
    <cellStyle name="Normal 2 3 61" xfId="5424" xr:uid="{00000000-0005-0000-0000-00004F1C0000}"/>
    <cellStyle name="Normal 2 3 62" xfId="5425" xr:uid="{00000000-0005-0000-0000-0000501C0000}"/>
    <cellStyle name="Normal 2 3 63" xfId="5426" xr:uid="{00000000-0005-0000-0000-0000511C0000}"/>
    <cellStyle name="Normal 2 3 64" xfId="5427" xr:uid="{00000000-0005-0000-0000-0000521C0000}"/>
    <cellStyle name="Normal 2 3 65" xfId="5428" xr:uid="{00000000-0005-0000-0000-0000531C0000}"/>
    <cellStyle name="Normal 2 3 66" xfId="5429" xr:uid="{00000000-0005-0000-0000-0000541C0000}"/>
    <cellStyle name="Normal 2 3 67" xfId="5430" xr:uid="{00000000-0005-0000-0000-0000551C0000}"/>
    <cellStyle name="Normal 2 3 68" xfId="5431" xr:uid="{00000000-0005-0000-0000-0000561C0000}"/>
    <cellStyle name="Normal 2 3 69" xfId="5432" xr:uid="{00000000-0005-0000-0000-0000571C0000}"/>
    <cellStyle name="Normal 2 3 7" xfId="5433" xr:uid="{00000000-0005-0000-0000-0000581C0000}"/>
    <cellStyle name="Normal 2 3 70" xfId="5434" xr:uid="{00000000-0005-0000-0000-0000591C0000}"/>
    <cellStyle name="Normal 2 3 71" xfId="5435" xr:uid="{00000000-0005-0000-0000-00005A1C0000}"/>
    <cellStyle name="Normal 2 3 72" xfId="5436" xr:uid="{00000000-0005-0000-0000-00005B1C0000}"/>
    <cellStyle name="Normal 2 3 73" xfId="5437" xr:uid="{00000000-0005-0000-0000-00005C1C0000}"/>
    <cellStyle name="Normal 2 3 74" xfId="5438" xr:uid="{00000000-0005-0000-0000-00005D1C0000}"/>
    <cellStyle name="Normal 2 3 75" xfId="5439" xr:uid="{00000000-0005-0000-0000-00005E1C0000}"/>
    <cellStyle name="Normal 2 3 76" xfId="5440" xr:uid="{00000000-0005-0000-0000-00005F1C0000}"/>
    <cellStyle name="Normal 2 3 77" xfId="5441" xr:uid="{00000000-0005-0000-0000-0000601C0000}"/>
    <cellStyle name="Normal 2 3 78" xfId="5442" xr:uid="{00000000-0005-0000-0000-0000611C0000}"/>
    <cellStyle name="Normal 2 3 79" xfId="5443" xr:uid="{00000000-0005-0000-0000-0000621C0000}"/>
    <cellStyle name="Normal 2 3 8" xfId="5444" xr:uid="{00000000-0005-0000-0000-0000631C0000}"/>
    <cellStyle name="Normal 2 3 80" xfId="5445" xr:uid="{00000000-0005-0000-0000-0000641C0000}"/>
    <cellStyle name="Normal 2 3 81" xfId="5446" xr:uid="{00000000-0005-0000-0000-0000651C0000}"/>
    <cellStyle name="Normal 2 3 82" xfId="5447" xr:uid="{00000000-0005-0000-0000-0000661C0000}"/>
    <cellStyle name="Normal 2 3 83" xfId="5448" xr:uid="{00000000-0005-0000-0000-0000671C0000}"/>
    <cellStyle name="Normal 2 3 84" xfId="5449" xr:uid="{00000000-0005-0000-0000-0000681C0000}"/>
    <cellStyle name="Normal 2 3 85" xfId="5450" xr:uid="{00000000-0005-0000-0000-0000691C0000}"/>
    <cellStyle name="Normal 2 3 86" xfId="5451" xr:uid="{00000000-0005-0000-0000-00006A1C0000}"/>
    <cellStyle name="Normal 2 3 87" xfId="5452" xr:uid="{00000000-0005-0000-0000-00006B1C0000}"/>
    <cellStyle name="Normal 2 3 88" xfId="5453" xr:uid="{00000000-0005-0000-0000-00006C1C0000}"/>
    <cellStyle name="Normal 2 3 89" xfId="5454" xr:uid="{00000000-0005-0000-0000-00006D1C0000}"/>
    <cellStyle name="Normal 2 3 9" xfId="5455" xr:uid="{00000000-0005-0000-0000-00006E1C0000}"/>
    <cellStyle name="Normal 2 3 90" xfId="5456" xr:uid="{00000000-0005-0000-0000-00006F1C0000}"/>
    <cellStyle name="Normal 2 3 91" xfId="5457" xr:uid="{00000000-0005-0000-0000-0000701C0000}"/>
    <cellStyle name="Normal 2 3 92" xfId="5458" xr:uid="{00000000-0005-0000-0000-0000711C0000}"/>
    <cellStyle name="Normal 2 3 93" xfId="5459" xr:uid="{00000000-0005-0000-0000-0000721C0000}"/>
    <cellStyle name="Normal 2 3 94" xfId="5460" xr:uid="{00000000-0005-0000-0000-0000731C0000}"/>
    <cellStyle name="Normal 2 3 95" xfId="5461" xr:uid="{00000000-0005-0000-0000-0000741C0000}"/>
    <cellStyle name="Normal 2 3 96" xfId="5462" xr:uid="{00000000-0005-0000-0000-0000751C0000}"/>
    <cellStyle name="Normal 2 3 96 2" xfId="5463" xr:uid="{00000000-0005-0000-0000-0000761C0000}"/>
    <cellStyle name="Normal 2 3 96 2 2" xfId="11400" xr:uid="{00000000-0005-0000-0000-0000771C0000}"/>
    <cellStyle name="Normal 2 3 97" xfId="5464" xr:uid="{00000000-0005-0000-0000-0000781C0000}"/>
    <cellStyle name="Normal 2 3 98" xfId="5465" xr:uid="{00000000-0005-0000-0000-0000791C0000}"/>
    <cellStyle name="Normal 2 3 99" xfId="5466" xr:uid="{00000000-0005-0000-0000-00007A1C0000}"/>
    <cellStyle name="Normal 2 30" xfId="5467" xr:uid="{00000000-0005-0000-0000-00007B1C0000}"/>
    <cellStyle name="Normal 2 30 2" xfId="5468" xr:uid="{00000000-0005-0000-0000-00007C1C0000}"/>
    <cellStyle name="Normal 2 30 2 2" xfId="5469" xr:uid="{00000000-0005-0000-0000-00007D1C0000}"/>
    <cellStyle name="Normal 2 30 2 2 2" xfId="11403" xr:uid="{00000000-0005-0000-0000-00007E1C0000}"/>
    <cellStyle name="Normal 2 30 2 3" xfId="11402" xr:uid="{00000000-0005-0000-0000-00007F1C0000}"/>
    <cellStyle name="Normal 2 30 3" xfId="5470" xr:uid="{00000000-0005-0000-0000-0000801C0000}"/>
    <cellStyle name="Normal 2 30 3 2" xfId="11404" xr:uid="{00000000-0005-0000-0000-0000811C0000}"/>
    <cellStyle name="Normal 2 30 4" xfId="11401" xr:uid="{00000000-0005-0000-0000-0000821C0000}"/>
    <cellStyle name="Normal 2 31" xfId="5471" xr:uid="{00000000-0005-0000-0000-0000831C0000}"/>
    <cellStyle name="Normal 2 31 2" xfId="5472" xr:uid="{00000000-0005-0000-0000-0000841C0000}"/>
    <cellStyle name="Normal 2 31 2 2" xfId="5473" xr:uid="{00000000-0005-0000-0000-0000851C0000}"/>
    <cellStyle name="Normal 2 31 2 2 2" xfId="11407" xr:uid="{00000000-0005-0000-0000-0000861C0000}"/>
    <cellStyle name="Normal 2 31 2 3" xfId="11406" xr:uid="{00000000-0005-0000-0000-0000871C0000}"/>
    <cellStyle name="Normal 2 31 3" xfId="5474" xr:uid="{00000000-0005-0000-0000-0000881C0000}"/>
    <cellStyle name="Normal 2 31 3 2" xfId="11408" xr:uid="{00000000-0005-0000-0000-0000891C0000}"/>
    <cellStyle name="Normal 2 31 4" xfId="11405" xr:uid="{00000000-0005-0000-0000-00008A1C0000}"/>
    <cellStyle name="Normal 2 32" xfId="5475" xr:uid="{00000000-0005-0000-0000-00008B1C0000}"/>
    <cellStyle name="Normal 2 32 2" xfId="5476" xr:uid="{00000000-0005-0000-0000-00008C1C0000}"/>
    <cellStyle name="Normal 2 32 2 2" xfId="5477" xr:uid="{00000000-0005-0000-0000-00008D1C0000}"/>
    <cellStyle name="Normal 2 32 2 2 2" xfId="11411" xr:uid="{00000000-0005-0000-0000-00008E1C0000}"/>
    <cellStyle name="Normal 2 32 2 3" xfId="11410" xr:uid="{00000000-0005-0000-0000-00008F1C0000}"/>
    <cellStyle name="Normal 2 32 3" xfId="5478" xr:uid="{00000000-0005-0000-0000-0000901C0000}"/>
    <cellStyle name="Normal 2 32 3 2" xfId="11412" xr:uid="{00000000-0005-0000-0000-0000911C0000}"/>
    <cellStyle name="Normal 2 32 4" xfId="11409" xr:uid="{00000000-0005-0000-0000-0000921C0000}"/>
    <cellStyle name="Normal 2 33" xfId="5479" xr:uid="{00000000-0005-0000-0000-0000931C0000}"/>
    <cellStyle name="Normal 2 33 2" xfId="5480" xr:uid="{00000000-0005-0000-0000-0000941C0000}"/>
    <cellStyle name="Normal 2 33 2 2" xfId="5481" xr:uid="{00000000-0005-0000-0000-0000951C0000}"/>
    <cellStyle name="Normal 2 33 2 2 2" xfId="11415" xr:uid="{00000000-0005-0000-0000-0000961C0000}"/>
    <cellStyle name="Normal 2 33 2 3" xfId="11414" xr:uid="{00000000-0005-0000-0000-0000971C0000}"/>
    <cellStyle name="Normal 2 33 3" xfId="5482" xr:uid="{00000000-0005-0000-0000-0000981C0000}"/>
    <cellStyle name="Normal 2 33 3 2" xfId="11416" xr:uid="{00000000-0005-0000-0000-0000991C0000}"/>
    <cellStyle name="Normal 2 33 4" xfId="11413" xr:uid="{00000000-0005-0000-0000-00009A1C0000}"/>
    <cellStyle name="Normal 2 34" xfId="5483" xr:uid="{00000000-0005-0000-0000-00009B1C0000}"/>
    <cellStyle name="Normal 2 34 2" xfId="5484" xr:uid="{00000000-0005-0000-0000-00009C1C0000}"/>
    <cellStyle name="Normal 2 34 2 2" xfId="5485" xr:uid="{00000000-0005-0000-0000-00009D1C0000}"/>
    <cellStyle name="Normal 2 34 2 2 2" xfId="11419" xr:uid="{00000000-0005-0000-0000-00009E1C0000}"/>
    <cellStyle name="Normal 2 34 2 3" xfId="11418" xr:uid="{00000000-0005-0000-0000-00009F1C0000}"/>
    <cellStyle name="Normal 2 34 3" xfId="5486" xr:uid="{00000000-0005-0000-0000-0000A01C0000}"/>
    <cellStyle name="Normal 2 34 3 2" xfId="11420" xr:uid="{00000000-0005-0000-0000-0000A11C0000}"/>
    <cellStyle name="Normal 2 34 4" xfId="11417" xr:uid="{00000000-0005-0000-0000-0000A21C0000}"/>
    <cellStyle name="Normal 2 35" xfId="5487" xr:uid="{00000000-0005-0000-0000-0000A31C0000}"/>
    <cellStyle name="Normal 2 35 2" xfId="5488" xr:uid="{00000000-0005-0000-0000-0000A41C0000}"/>
    <cellStyle name="Normal 2 35 2 2" xfId="5489" xr:uid="{00000000-0005-0000-0000-0000A51C0000}"/>
    <cellStyle name="Normal 2 35 2 2 2" xfId="11423" xr:uid="{00000000-0005-0000-0000-0000A61C0000}"/>
    <cellStyle name="Normal 2 35 2 3" xfId="11422" xr:uid="{00000000-0005-0000-0000-0000A71C0000}"/>
    <cellStyle name="Normal 2 35 3" xfId="5490" xr:uid="{00000000-0005-0000-0000-0000A81C0000}"/>
    <cellStyle name="Normal 2 35 3 2" xfId="11424" xr:uid="{00000000-0005-0000-0000-0000A91C0000}"/>
    <cellStyle name="Normal 2 35 4" xfId="11421" xr:uid="{00000000-0005-0000-0000-0000AA1C0000}"/>
    <cellStyle name="Normal 2 36" xfId="5491" xr:uid="{00000000-0005-0000-0000-0000AB1C0000}"/>
    <cellStyle name="Normal 2 36 2" xfId="5492" xr:uid="{00000000-0005-0000-0000-0000AC1C0000}"/>
    <cellStyle name="Normal 2 36 2 2" xfId="5493" xr:uid="{00000000-0005-0000-0000-0000AD1C0000}"/>
    <cellStyle name="Normal 2 36 2 2 2" xfId="11427" xr:uid="{00000000-0005-0000-0000-0000AE1C0000}"/>
    <cellStyle name="Normal 2 36 2 3" xfId="11426" xr:uid="{00000000-0005-0000-0000-0000AF1C0000}"/>
    <cellStyle name="Normal 2 36 3" xfId="5494" xr:uid="{00000000-0005-0000-0000-0000B01C0000}"/>
    <cellStyle name="Normal 2 36 3 2" xfId="11428" xr:uid="{00000000-0005-0000-0000-0000B11C0000}"/>
    <cellStyle name="Normal 2 36 4" xfId="11425" xr:uid="{00000000-0005-0000-0000-0000B21C0000}"/>
    <cellStyle name="Normal 2 37" xfId="5495" xr:uid="{00000000-0005-0000-0000-0000B31C0000}"/>
    <cellStyle name="Normal 2 37 2" xfId="5496" xr:uid="{00000000-0005-0000-0000-0000B41C0000}"/>
    <cellStyle name="Normal 2 37 2 2" xfId="5497" xr:uid="{00000000-0005-0000-0000-0000B51C0000}"/>
    <cellStyle name="Normal 2 37 2 2 2" xfId="11431" xr:uid="{00000000-0005-0000-0000-0000B61C0000}"/>
    <cellStyle name="Normal 2 37 2 3" xfId="11430" xr:uid="{00000000-0005-0000-0000-0000B71C0000}"/>
    <cellStyle name="Normal 2 37 3" xfId="5498" xr:uid="{00000000-0005-0000-0000-0000B81C0000}"/>
    <cellStyle name="Normal 2 37 3 2" xfId="11432" xr:uid="{00000000-0005-0000-0000-0000B91C0000}"/>
    <cellStyle name="Normal 2 37 4" xfId="11429" xr:uid="{00000000-0005-0000-0000-0000BA1C0000}"/>
    <cellStyle name="Normal 2 38" xfId="5499" xr:uid="{00000000-0005-0000-0000-0000BB1C0000}"/>
    <cellStyle name="Normal 2 38 2" xfId="5500" xr:uid="{00000000-0005-0000-0000-0000BC1C0000}"/>
    <cellStyle name="Normal 2 38 2 2" xfId="5501" xr:uid="{00000000-0005-0000-0000-0000BD1C0000}"/>
    <cellStyle name="Normal 2 38 2 2 2" xfId="11435" xr:uid="{00000000-0005-0000-0000-0000BE1C0000}"/>
    <cellStyle name="Normal 2 38 2 3" xfId="11434" xr:uid="{00000000-0005-0000-0000-0000BF1C0000}"/>
    <cellStyle name="Normal 2 38 3" xfId="5502" xr:uid="{00000000-0005-0000-0000-0000C01C0000}"/>
    <cellStyle name="Normal 2 38 3 2" xfId="11436" xr:uid="{00000000-0005-0000-0000-0000C11C0000}"/>
    <cellStyle name="Normal 2 38 4" xfId="11433" xr:uid="{00000000-0005-0000-0000-0000C21C0000}"/>
    <cellStyle name="Normal 2 39" xfId="5503" xr:uid="{00000000-0005-0000-0000-0000C31C0000}"/>
    <cellStyle name="Normal 2 39 2" xfId="5504" xr:uid="{00000000-0005-0000-0000-0000C41C0000}"/>
    <cellStyle name="Normal 2 39 2 2" xfId="5505" xr:uid="{00000000-0005-0000-0000-0000C51C0000}"/>
    <cellStyle name="Normal 2 39 2 2 2" xfId="11439" xr:uid="{00000000-0005-0000-0000-0000C61C0000}"/>
    <cellStyle name="Normal 2 39 2 3" xfId="11438" xr:uid="{00000000-0005-0000-0000-0000C71C0000}"/>
    <cellStyle name="Normal 2 39 3" xfId="5506" xr:uid="{00000000-0005-0000-0000-0000C81C0000}"/>
    <cellStyle name="Normal 2 39 3 2" xfId="11440" xr:uid="{00000000-0005-0000-0000-0000C91C0000}"/>
    <cellStyle name="Normal 2 39 4" xfId="11437" xr:uid="{00000000-0005-0000-0000-0000CA1C0000}"/>
    <cellStyle name="Normal 2 4" xfId="5507" xr:uid="{00000000-0005-0000-0000-0000CB1C0000}"/>
    <cellStyle name="Normal 2 4 10" xfId="5508" xr:uid="{00000000-0005-0000-0000-0000CC1C0000}"/>
    <cellStyle name="Normal 2 4 10 2" xfId="11442" xr:uid="{00000000-0005-0000-0000-0000CD1C0000}"/>
    <cellStyle name="Normal 2 4 11" xfId="5509" xr:uid="{00000000-0005-0000-0000-0000CE1C0000}"/>
    <cellStyle name="Normal 2 4 11 2" xfId="11443" xr:uid="{00000000-0005-0000-0000-0000CF1C0000}"/>
    <cellStyle name="Normal 2 4 12" xfId="5510" xr:uid="{00000000-0005-0000-0000-0000D01C0000}"/>
    <cellStyle name="Normal 2 4 12 2" xfId="11444" xr:uid="{00000000-0005-0000-0000-0000D11C0000}"/>
    <cellStyle name="Normal 2 4 13" xfId="5511" xr:uid="{00000000-0005-0000-0000-0000D21C0000}"/>
    <cellStyle name="Normal 2 4 13 2" xfId="11445" xr:uid="{00000000-0005-0000-0000-0000D31C0000}"/>
    <cellStyle name="Normal 2 4 14" xfId="11441" xr:uid="{00000000-0005-0000-0000-0000D41C0000}"/>
    <cellStyle name="Normal 2 4 2" xfId="5512" xr:uid="{00000000-0005-0000-0000-0000D51C0000}"/>
    <cellStyle name="Normal 2 4 2 2" xfId="5513" xr:uid="{00000000-0005-0000-0000-0000D61C0000}"/>
    <cellStyle name="Normal 2 4 2 2 2" xfId="5514" xr:uid="{00000000-0005-0000-0000-0000D71C0000}"/>
    <cellStyle name="Normal 2 4 2 2 2 2" xfId="5515" xr:uid="{00000000-0005-0000-0000-0000D81C0000}"/>
    <cellStyle name="Normal 2 4 2 2 2 2 2" xfId="5516" xr:uid="{00000000-0005-0000-0000-0000D91C0000}"/>
    <cellStyle name="Normal 2 4 2 2 2 2 2 2" xfId="11448" xr:uid="{00000000-0005-0000-0000-0000DA1C0000}"/>
    <cellStyle name="Normal 2 4 2 2 2 2 3" xfId="11447" xr:uid="{00000000-0005-0000-0000-0000DB1C0000}"/>
    <cellStyle name="Normal 2 4 2 2 2 3" xfId="5517" xr:uid="{00000000-0005-0000-0000-0000DC1C0000}"/>
    <cellStyle name="Normal 2 4 2 2 2 3 2" xfId="11449" xr:uid="{00000000-0005-0000-0000-0000DD1C0000}"/>
    <cellStyle name="Normal 2 4 2 2 2 4" xfId="11446" xr:uid="{00000000-0005-0000-0000-0000DE1C0000}"/>
    <cellStyle name="Normal 2 4 2 2 3" xfId="5518" xr:uid="{00000000-0005-0000-0000-0000DF1C0000}"/>
    <cellStyle name="Normal 2 4 2 2 3 2" xfId="5519" xr:uid="{00000000-0005-0000-0000-0000E01C0000}"/>
    <cellStyle name="Normal 2 4 2 2 3 2 2" xfId="5520" xr:uid="{00000000-0005-0000-0000-0000E11C0000}"/>
    <cellStyle name="Normal 2 4 2 2 3 2 2 2" xfId="11452" xr:uid="{00000000-0005-0000-0000-0000E21C0000}"/>
    <cellStyle name="Normal 2 4 2 2 3 2 3" xfId="11451" xr:uid="{00000000-0005-0000-0000-0000E31C0000}"/>
    <cellStyle name="Normal 2 4 2 2 3 3" xfId="5521" xr:uid="{00000000-0005-0000-0000-0000E41C0000}"/>
    <cellStyle name="Normal 2 4 2 2 3 3 2" xfId="11453" xr:uid="{00000000-0005-0000-0000-0000E51C0000}"/>
    <cellStyle name="Normal 2 4 2 2 3 4" xfId="11450" xr:uid="{00000000-0005-0000-0000-0000E61C0000}"/>
    <cellStyle name="Normal 2 4 2 2 4" xfId="5522" xr:uid="{00000000-0005-0000-0000-0000E71C0000}"/>
    <cellStyle name="Normal 2 4 2 2 4 2" xfId="5523" xr:uid="{00000000-0005-0000-0000-0000E81C0000}"/>
    <cellStyle name="Normal 2 4 2 2 4 2 2" xfId="5524" xr:uid="{00000000-0005-0000-0000-0000E91C0000}"/>
    <cellStyle name="Normal 2 4 2 2 4 2 2 2" xfId="11456" xr:uid="{00000000-0005-0000-0000-0000EA1C0000}"/>
    <cellStyle name="Normal 2 4 2 2 4 2 3" xfId="11455" xr:uid="{00000000-0005-0000-0000-0000EB1C0000}"/>
    <cellStyle name="Normal 2 4 2 2 4 3" xfId="5525" xr:uid="{00000000-0005-0000-0000-0000EC1C0000}"/>
    <cellStyle name="Normal 2 4 2 2 4 3 2" xfId="11457" xr:uid="{00000000-0005-0000-0000-0000ED1C0000}"/>
    <cellStyle name="Normal 2 4 2 2 4 4" xfId="11454" xr:uid="{00000000-0005-0000-0000-0000EE1C0000}"/>
    <cellStyle name="Normal 2 4 2 2 5" xfId="5526" xr:uid="{00000000-0005-0000-0000-0000EF1C0000}"/>
    <cellStyle name="Normal 2 4 2 2 5 2" xfId="5527" xr:uid="{00000000-0005-0000-0000-0000F01C0000}"/>
    <cellStyle name="Normal 2 4 2 2 5 2 2" xfId="5528" xr:uid="{00000000-0005-0000-0000-0000F11C0000}"/>
    <cellStyle name="Normal 2 4 2 2 5 2 2 2" xfId="11460" xr:uid="{00000000-0005-0000-0000-0000F21C0000}"/>
    <cellStyle name="Normal 2 4 2 2 5 2 3" xfId="11459" xr:uid="{00000000-0005-0000-0000-0000F31C0000}"/>
    <cellStyle name="Normal 2 4 2 2 5 3" xfId="5529" xr:uid="{00000000-0005-0000-0000-0000F41C0000}"/>
    <cellStyle name="Normal 2 4 2 2 5 3 2" xfId="11461" xr:uid="{00000000-0005-0000-0000-0000F51C0000}"/>
    <cellStyle name="Normal 2 4 2 2 5 4" xfId="11458" xr:uid="{00000000-0005-0000-0000-0000F61C0000}"/>
    <cellStyle name="Normal 2 4 2 3" xfId="5530" xr:uid="{00000000-0005-0000-0000-0000F71C0000}"/>
    <cellStyle name="Normal 2 4 2 4" xfId="5531" xr:uid="{00000000-0005-0000-0000-0000F81C0000}"/>
    <cellStyle name="Normal 2 4 2 5" xfId="5532" xr:uid="{00000000-0005-0000-0000-0000F91C0000}"/>
    <cellStyle name="Normal 2 4 2 6" xfId="5533" xr:uid="{00000000-0005-0000-0000-0000FA1C0000}"/>
    <cellStyle name="Normal 2 4 2 6 2" xfId="5534" xr:uid="{00000000-0005-0000-0000-0000FB1C0000}"/>
    <cellStyle name="Normal 2 4 2 6 2 2" xfId="11463" xr:uid="{00000000-0005-0000-0000-0000FC1C0000}"/>
    <cellStyle name="Normal 2 4 2 6 3" xfId="11462" xr:uid="{00000000-0005-0000-0000-0000FD1C0000}"/>
    <cellStyle name="Normal 2 4 2 7" xfId="5535" xr:uid="{00000000-0005-0000-0000-0000FE1C0000}"/>
    <cellStyle name="Normal 2 4 2 7 2" xfId="11464" xr:uid="{00000000-0005-0000-0000-0000FF1C0000}"/>
    <cellStyle name="Normal 2 4 2 8" xfId="5536" xr:uid="{00000000-0005-0000-0000-0000001D0000}"/>
    <cellStyle name="Normal 2 4 2 8 2" xfId="11465" xr:uid="{00000000-0005-0000-0000-0000011D0000}"/>
    <cellStyle name="Normal 2 4 3" xfId="5537" xr:uid="{00000000-0005-0000-0000-0000021D0000}"/>
    <cellStyle name="Normal 2 4 3 2" xfId="5538" xr:uid="{00000000-0005-0000-0000-0000031D0000}"/>
    <cellStyle name="Normal 2 4 3 2 2" xfId="5539" xr:uid="{00000000-0005-0000-0000-0000041D0000}"/>
    <cellStyle name="Normal 2 4 3 2 2 2" xfId="11467" xr:uid="{00000000-0005-0000-0000-0000051D0000}"/>
    <cellStyle name="Normal 2 4 3 2 3" xfId="11466" xr:uid="{00000000-0005-0000-0000-0000061D0000}"/>
    <cellStyle name="Normal 2 4 3 3" xfId="5540" xr:uid="{00000000-0005-0000-0000-0000071D0000}"/>
    <cellStyle name="Normal 2 4 3 4" xfId="5541" xr:uid="{00000000-0005-0000-0000-0000081D0000}"/>
    <cellStyle name="Normal 2 4 3 5" xfId="5542" xr:uid="{00000000-0005-0000-0000-0000091D0000}"/>
    <cellStyle name="Normal 2 4 3 5 2" xfId="11468" xr:uid="{00000000-0005-0000-0000-00000A1D0000}"/>
    <cellStyle name="Normal 2 4 4" xfId="5543" xr:uid="{00000000-0005-0000-0000-00000B1D0000}"/>
    <cellStyle name="Normal 2 4 4 2" xfId="5544" xr:uid="{00000000-0005-0000-0000-00000C1D0000}"/>
    <cellStyle name="Normal 2 4 4 2 2" xfId="5545" xr:uid="{00000000-0005-0000-0000-00000D1D0000}"/>
    <cellStyle name="Normal 2 4 4 2 2 2" xfId="11471" xr:uid="{00000000-0005-0000-0000-00000E1D0000}"/>
    <cellStyle name="Normal 2 4 4 2 3" xfId="11470" xr:uid="{00000000-0005-0000-0000-00000F1D0000}"/>
    <cellStyle name="Normal 2 4 4 3" xfId="5546" xr:uid="{00000000-0005-0000-0000-0000101D0000}"/>
    <cellStyle name="Normal 2 4 4 3 2" xfId="11472" xr:uid="{00000000-0005-0000-0000-0000111D0000}"/>
    <cellStyle name="Normal 2 4 4 4" xfId="11469" xr:uid="{00000000-0005-0000-0000-0000121D0000}"/>
    <cellStyle name="Normal 2 4 5" xfId="5547" xr:uid="{00000000-0005-0000-0000-0000131D0000}"/>
    <cellStyle name="Normal 2 4 5 2" xfId="5548" xr:uid="{00000000-0005-0000-0000-0000141D0000}"/>
    <cellStyle name="Normal 2 4 5 2 2" xfId="5549" xr:uid="{00000000-0005-0000-0000-0000151D0000}"/>
    <cellStyle name="Normal 2 4 5 2 2 2" xfId="11475" xr:uid="{00000000-0005-0000-0000-0000161D0000}"/>
    <cellStyle name="Normal 2 4 5 2 3" xfId="11474" xr:uid="{00000000-0005-0000-0000-0000171D0000}"/>
    <cellStyle name="Normal 2 4 5 3" xfId="5550" xr:uid="{00000000-0005-0000-0000-0000181D0000}"/>
    <cellStyle name="Normal 2 4 5 3 2" xfId="11476" xr:uid="{00000000-0005-0000-0000-0000191D0000}"/>
    <cellStyle name="Normal 2 4 5 4" xfId="11473" xr:uid="{00000000-0005-0000-0000-00001A1D0000}"/>
    <cellStyle name="Normal 2 4 6" xfId="5551" xr:uid="{00000000-0005-0000-0000-00001B1D0000}"/>
    <cellStyle name="Normal 2 4 6 2" xfId="5552" xr:uid="{00000000-0005-0000-0000-00001C1D0000}"/>
    <cellStyle name="Normal 2 4 6 2 2" xfId="5553" xr:uid="{00000000-0005-0000-0000-00001D1D0000}"/>
    <cellStyle name="Normal 2 4 6 2 2 2" xfId="11479" xr:uid="{00000000-0005-0000-0000-00001E1D0000}"/>
    <cellStyle name="Normal 2 4 6 2 3" xfId="11478" xr:uid="{00000000-0005-0000-0000-00001F1D0000}"/>
    <cellStyle name="Normal 2 4 6 3" xfId="5554" xr:uid="{00000000-0005-0000-0000-0000201D0000}"/>
    <cellStyle name="Normal 2 4 6 3 2" xfId="11480" xr:uid="{00000000-0005-0000-0000-0000211D0000}"/>
    <cellStyle name="Normal 2 4 6 4" xfId="11477" xr:uid="{00000000-0005-0000-0000-0000221D0000}"/>
    <cellStyle name="Normal 2 4 7" xfId="5555" xr:uid="{00000000-0005-0000-0000-0000231D0000}"/>
    <cellStyle name="Normal 2 4 7 2" xfId="5556" xr:uid="{00000000-0005-0000-0000-0000241D0000}"/>
    <cellStyle name="Normal 2 4 7 2 2" xfId="5557" xr:uid="{00000000-0005-0000-0000-0000251D0000}"/>
    <cellStyle name="Normal 2 4 7 2 2 2" xfId="11483" xr:uid="{00000000-0005-0000-0000-0000261D0000}"/>
    <cellStyle name="Normal 2 4 7 2 3" xfId="11482" xr:uid="{00000000-0005-0000-0000-0000271D0000}"/>
    <cellStyle name="Normal 2 4 7 3" xfId="5558" xr:uid="{00000000-0005-0000-0000-0000281D0000}"/>
    <cellStyle name="Normal 2 4 7 4" xfId="5559" xr:uid="{00000000-0005-0000-0000-0000291D0000}"/>
    <cellStyle name="Normal 2 4 7 4 2" xfId="11484" xr:uid="{00000000-0005-0000-0000-00002A1D0000}"/>
    <cellStyle name="Normal 2 4 7 5" xfId="11481" xr:uid="{00000000-0005-0000-0000-00002B1D0000}"/>
    <cellStyle name="Normal 2 4 8" xfId="5560" xr:uid="{00000000-0005-0000-0000-00002C1D0000}"/>
    <cellStyle name="Normal 2 4 8 2" xfId="5561" xr:uid="{00000000-0005-0000-0000-00002D1D0000}"/>
    <cellStyle name="Normal 2 4 8 2 2" xfId="11486" xr:uid="{00000000-0005-0000-0000-00002E1D0000}"/>
    <cellStyle name="Normal 2 4 8 3" xfId="11485" xr:uid="{00000000-0005-0000-0000-00002F1D0000}"/>
    <cellStyle name="Normal 2 4 9" xfId="5562" xr:uid="{00000000-0005-0000-0000-0000301D0000}"/>
    <cellStyle name="Normal 2 4 9 2" xfId="11487" xr:uid="{00000000-0005-0000-0000-0000311D0000}"/>
    <cellStyle name="Normal 2 40" xfId="5563" xr:uid="{00000000-0005-0000-0000-0000321D0000}"/>
    <cellStyle name="Normal 2 40 2" xfId="5564" xr:uid="{00000000-0005-0000-0000-0000331D0000}"/>
    <cellStyle name="Normal 2 40 2 2" xfId="5565" xr:uid="{00000000-0005-0000-0000-0000341D0000}"/>
    <cellStyle name="Normal 2 40 2 2 2" xfId="11490" xr:uid="{00000000-0005-0000-0000-0000351D0000}"/>
    <cellStyle name="Normal 2 40 2 3" xfId="11489" xr:uid="{00000000-0005-0000-0000-0000361D0000}"/>
    <cellStyle name="Normal 2 40 3" xfId="5566" xr:uid="{00000000-0005-0000-0000-0000371D0000}"/>
    <cellStyle name="Normal 2 40 3 2" xfId="11491" xr:uid="{00000000-0005-0000-0000-0000381D0000}"/>
    <cellStyle name="Normal 2 40 4" xfId="11488" xr:uid="{00000000-0005-0000-0000-0000391D0000}"/>
    <cellStyle name="Normal 2 41" xfId="5567" xr:uid="{00000000-0005-0000-0000-00003A1D0000}"/>
    <cellStyle name="Normal 2 41 2" xfId="5568" xr:uid="{00000000-0005-0000-0000-00003B1D0000}"/>
    <cellStyle name="Normal 2 41 2 2" xfId="5569" xr:uid="{00000000-0005-0000-0000-00003C1D0000}"/>
    <cellStyle name="Normal 2 41 2 2 2" xfId="11494" xr:uid="{00000000-0005-0000-0000-00003D1D0000}"/>
    <cellStyle name="Normal 2 41 2 3" xfId="11493" xr:uid="{00000000-0005-0000-0000-00003E1D0000}"/>
    <cellStyle name="Normal 2 41 3" xfId="5570" xr:uid="{00000000-0005-0000-0000-00003F1D0000}"/>
    <cellStyle name="Normal 2 41 3 2" xfId="11495" xr:uid="{00000000-0005-0000-0000-0000401D0000}"/>
    <cellStyle name="Normal 2 41 4" xfId="11492" xr:uid="{00000000-0005-0000-0000-0000411D0000}"/>
    <cellStyle name="Normal 2 42" xfId="5571" xr:uid="{00000000-0005-0000-0000-0000421D0000}"/>
    <cellStyle name="Normal 2 42 2" xfId="5572" xr:uid="{00000000-0005-0000-0000-0000431D0000}"/>
    <cellStyle name="Normal 2 42 2 2" xfId="5573" xr:uid="{00000000-0005-0000-0000-0000441D0000}"/>
    <cellStyle name="Normal 2 42 2 2 2" xfId="11498" xr:uid="{00000000-0005-0000-0000-0000451D0000}"/>
    <cellStyle name="Normal 2 42 2 3" xfId="11497" xr:uid="{00000000-0005-0000-0000-0000461D0000}"/>
    <cellStyle name="Normal 2 42 3" xfId="5574" xr:uid="{00000000-0005-0000-0000-0000471D0000}"/>
    <cellStyle name="Normal 2 42 3 2" xfId="11499" xr:uid="{00000000-0005-0000-0000-0000481D0000}"/>
    <cellStyle name="Normal 2 42 4" xfId="11496" xr:uid="{00000000-0005-0000-0000-0000491D0000}"/>
    <cellStyle name="Normal 2 43" xfId="5575" xr:uid="{00000000-0005-0000-0000-00004A1D0000}"/>
    <cellStyle name="Normal 2 43 2" xfId="5576" xr:uid="{00000000-0005-0000-0000-00004B1D0000}"/>
    <cellStyle name="Normal 2 43 2 2" xfId="5577" xr:uid="{00000000-0005-0000-0000-00004C1D0000}"/>
    <cellStyle name="Normal 2 43 2 2 2" xfId="11502" xr:uid="{00000000-0005-0000-0000-00004D1D0000}"/>
    <cellStyle name="Normal 2 43 2 3" xfId="11501" xr:uid="{00000000-0005-0000-0000-00004E1D0000}"/>
    <cellStyle name="Normal 2 43 3" xfId="5578" xr:uid="{00000000-0005-0000-0000-00004F1D0000}"/>
    <cellStyle name="Normal 2 43 3 2" xfId="11503" xr:uid="{00000000-0005-0000-0000-0000501D0000}"/>
    <cellStyle name="Normal 2 43 4" xfId="11500" xr:uid="{00000000-0005-0000-0000-0000511D0000}"/>
    <cellStyle name="Normal 2 44" xfId="5579" xr:uid="{00000000-0005-0000-0000-0000521D0000}"/>
    <cellStyle name="Normal 2 44 2" xfId="5580" xr:uid="{00000000-0005-0000-0000-0000531D0000}"/>
    <cellStyle name="Normal 2 44 2 2" xfId="5581" xr:uid="{00000000-0005-0000-0000-0000541D0000}"/>
    <cellStyle name="Normal 2 44 2 2 2" xfId="11506" xr:uid="{00000000-0005-0000-0000-0000551D0000}"/>
    <cellStyle name="Normal 2 44 2 3" xfId="11505" xr:uid="{00000000-0005-0000-0000-0000561D0000}"/>
    <cellStyle name="Normal 2 44 3" xfId="5582" xr:uid="{00000000-0005-0000-0000-0000571D0000}"/>
    <cellStyle name="Normal 2 44 3 2" xfId="11507" xr:uid="{00000000-0005-0000-0000-0000581D0000}"/>
    <cellStyle name="Normal 2 44 4" xfId="11504" xr:uid="{00000000-0005-0000-0000-0000591D0000}"/>
    <cellStyle name="Normal 2 45" xfId="5583" xr:uid="{00000000-0005-0000-0000-00005A1D0000}"/>
    <cellStyle name="Normal 2 45 2" xfId="5584" xr:uid="{00000000-0005-0000-0000-00005B1D0000}"/>
    <cellStyle name="Normal 2 45 2 2" xfId="5585" xr:uid="{00000000-0005-0000-0000-00005C1D0000}"/>
    <cellStyle name="Normal 2 45 2 2 2" xfId="11510" xr:uid="{00000000-0005-0000-0000-00005D1D0000}"/>
    <cellStyle name="Normal 2 45 2 3" xfId="11509" xr:uid="{00000000-0005-0000-0000-00005E1D0000}"/>
    <cellStyle name="Normal 2 45 3" xfId="5586" xr:uid="{00000000-0005-0000-0000-00005F1D0000}"/>
    <cellStyle name="Normal 2 45 3 2" xfId="11511" xr:uid="{00000000-0005-0000-0000-0000601D0000}"/>
    <cellStyle name="Normal 2 45 4" xfId="11508" xr:uid="{00000000-0005-0000-0000-0000611D0000}"/>
    <cellStyle name="Normal 2 46" xfId="5587" xr:uid="{00000000-0005-0000-0000-0000621D0000}"/>
    <cellStyle name="Normal 2 46 2" xfId="5588" xr:uid="{00000000-0005-0000-0000-0000631D0000}"/>
    <cellStyle name="Normal 2 46 2 2" xfId="5589" xr:uid="{00000000-0005-0000-0000-0000641D0000}"/>
    <cellStyle name="Normal 2 46 2 2 2" xfId="11514" xr:uid="{00000000-0005-0000-0000-0000651D0000}"/>
    <cellStyle name="Normal 2 46 2 3" xfId="11513" xr:uid="{00000000-0005-0000-0000-0000661D0000}"/>
    <cellStyle name="Normal 2 46 3" xfId="5590" xr:uid="{00000000-0005-0000-0000-0000671D0000}"/>
    <cellStyle name="Normal 2 46 3 2" xfId="11515" xr:uid="{00000000-0005-0000-0000-0000681D0000}"/>
    <cellStyle name="Normal 2 46 4" xfId="11512" xr:uid="{00000000-0005-0000-0000-0000691D0000}"/>
    <cellStyle name="Normal 2 47" xfId="5591" xr:uid="{00000000-0005-0000-0000-00006A1D0000}"/>
    <cellStyle name="Normal 2 47 2" xfId="5592" xr:uid="{00000000-0005-0000-0000-00006B1D0000}"/>
    <cellStyle name="Normal 2 47 2 2" xfId="5593" xr:uid="{00000000-0005-0000-0000-00006C1D0000}"/>
    <cellStyle name="Normal 2 47 2 2 2" xfId="11518" xr:uid="{00000000-0005-0000-0000-00006D1D0000}"/>
    <cellStyle name="Normal 2 47 2 3" xfId="11517" xr:uid="{00000000-0005-0000-0000-00006E1D0000}"/>
    <cellStyle name="Normal 2 47 3" xfId="5594" xr:uid="{00000000-0005-0000-0000-00006F1D0000}"/>
    <cellStyle name="Normal 2 47 3 2" xfId="11519" xr:uid="{00000000-0005-0000-0000-0000701D0000}"/>
    <cellStyle name="Normal 2 47 4" xfId="11516" xr:uid="{00000000-0005-0000-0000-0000711D0000}"/>
    <cellStyle name="Normal 2 48" xfId="5595" xr:uid="{00000000-0005-0000-0000-0000721D0000}"/>
    <cellStyle name="Normal 2 48 2" xfId="5596" xr:uid="{00000000-0005-0000-0000-0000731D0000}"/>
    <cellStyle name="Normal 2 48 2 2" xfId="5597" xr:uid="{00000000-0005-0000-0000-0000741D0000}"/>
    <cellStyle name="Normal 2 48 2 2 2" xfId="11522" xr:uid="{00000000-0005-0000-0000-0000751D0000}"/>
    <cellStyle name="Normal 2 48 2 3" xfId="11521" xr:uid="{00000000-0005-0000-0000-0000761D0000}"/>
    <cellStyle name="Normal 2 48 3" xfId="5598" xr:uid="{00000000-0005-0000-0000-0000771D0000}"/>
    <cellStyle name="Normal 2 48 3 2" xfId="11523" xr:uid="{00000000-0005-0000-0000-0000781D0000}"/>
    <cellStyle name="Normal 2 48 4" xfId="11520" xr:uid="{00000000-0005-0000-0000-0000791D0000}"/>
    <cellStyle name="Normal 2 49" xfId="5599" xr:uid="{00000000-0005-0000-0000-00007A1D0000}"/>
    <cellStyle name="Normal 2 49 2" xfId="5600" xr:uid="{00000000-0005-0000-0000-00007B1D0000}"/>
    <cellStyle name="Normal 2 49 2 2" xfId="5601" xr:uid="{00000000-0005-0000-0000-00007C1D0000}"/>
    <cellStyle name="Normal 2 49 2 2 2" xfId="11526" xr:uid="{00000000-0005-0000-0000-00007D1D0000}"/>
    <cellStyle name="Normal 2 49 2 3" xfId="11525" xr:uid="{00000000-0005-0000-0000-00007E1D0000}"/>
    <cellStyle name="Normal 2 49 3" xfId="5602" xr:uid="{00000000-0005-0000-0000-00007F1D0000}"/>
    <cellStyle name="Normal 2 49 3 2" xfId="11527" xr:uid="{00000000-0005-0000-0000-0000801D0000}"/>
    <cellStyle name="Normal 2 49 4" xfId="11524" xr:uid="{00000000-0005-0000-0000-0000811D0000}"/>
    <cellStyle name="Normal 2 5" xfId="5603" xr:uid="{00000000-0005-0000-0000-0000821D0000}"/>
    <cellStyle name="Normal 2 5 10" xfId="5604" xr:uid="{00000000-0005-0000-0000-0000831D0000}"/>
    <cellStyle name="Normal 2 5 10 2" xfId="11529" xr:uid="{00000000-0005-0000-0000-0000841D0000}"/>
    <cellStyle name="Normal 2 5 11" xfId="5605" xr:uid="{00000000-0005-0000-0000-0000851D0000}"/>
    <cellStyle name="Normal 2 5 11 2" xfId="11530" xr:uid="{00000000-0005-0000-0000-0000861D0000}"/>
    <cellStyle name="Normal 2 5 12" xfId="5606" xr:uid="{00000000-0005-0000-0000-0000871D0000}"/>
    <cellStyle name="Normal 2 5 12 2" xfId="11531" xr:uid="{00000000-0005-0000-0000-0000881D0000}"/>
    <cellStyle name="Normal 2 5 13" xfId="5607" xr:uid="{00000000-0005-0000-0000-0000891D0000}"/>
    <cellStyle name="Normal 2 5 13 2" xfId="11532" xr:uid="{00000000-0005-0000-0000-00008A1D0000}"/>
    <cellStyle name="Normal 2 5 14" xfId="11528" xr:uid="{00000000-0005-0000-0000-00008B1D0000}"/>
    <cellStyle name="Normal 2 5 2" xfId="5608" xr:uid="{00000000-0005-0000-0000-00008C1D0000}"/>
    <cellStyle name="Normal 2 5 2 2" xfId="5609" xr:uid="{00000000-0005-0000-0000-00008D1D0000}"/>
    <cellStyle name="Normal 2 5 2 2 2" xfId="5610" xr:uid="{00000000-0005-0000-0000-00008E1D0000}"/>
    <cellStyle name="Normal 2 5 2 2 2 2" xfId="5611" xr:uid="{00000000-0005-0000-0000-00008F1D0000}"/>
    <cellStyle name="Normal 2 5 2 2 2 2 2" xfId="5612" xr:uid="{00000000-0005-0000-0000-0000901D0000}"/>
    <cellStyle name="Normal 2 5 2 2 2 2 2 2" xfId="11535" xr:uid="{00000000-0005-0000-0000-0000911D0000}"/>
    <cellStyle name="Normal 2 5 2 2 2 2 3" xfId="11534" xr:uid="{00000000-0005-0000-0000-0000921D0000}"/>
    <cellStyle name="Normal 2 5 2 2 2 3" xfId="5613" xr:uid="{00000000-0005-0000-0000-0000931D0000}"/>
    <cellStyle name="Normal 2 5 2 2 2 3 2" xfId="11536" xr:uid="{00000000-0005-0000-0000-0000941D0000}"/>
    <cellStyle name="Normal 2 5 2 2 2 4" xfId="11533" xr:uid="{00000000-0005-0000-0000-0000951D0000}"/>
    <cellStyle name="Normal 2 5 2 2 3" xfId="5614" xr:uid="{00000000-0005-0000-0000-0000961D0000}"/>
    <cellStyle name="Normal 2 5 2 2 3 2" xfId="5615" xr:uid="{00000000-0005-0000-0000-0000971D0000}"/>
    <cellStyle name="Normal 2 5 2 2 3 2 2" xfId="5616" xr:uid="{00000000-0005-0000-0000-0000981D0000}"/>
    <cellStyle name="Normal 2 5 2 2 3 2 2 2" xfId="11539" xr:uid="{00000000-0005-0000-0000-0000991D0000}"/>
    <cellStyle name="Normal 2 5 2 2 3 2 3" xfId="11538" xr:uid="{00000000-0005-0000-0000-00009A1D0000}"/>
    <cellStyle name="Normal 2 5 2 2 3 3" xfId="5617" xr:uid="{00000000-0005-0000-0000-00009B1D0000}"/>
    <cellStyle name="Normal 2 5 2 2 3 3 2" xfId="11540" xr:uid="{00000000-0005-0000-0000-00009C1D0000}"/>
    <cellStyle name="Normal 2 5 2 2 3 4" xfId="11537" xr:uid="{00000000-0005-0000-0000-00009D1D0000}"/>
    <cellStyle name="Normal 2 5 2 2 4" xfId="5618" xr:uid="{00000000-0005-0000-0000-00009E1D0000}"/>
    <cellStyle name="Normal 2 5 2 2 4 2" xfId="5619" xr:uid="{00000000-0005-0000-0000-00009F1D0000}"/>
    <cellStyle name="Normal 2 5 2 2 4 2 2" xfId="5620" xr:uid="{00000000-0005-0000-0000-0000A01D0000}"/>
    <cellStyle name="Normal 2 5 2 2 4 2 2 2" xfId="11543" xr:uid="{00000000-0005-0000-0000-0000A11D0000}"/>
    <cellStyle name="Normal 2 5 2 2 4 2 3" xfId="11542" xr:uid="{00000000-0005-0000-0000-0000A21D0000}"/>
    <cellStyle name="Normal 2 5 2 2 4 3" xfId="5621" xr:uid="{00000000-0005-0000-0000-0000A31D0000}"/>
    <cellStyle name="Normal 2 5 2 2 4 3 2" xfId="11544" xr:uid="{00000000-0005-0000-0000-0000A41D0000}"/>
    <cellStyle name="Normal 2 5 2 2 4 4" xfId="11541" xr:uid="{00000000-0005-0000-0000-0000A51D0000}"/>
    <cellStyle name="Normal 2 5 2 2 5" xfId="5622" xr:uid="{00000000-0005-0000-0000-0000A61D0000}"/>
    <cellStyle name="Normal 2 5 2 2 5 2" xfId="5623" xr:uid="{00000000-0005-0000-0000-0000A71D0000}"/>
    <cellStyle name="Normal 2 5 2 2 5 2 2" xfId="5624" xr:uid="{00000000-0005-0000-0000-0000A81D0000}"/>
    <cellStyle name="Normal 2 5 2 2 5 2 2 2" xfId="11547" xr:uid="{00000000-0005-0000-0000-0000A91D0000}"/>
    <cellStyle name="Normal 2 5 2 2 5 2 3" xfId="11546" xr:uid="{00000000-0005-0000-0000-0000AA1D0000}"/>
    <cellStyle name="Normal 2 5 2 2 5 3" xfId="5625" xr:uid="{00000000-0005-0000-0000-0000AB1D0000}"/>
    <cellStyle name="Normal 2 5 2 2 5 3 2" xfId="11548" xr:uid="{00000000-0005-0000-0000-0000AC1D0000}"/>
    <cellStyle name="Normal 2 5 2 2 5 4" xfId="11545" xr:uid="{00000000-0005-0000-0000-0000AD1D0000}"/>
    <cellStyle name="Normal 2 5 2 3" xfId="5626" xr:uid="{00000000-0005-0000-0000-0000AE1D0000}"/>
    <cellStyle name="Normal 2 5 2 4" xfId="5627" xr:uid="{00000000-0005-0000-0000-0000AF1D0000}"/>
    <cellStyle name="Normal 2 5 2 5" xfId="5628" xr:uid="{00000000-0005-0000-0000-0000B01D0000}"/>
    <cellStyle name="Normal 2 5 2 6" xfId="5629" xr:uid="{00000000-0005-0000-0000-0000B11D0000}"/>
    <cellStyle name="Normal 2 5 2 6 2" xfId="5630" xr:uid="{00000000-0005-0000-0000-0000B21D0000}"/>
    <cellStyle name="Normal 2 5 2 6 2 2" xfId="11550" xr:uid="{00000000-0005-0000-0000-0000B31D0000}"/>
    <cellStyle name="Normal 2 5 2 6 3" xfId="11549" xr:uid="{00000000-0005-0000-0000-0000B41D0000}"/>
    <cellStyle name="Normal 2 5 2 7" xfId="5631" xr:uid="{00000000-0005-0000-0000-0000B51D0000}"/>
    <cellStyle name="Normal 2 5 2 7 2" xfId="11551" xr:uid="{00000000-0005-0000-0000-0000B61D0000}"/>
    <cellStyle name="Normal 2 5 2 8" xfId="5632" xr:uid="{00000000-0005-0000-0000-0000B71D0000}"/>
    <cellStyle name="Normal 2 5 2 8 2" xfId="11552" xr:uid="{00000000-0005-0000-0000-0000B81D0000}"/>
    <cellStyle name="Normal 2 5 3" xfId="5633" xr:uid="{00000000-0005-0000-0000-0000B91D0000}"/>
    <cellStyle name="Normal 2 5 3 2" xfId="5634" xr:uid="{00000000-0005-0000-0000-0000BA1D0000}"/>
    <cellStyle name="Normal 2 5 3 2 2" xfId="5635" xr:uid="{00000000-0005-0000-0000-0000BB1D0000}"/>
    <cellStyle name="Normal 2 5 3 2 2 2" xfId="11554" xr:uid="{00000000-0005-0000-0000-0000BC1D0000}"/>
    <cellStyle name="Normal 2 5 3 2 3" xfId="11553" xr:uid="{00000000-0005-0000-0000-0000BD1D0000}"/>
    <cellStyle name="Normal 2 5 3 3" xfId="5636" xr:uid="{00000000-0005-0000-0000-0000BE1D0000}"/>
    <cellStyle name="Normal 2 5 3 4" xfId="5637" xr:uid="{00000000-0005-0000-0000-0000BF1D0000}"/>
    <cellStyle name="Normal 2 5 3 5" xfId="5638" xr:uid="{00000000-0005-0000-0000-0000C01D0000}"/>
    <cellStyle name="Normal 2 5 3 5 2" xfId="11555" xr:uid="{00000000-0005-0000-0000-0000C11D0000}"/>
    <cellStyle name="Normal 2 5 4" xfId="5639" xr:uid="{00000000-0005-0000-0000-0000C21D0000}"/>
    <cellStyle name="Normal 2 5 4 2" xfId="5640" xr:uid="{00000000-0005-0000-0000-0000C31D0000}"/>
    <cellStyle name="Normal 2 5 4 2 2" xfId="5641" xr:uid="{00000000-0005-0000-0000-0000C41D0000}"/>
    <cellStyle name="Normal 2 5 4 2 2 2" xfId="11558" xr:uid="{00000000-0005-0000-0000-0000C51D0000}"/>
    <cellStyle name="Normal 2 5 4 2 3" xfId="11557" xr:uid="{00000000-0005-0000-0000-0000C61D0000}"/>
    <cellStyle name="Normal 2 5 4 3" xfId="5642" xr:uid="{00000000-0005-0000-0000-0000C71D0000}"/>
    <cellStyle name="Normal 2 5 4 3 2" xfId="11559" xr:uid="{00000000-0005-0000-0000-0000C81D0000}"/>
    <cellStyle name="Normal 2 5 4 4" xfId="11556" xr:uid="{00000000-0005-0000-0000-0000C91D0000}"/>
    <cellStyle name="Normal 2 5 5" xfId="5643" xr:uid="{00000000-0005-0000-0000-0000CA1D0000}"/>
    <cellStyle name="Normal 2 5 5 2" xfId="5644" xr:uid="{00000000-0005-0000-0000-0000CB1D0000}"/>
    <cellStyle name="Normal 2 5 5 2 2" xfId="5645" xr:uid="{00000000-0005-0000-0000-0000CC1D0000}"/>
    <cellStyle name="Normal 2 5 5 2 2 2" xfId="11562" xr:uid="{00000000-0005-0000-0000-0000CD1D0000}"/>
    <cellStyle name="Normal 2 5 5 2 3" xfId="11561" xr:uid="{00000000-0005-0000-0000-0000CE1D0000}"/>
    <cellStyle name="Normal 2 5 5 3" xfId="5646" xr:uid="{00000000-0005-0000-0000-0000CF1D0000}"/>
    <cellStyle name="Normal 2 5 5 3 2" xfId="11563" xr:uid="{00000000-0005-0000-0000-0000D01D0000}"/>
    <cellStyle name="Normal 2 5 5 4" xfId="11560" xr:uid="{00000000-0005-0000-0000-0000D11D0000}"/>
    <cellStyle name="Normal 2 5 6" xfId="5647" xr:uid="{00000000-0005-0000-0000-0000D21D0000}"/>
    <cellStyle name="Normal 2 5 6 2" xfId="5648" xr:uid="{00000000-0005-0000-0000-0000D31D0000}"/>
    <cellStyle name="Normal 2 5 6 2 2" xfId="5649" xr:uid="{00000000-0005-0000-0000-0000D41D0000}"/>
    <cellStyle name="Normal 2 5 6 2 2 2" xfId="11566" xr:uid="{00000000-0005-0000-0000-0000D51D0000}"/>
    <cellStyle name="Normal 2 5 6 2 3" xfId="11565" xr:uid="{00000000-0005-0000-0000-0000D61D0000}"/>
    <cellStyle name="Normal 2 5 6 3" xfId="5650" xr:uid="{00000000-0005-0000-0000-0000D71D0000}"/>
    <cellStyle name="Normal 2 5 6 3 2" xfId="11567" xr:uid="{00000000-0005-0000-0000-0000D81D0000}"/>
    <cellStyle name="Normal 2 5 6 4" xfId="11564" xr:uid="{00000000-0005-0000-0000-0000D91D0000}"/>
    <cellStyle name="Normal 2 5 7" xfId="5651" xr:uid="{00000000-0005-0000-0000-0000DA1D0000}"/>
    <cellStyle name="Normal 2 5 7 2" xfId="5652" xr:uid="{00000000-0005-0000-0000-0000DB1D0000}"/>
    <cellStyle name="Normal 2 5 7 2 2" xfId="5653" xr:uid="{00000000-0005-0000-0000-0000DC1D0000}"/>
    <cellStyle name="Normal 2 5 7 2 2 2" xfId="11570" xr:uid="{00000000-0005-0000-0000-0000DD1D0000}"/>
    <cellStyle name="Normal 2 5 7 2 3" xfId="11569" xr:uid="{00000000-0005-0000-0000-0000DE1D0000}"/>
    <cellStyle name="Normal 2 5 7 3" xfId="5654" xr:uid="{00000000-0005-0000-0000-0000DF1D0000}"/>
    <cellStyle name="Normal 2 5 7 4" xfId="5655" xr:uid="{00000000-0005-0000-0000-0000E01D0000}"/>
    <cellStyle name="Normal 2 5 7 4 2" xfId="11571" xr:uid="{00000000-0005-0000-0000-0000E11D0000}"/>
    <cellStyle name="Normal 2 5 7 5" xfId="11568" xr:uid="{00000000-0005-0000-0000-0000E21D0000}"/>
    <cellStyle name="Normal 2 5 8" xfId="5656" xr:uid="{00000000-0005-0000-0000-0000E31D0000}"/>
    <cellStyle name="Normal 2 5 8 2" xfId="5657" xr:uid="{00000000-0005-0000-0000-0000E41D0000}"/>
    <cellStyle name="Normal 2 5 8 2 2" xfId="11573" xr:uid="{00000000-0005-0000-0000-0000E51D0000}"/>
    <cellStyle name="Normal 2 5 8 3" xfId="11572" xr:uid="{00000000-0005-0000-0000-0000E61D0000}"/>
    <cellStyle name="Normal 2 5 9" xfId="5658" xr:uid="{00000000-0005-0000-0000-0000E71D0000}"/>
    <cellStyle name="Normal 2 5 9 2" xfId="11574" xr:uid="{00000000-0005-0000-0000-0000E81D0000}"/>
    <cellStyle name="Normal 2 50" xfId="5659" xr:uid="{00000000-0005-0000-0000-0000E91D0000}"/>
    <cellStyle name="Normal 2 50 2" xfId="5660" xr:uid="{00000000-0005-0000-0000-0000EA1D0000}"/>
    <cellStyle name="Normal 2 50 2 2" xfId="5661" xr:uid="{00000000-0005-0000-0000-0000EB1D0000}"/>
    <cellStyle name="Normal 2 50 2 2 2" xfId="11577" xr:uid="{00000000-0005-0000-0000-0000EC1D0000}"/>
    <cellStyle name="Normal 2 50 2 3" xfId="11576" xr:uid="{00000000-0005-0000-0000-0000ED1D0000}"/>
    <cellStyle name="Normal 2 50 3" xfId="5662" xr:uid="{00000000-0005-0000-0000-0000EE1D0000}"/>
    <cellStyle name="Normal 2 50 3 2" xfId="11578" xr:uid="{00000000-0005-0000-0000-0000EF1D0000}"/>
    <cellStyle name="Normal 2 50 4" xfId="11575" xr:uid="{00000000-0005-0000-0000-0000F01D0000}"/>
    <cellStyle name="Normal 2 51" xfId="5663" xr:uid="{00000000-0005-0000-0000-0000F11D0000}"/>
    <cellStyle name="Normal 2 51 2" xfId="5664" xr:uid="{00000000-0005-0000-0000-0000F21D0000}"/>
    <cellStyle name="Normal 2 51 2 2" xfId="5665" xr:uid="{00000000-0005-0000-0000-0000F31D0000}"/>
    <cellStyle name="Normal 2 51 2 2 2" xfId="11581" xr:uid="{00000000-0005-0000-0000-0000F41D0000}"/>
    <cellStyle name="Normal 2 51 2 3" xfId="11580" xr:uid="{00000000-0005-0000-0000-0000F51D0000}"/>
    <cellStyle name="Normal 2 51 3" xfId="5666" xr:uid="{00000000-0005-0000-0000-0000F61D0000}"/>
    <cellStyle name="Normal 2 51 3 2" xfId="11582" xr:uid="{00000000-0005-0000-0000-0000F71D0000}"/>
    <cellStyle name="Normal 2 51 4" xfId="11579" xr:uid="{00000000-0005-0000-0000-0000F81D0000}"/>
    <cellStyle name="Normal 2 52" xfId="5667" xr:uid="{00000000-0005-0000-0000-0000F91D0000}"/>
    <cellStyle name="Normal 2 52 2" xfId="5668" xr:uid="{00000000-0005-0000-0000-0000FA1D0000}"/>
    <cellStyle name="Normal 2 52 2 2" xfId="5669" xr:uid="{00000000-0005-0000-0000-0000FB1D0000}"/>
    <cellStyle name="Normal 2 52 2 2 2" xfId="11585" xr:uid="{00000000-0005-0000-0000-0000FC1D0000}"/>
    <cellStyle name="Normal 2 52 2 3" xfId="11584" xr:uid="{00000000-0005-0000-0000-0000FD1D0000}"/>
    <cellStyle name="Normal 2 52 3" xfId="5670" xr:uid="{00000000-0005-0000-0000-0000FE1D0000}"/>
    <cellStyle name="Normal 2 52 3 2" xfId="11586" xr:uid="{00000000-0005-0000-0000-0000FF1D0000}"/>
    <cellStyle name="Normal 2 52 4" xfId="11583" xr:uid="{00000000-0005-0000-0000-0000001E0000}"/>
    <cellStyle name="Normal 2 53" xfId="5671" xr:uid="{00000000-0005-0000-0000-0000011E0000}"/>
    <cellStyle name="Normal 2 53 2" xfId="5672" xr:uid="{00000000-0005-0000-0000-0000021E0000}"/>
    <cellStyle name="Normal 2 53 2 2" xfId="5673" xr:uid="{00000000-0005-0000-0000-0000031E0000}"/>
    <cellStyle name="Normal 2 53 2 2 2" xfId="11589" xr:uid="{00000000-0005-0000-0000-0000041E0000}"/>
    <cellStyle name="Normal 2 53 2 3" xfId="11588" xr:uid="{00000000-0005-0000-0000-0000051E0000}"/>
    <cellStyle name="Normal 2 53 3" xfId="5674" xr:uid="{00000000-0005-0000-0000-0000061E0000}"/>
    <cellStyle name="Normal 2 53 3 2" xfId="11590" xr:uid="{00000000-0005-0000-0000-0000071E0000}"/>
    <cellStyle name="Normal 2 53 4" xfId="11587" xr:uid="{00000000-0005-0000-0000-0000081E0000}"/>
    <cellStyle name="Normal 2 54" xfId="5675" xr:uid="{00000000-0005-0000-0000-0000091E0000}"/>
    <cellStyle name="Normal 2 54 2" xfId="5676" xr:uid="{00000000-0005-0000-0000-00000A1E0000}"/>
    <cellStyle name="Normal 2 54 2 2" xfId="5677" xr:uid="{00000000-0005-0000-0000-00000B1E0000}"/>
    <cellStyle name="Normal 2 54 2 2 2" xfId="11593" xr:uid="{00000000-0005-0000-0000-00000C1E0000}"/>
    <cellStyle name="Normal 2 54 2 3" xfId="11592" xr:uid="{00000000-0005-0000-0000-00000D1E0000}"/>
    <cellStyle name="Normal 2 54 3" xfId="5678" xr:uid="{00000000-0005-0000-0000-00000E1E0000}"/>
    <cellStyle name="Normal 2 54 3 2" xfId="11594" xr:uid="{00000000-0005-0000-0000-00000F1E0000}"/>
    <cellStyle name="Normal 2 54 4" xfId="11591" xr:uid="{00000000-0005-0000-0000-0000101E0000}"/>
    <cellStyle name="Normal 2 55" xfId="5679" xr:uid="{00000000-0005-0000-0000-0000111E0000}"/>
    <cellStyle name="Normal 2 55 2" xfId="5680" xr:uid="{00000000-0005-0000-0000-0000121E0000}"/>
    <cellStyle name="Normal 2 55 2 2" xfId="5681" xr:uid="{00000000-0005-0000-0000-0000131E0000}"/>
    <cellStyle name="Normal 2 55 2 2 2" xfId="11597" xr:uid="{00000000-0005-0000-0000-0000141E0000}"/>
    <cellStyle name="Normal 2 55 2 3" xfId="11596" xr:uid="{00000000-0005-0000-0000-0000151E0000}"/>
    <cellStyle name="Normal 2 55 3" xfId="5682" xr:uid="{00000000-0005-0000-0000-0000161E0000}"/>
    <cellStyle name="Normal 2 55 3 2" xfId="11598" xr:uid="{00000000-0005-0000-0000-0000171E0000}"/>
    <cellStyle name="Normal 2 55 4" xfId="11595" xr:uid="{00000000-0005-0000-0000-0000181E0000}"/>
    <cellStyle name="Normal 2 56" xfId="5683" xr:uid="{00000000-0005-0000-0000-0000191E0000}"/>
    <cellStyle name="Normal 2 56 2" xfId="5684" xr:uid="{00000000-0005-0000-0000-00001A1E0000}"/>
    <cellStyle name="Normal 2 56 2 2" xfId="5685" xr:uid="{00000000-0005-0000-0000-00001B1E0000}"/>
    <cellStyle name="Normal 2 56 2 2 2" xfId="11601" xr:uid="{00000000-0005-0000-0000-00001C1E0000}"/>
    <cellStyle name="Normal 2 56 2 3" xfId="11600" xr:uid="{00000000-0005-0000-0000-00001D1E0000}"/>
    <cellStyle name="Normal 2 56 3" xfId="5686" xr:uid="{00000000-0005-0000-0000-00001E1E0000}"/>
    <cellStyle name="Normal 2 56 3 2" xfId="11602" xr:uid="{00000000-0005-0000-0000-00001F1E0000}"/>
    <cellStyle name="Normal 2 56 4" xfId="11599" xr:uid="{00000000-0005-0000-0000-0000201E0000}"/>
    <cellStyle name="Normal 2 57" xfId="5687" xr:uid="{00000000-0005-0000-0000-0000211E0000}"/>
    <cellStyle name="Normal 2 57 2" xfId="5688" xr:uid="{00000000-0005-0000-0000-0000221E0000}"/>
    <cellStyle name="Normal 2 57 2 2" xfId="5689" xr:uid="{00000000-0005-0000-0000-0000231E0000}"/>
    <cellStyle name="Normal 2 57 2 2 2" xfId="11605" xr:uid="{00000000-0005-0000-0000-0000241E0000}"/>
    <cellStyle name="Normal 2 57 2 3" xfId="11604" xr:uid="{00000000-0005-0000-0000-0000251E0000}"/>
    <cellStyle name="Normal 2 57 3" xfId="5690" xr:uid="{00000000-0005-0000-0000-0000261E0000}"/>
    <cellStyle name="Normal 2 57 3 2" xfId="11606" xr:uid="{00000000-0005-0000-0000-0000271E0000}"/>
    <cellStyle name="Normal 2 57 4" xfId="11603" xr:uid="{00000000-0005-0000-0000-0000281E0000}"/>
    <cellStyle name="Normal 2 58" xfId="5691" xr:uid="{00000000-0005-0000-0000-0000291E0000}"/>
    <cellStyle name="Normal 2 58 2" xfId="5692" xr:uid="{00000000-0005-0000-0000-00002A1E0000}"/>
    <cellStyle name="Normal 2 58 2 2" xfId="5693" xr:uid="{00000000-0005-0000-0000-00002B1E0000}"/>
    <cellStyle name="Normal 2 58 2 2 2" xfId="11609" xr:uid="{00000000-0005-0000-0000-00002C1E0000}"/>
    <cellStyle name="Normal 2 58 2 3" xfId="11608" xr:uid="{00000000-0005-0000-0000-00002D1E0000}"/>
    <cellStyle name="Normal 2 58 3" xfId="5694" xr:uid="{00000000-0005-0000-0000-00002E1E0000}"/>
    <cellStyle name="Normal 2 58 3 2" xfId="11610" xr:uid="{00000000-0005-0000-0000-00002F1E0000}"/>
    <cellStyle name="Normal 2 58 4" xfId="11607" xr:uid="{00000000-0005-0000-0000-0000301E0000}"/>
    <cellStyle name="Normal 2 59" xfId="5695" xr:uid="{00000000-0005-0000-0000-0000311E0000}"/>
    <cellStyle name="Normal 2 59 2" xfId="5696" xr:uid="{00000000-0005-0000-0000-0000321E0000}"/>
    <cellStyle name="Normal 2 59 2 2" xfId="5697" xr:uid="{00000000-0005-0000-0000-0000331E0000}"/>
    <cellStyle name="Normal 2 59 2 2 2" xfId="11613" xr:uid="{00000000-0005-0000-0000-0000341E0000}"/>
    <cellStyle name="Normal 2 59 2 3" xfId="11612" xr:uid="{00000000-0005-0000-0000-0000351E0000}"/>
    <cellStyle name="Normal 2 59 3" xfId="5698" xr:uid="{00000000-0005-0000-0000-0000361E0000}"/>
    <cellStyle name="Normal 2 59 3 2" xfId="11614" xr:uid="{00000000-0005-0000-0000-0000371E0000}"/>
    <cellStyle name="Normal 2 59 4" xfId="11611" xr:uid="{00000000-0005-0000-0000-0000381E0000}"/>
    <cellStyle name="Normal 2 6" xfId="5699" xr:uid="{00000000-0005-0000-0000-0000391E0000}"/>
    <cellStyle name="Normal 2 6 10" xfId="5700" xr:uid="{00000000-0005-0000-0000-00003A1E0000}"/>
    <cellStyle name="Normal 2 6 10 2" xfId="11616" xr:uid="{00000000-0005-0000-0000-00003B1E0000}"/>
    <cellStyle name="Normal 2 6 11" xfId="11615" xr:uid="{00000000-0005-0000-0000-00003C1E0000}"/>
    <cellStyle name="Normal 2 6 2" xfId="5701" xr:uid="{00000000-0005-0000-0000-00003D1E0000}"/>
    <cellStyle name="Normal 2 6 2 2" xfId="5702" xr:uid="{00000000-0005-0000-0000-00003E1E0000}"/>
    <cellStyle name="Normal 2 6 2 3" xfId="5703" xr:uid="{00000000-0005-0000-0000-00003F1E0000}"/>
    <cellStyle name="Normal 2 6 2 3 2" xfId="11617" xr:uid="{00000000-0005-0000-0000-0000401E0000}"/>
    <cellStyle name="Normal 2 6 2 4" xfId="5704" xr:uid="{00000000-0005-0000-0000-0000411E0000}"/>
    <cellStyle name="Normal 2 6 2 4 2" xfId="11618" xr:uid="{00000000-0005-0000-0000-0000421E0000}"/>
    <cellStyle name="Normal 2 6 3" xfId="5705" xr:uid="{00000000-0005-0000-0000-0000431E0000}"/>
    <cellStyle name="Normal 2 6 3 2" xfId="5706" xr:uid="{00000000-0005-0000-0000-0000441E0000}"/>
    <cellStyle name="Normal 2 6 3 3" xfId="5707" xr:uid="{00000000-0005-0000-0000-0000451E0000}"/>
    <cellStyle name="Normal 2 6 3 3 2" xfId="11619" xr:uid="{00000000-0005-0000-0000-0000461E0000}"/>
    <cellStyle name="Normal 2 6 4" xfId="5708" xr:uid="{00000000-0005-0000-0000-0000471E0000}"/>
    <cellStyle name="Normal 2 6 4 2" xfId="5709" xr:uid="{00000000-0005-0000-0000-0000481E0000}"/>
    <cellStyle name="Normal 2 6 4 2 2" xfId="11621" xr:uid="{00000000-0005-0000-0000-0000491E0000}"/>
    <cellStyle name="Normal 2 6 4 3" xfId="11620" xr:uid="{00000000-0005-0000-0000-00004A1E0000}"/>
    <cellStyle name="Normal 2 6 5" xfId="5710" xr:uid="{00000000-0005-0000-0000-00004B1E0000}"/>
    <cellStyle name="Normal 2 6 5 2" xfId="5711" xr:uid="{00000000-0005-0000-0000-00004C1E0000}"/>
    <cellStyle name="Normal 2 6 5 2 2" xfId="11623" xr:uid="{00000000-0005-0000-0000-00004D1E0000}"/>
    <cellStyle name="Normal 2 6 5 3" xfId="11622" xr:uid="{00000000-0005-0000-0000-00004E1E0000}"/>
    <cellStyle name="Normal 2 6 6" xfId="5712" xr:uid="{00000000-0005-0000-0000-00004F1E0000}"/>
    <cellStyle name="Normal 2 6 6 2" xfId="5713" xr:uid="{00000000-0005-0000-0000-0000501E0000}"/>
    <cellStyle name="Normal 2 6 6 2 2" xfId="11625" xr:uid="{00000000-0005-0000-0000-0000511E0000}"/>
    <cellStyle name="Normal 2 6 6 3" xfId="5714" xr:uid="{00000000-0005-0000-0000-0000521E0000}"/>
    <cellStyle name="Normal 2 6 6 3 2" xfId="11626" xr:uid="{00000000-0005-0000-0000-0000531E0000}"/>
    <cellStyle name="Normal 2 6 6 4" xfId="11624" xr:uid="{00000000-0005-0000-0000-0000541E0000}"/>
    <cellStyle name="Normal 2 6 7" xfId="5715" xr:uid="{00000000-0005-0000-0000-0000551E0000}"/>
    <cellStyle name="Normal 2 6 7 2" xfId="11627" xr:uid="{00000000-0005-0000-0000-0000561E0000}"/>
    <cellStyle name="Normal 2 6 8" xfId="5716" xr:uid="{00000000-0005-0000-0000-0000571E0000}"/>
    <cellStyle name="Normal 2 6 8 2" xfId="11628" xr:uid="{00000000-0005-0000-0000-0000581E0000}"/>
    <cellStyle name="Normal 2 6 9" xfId="5717" xr:uid="{00000000-0005-0000-0000-0000591E0000}"/>
    <cellStyle name="Normal 2 6 9 2" xfId="11629" xr:uid="{00000000-0005-0000-0000-00005A1E0000}"/>
    <cellStyle name="Normal 2 60" xfId="5718" xr:uid="{00000000-0005-0000-0000-00005B1E0000}"/>
    <cellStyle name="Normal 2 60 2" xfId="5719" xr:uid="{00000000-0005-0000-0000-00005C1E0000}"/>
    <cellStyle name="Normal 2 60 2 2" xfId="5720" xr:uid="{00000000-0005-0000-0000-00005D1E0000}"/>
    <cellStyle name="Normal 2 60 2 2 2" xfId="11632" xr:uid="{00000000-0005-0000-0000-00005E1E0000}"/>
    <cellStyle name="Normal 2 60 2 3" xfId="11631" xr:uid="{00000000-0005-0000-0000-00005F1E0000}"/>
    <cellStyle name="Normal 2 60 3" xfId="5721" xr:uid="{00000000-0005-0000-0000-0000601E0000}"/>
    <cellStyle name="Normal 2 60 3 2" xfId="11633" xr:uid="{00000000-0005-0000-0000-0000611E0000}"/>
    <cellStyle name="Normal 2 60 4" xfId="11630" xr:uid="{00000000-0005-0000-0000-0000621E0000}"/>
    <cellStyle name="Normal 2 61" xfId="5722" xr:uid="{00000000-0005-0000-0000-0000631E0000}"/>
    <cellStyle name="Normal 2 61 2" xfId="5723" xr:uid="{00000000-0005-0000-0000-0000641E0000}"/>
    <cellStyle name="Normal 2 61 2 2" xfId="5724" xr:uid="{00000000-0005-0000-0000-0000651E0000}"/>
    <cellStyle name="Normal 2 61 2 2 2" xfId="11636" xr:uid="{00000000-0005-0000-0000-0000661E0000}"/>
    <cellStyle name="Normal 2 61 2 3" xfId="11635" xr:uid="{00000000-0005-0000-0000-0000671E0000}"/>
    <cellStyle name="Normal 2 61 3" xfId="5725" xr:uid="{00000000-0005-0000-0000-0000681E0000}"/>
    <cellStyle name="Normal 2 61 3 2" xfId="11637" xr:uid="{00000000-0005-0000-0000-0000691E0000}"/>
    <cellStyle name="Normal 2 61 4" xfId="11634" xr:uid="{00000000-0005-0000-0000-00006A1E0000}"/>
    <cellStyle name="Normal 2 62" xfId="5726" xr:uid="{00000000-0005-0000-0000-00006B1E0000}"/>
    <cellStyle name="Normal 2 62 2" xfId="5727" xr:uid="{00000000-0005-0000-0000-00006C1E0000}"/>
    <cellStyle name="Normal 2 62 2 2" xfId="5728" xr:uid="{00000000-0005-0000-0000-00006D1E0000}"/>
    <cellStyle name="Normal 2 62 2 2 2" xfId="11640" xr:uid="{00000000-0005-0000-0000-00006E1E0000}"/>
    <cellStyle name="Normal 2 62 2 3" xfId="11639" xr:uid="{00000000-0005-0000-0000-00006F1E0000}"/>
    <cellStyle name="Normal 2 62 3" xfId="5729" xr:uid="{00000000-0005-0000-0000-0000701E0000}"/>
    <cellStyle name="Normal 2 62 3 2" xfId="11641" xr:uid="{00000000-0005-0000-0000-0000711E0000}"/>
    <cellStyle name="Normal 2 62 4" xfId="11638" xr:uid="{00000000-0005-0000-0000-0000721E0000}"/>
    <cellStyle name="Normal 2 63" xfId="5730" xr:uid="{00000000-0005-0000-0000-0000731E0000}"/>
    <cellStyle name="Normal 2 63 2" xfId="5731" xr:uid="{00000000-0005-0000-0000-0000741E0000}"/>
    <cellStyle name="Normal 2 63 2 2" xfId="5732" xr:uid="{00000000-0005-0000-0000-0000751E0000}"/>
    <cellStyle name="Normal 2 63 2 2 2" xfId="11644" xr:uid="{00000000-0005-0000-0000-0000761E0000}"/>
    <cellStyle name="Normal 2 63 2 3" xfId="11643" xr:uid="{00000000-0005-0000-0000-0000771E0000}"/>
    <cellStyle name="Normal 2 63 3" xfId="5733" xr:uid="{00000000-0005-0000-0000-0000781E0000}"/>
    <cellStyle name="Normal 2 63 3 2" xfId="11645" xr:uid="{00000000-0005-0000-0000-0000791E0000}"/>
    <cellStyle name="Normal 2 63 4" xfId="11642" xr:uid="{00000000-0005-0000-0000-00007A1E0000}"/>
    <cellStyle name="Normal 2 64" xfId="5734" xr:uid="{00000000-0005-0000-0000-00007B1E0000}"/>
    <cellStyle name="Normal 2 64 2" xfId="5735" xr:uid="{00000000-0005-0000-0000-00007C1E0000}"/>
    <cellStyle name="Normal 2 64 2 2" xfId="5736" xr:uid="{00000000-0005-0000-0000-00007D1E0000}"/>
    <cellStyle name="Normal 2 64 2 2 2" xfId="11648" xr:uid="{00000000-0005-0000-0000-00007E1E0000}"/>
    <cellStyle name="Normal 2 64 2 3" xfId="11647" xr:uid="{00000000-0005-0000-0000-00007F1E0000}"/>
    <cellStyle name="Normal 2 64 3" xfId="5737" xr:uid="{00000000-0005-0000-0000-0000801E0000}"/>
    <cellStyle name="Normal 2 64 3 2" xfId="11649" xr:uid="{00000000-0005-0000-0000-0000811E0000}"/>
    <cellStyle name="Normal 2 64 4" xfId="11646" xr:uid="{00000000-0005-0000-0000-0000821E0000}"/>
    <cellStyle name="Normal 2 65" xfId="5738" xr:uid="{00000000-0005-0000-0000-0000831E0000}"/>
    <cellStyle name="Normal 2 66" xfId="5739" xr:uid="{00000000-0005-0000-0000-0000841E0000}"/>
    <cellStyle name="Normal 2 67" xfId="5740" xr:uid="{00000000-0005-0000-0000-0000851E0000}"/>
    <cellStyle name="Normal 2 68" xfId="5741" xr:uid="{00000000-0005-0000-0000-0000861E0000}"/>
    <cellStyle name="Normal 2 69" xfId="5742" xr:uid="{00000000-0005-0000-0000-0000871E0000}"/>
    <cellStyle name="Normal 2 7" xfId="5743" xr:uid="{00000000-0005-0000-0000-0000881E0000}"/>
    <cellStyle name="Normal 2 7 10" xfId="5744" xr:uid="{00000000-0005-0000-0000-0000891E0000}"/>
    <cellStyle name="Normal 2 7 10 2" xfId="11651" xr:uid="{00000000-0005-0000-0000-00008A1E0000}"/>
    <cellStyle name="Normal 2 7 11" xfId="5745" xr:uid="{00000000-0005-0000-0000-00008B1E0000}"/>
    <cellStyle name="Normal 2 7 11 2" xfId="11652" xr:uid="{00000000-0005-0000-0000-00008C1E0000}"/>
    <cellStyle name="Normal 2 7 12" xfId="5746" xr:uid="{00000000-0005-0000-0000-00008D1E0000}"/>
    <cellStyle name="Normal 2 7 12 2" xfId="11653" xr:uid="{00000000-0005-0000-0000-00008E1E0000}"/>
    <cellStyle name="Normal 2 7 13" xfId="5747" xr:uid="{00000000-0005-0000-0000-00008F1E0000}"/>
    <cellStyle name="Normal 2 7 13 2" xfId="11654" xr:uid="{00000000-0005-0000-0000-0000901E0000}"/>
    <cellStyle name="Normal 2 7 14" xfId="11650" xr:uid="{00000000-0005-0000-0000-0000911E0000}"/>
    <cellStyle name="Normal 2 7 2" xfId="5748" xr:uid="{00000000-0005-0000-0000-0000921E0000}"/>
    <cellStyle name="Normal 2 7 2 2" xfId="5749" xr:uid="{00000000-0005-0000-0000-0000931E0000}"/>
    <cellStyle name="Normal 2 7 2 3" xfId="5750" xr:uid="{00000000-0005-0000-0000-0000941E0000}"/>
    <cellStyle name="Normal 2 7 2 4" xfId="5751" xr:uid="{00000000-0005-0000-0000-0000951E0000}"/>
    <cellStyle name="Normal 2 7 2 4 2" xfId="11655" xr:uid="{00000000-0005-0000-0000-0000961E0000}"/>
    <cellStyle name="Normal 2 7 2 5" xfId="5752" xr:uid="{00000000-0005-0000-0000-0000971E0000}"/>
    <cellStyle name="Normal 2 7 2 5 2" xfId="11656" xr:uid="{00000000-0005-0000-0000-0000981E0000}"/>
    <cellStyle name="Normal 2 7 3" xfId="5753" xr:uid="{00000000-0005-0000-0000-0000991E0000}"/>
    <cellStyle name="Normal 2 7 3 2" xfId="5754" xr:uid="{00000000-0005-0000-0000-00009A1E0000}"/>
    <cellStyle name="Normal 2 7 3 3" xfId="5755" xr:uid="{00000000-0005-0000-0000-00009B1E0000}"/>
    <cellStyle name="Normal 2 7 3 3 2" xfId="11657" xr:uid="{00000000-0005-0000-0000-00009C1E0000}"/>
    <cellStyle name="Normal 2 7 4" xfId="5756" xr:uid="{00000000-0005-0000-0000-00009D1E0000}"/>
    <cellStyle name="Normal 2 7 4 2" xfId="5757" xr:uid="{00000000-0005-0000-0000-00009E1E0000}"/>
    <cellStyle name="Normal 2 7 4 2 2" xfId="11659" xr:uid="{00000000-0005-0000-0000-00009F1E0000}"/>
    <cellStyle name="Normal 2 7 4 3" xfId="11658" xr:uid="{00000000-0005-0000-0000-0000A01E0000}"/>
    <cellStyle name="Normal 2 7 5" xfId="5758" xr:uid="{00000000-0005-0000-0000-0000A11E0000}"/>
    <cellStyle name="Normal 2 7 6" xfId="5759" xr:uid="{00000000-0005-0000-0000-0000A21E0000}"/>
    <cellStyle name="Normal 2 7 7" xfId="5760" xr:uid="{00000000-0005-0000-0000-0000A31E0000}"/>
    <cellStyle name="Normal 2 7 8" xfId="5761" xr:uid="{00000000-0005-0000-0000-0000A41E0000}"/>
    <cellStyle name="Normal 2 7 9" xfId="5762" xr:uid="{00000000-0005-0000-0000-0000A51E0000}"/>
    <cellStyle name="Normal 2 70" xfId="5763" xr:uid="{00000000-0005-0000-0000-0000A61E0000}"/>
    <cellStyle name="Normal 2 71" xfId="5764" xr:uid="{00000000-0005-0000-0000-0000A71E0000}"/>
    <cellStyle name="Normal 2 71 2" xfId="5765" xr:uid="{00000000-0005-0000-0000-0000A81E0000}"/>
    <cellStyle name="Normal 2 71 2 2" xfId="11661" xr:uid="{00000000-0005-0000-0000-0000A91E0000}"/>
    <cellStyle name="Normal 2 71 3" xfId="11660" xr:uid="{00000000-0005-0000-0000-0000AA1E0000}"/>
    <cellStyle name="Normal 2 72" xfId="5766" xr:uid="{00000000-0005-0000-0000-0000AB1E0000}"/>
    <cellStyle name="Normal 2 72 2" xfId="5767" xr:uid="{00000000-0005-0000-0000-0000AC1E0000}"/>
    <cellStyle name="Normal 2 72 2 2" xfId="11663" xr:uid="{00000000-0005-0000-0000-0000AD1E0000}"/>
    <cellStyle name="Normal 2 72 3" xfId="11662" xr:uid="{00000000-0005-0000-0000-0000AE1E0000}"/>
    <cellStyle name="Normal 2 73" xfId="5768" xr:uid="{00000000-0005-0000-0000-0000AF1E0000}"/>
    <cellStyle name="Normal 2 74" xfId="5769" xr:uid="{00000000-0005-0000-0000-0000B01E0000}"/>
    <cellStyle name="Normal 2 74 2" xfId="5770" xr:uid="{00000000-0005-0000-0000-0000B11E0000}"/>
    <cellStyle name="Normal 2 74 2 2" xfId="11665" xr:uid="{00000000-0005-0000-0000-0000B21E0000}"/>
    <cellStyle name="Normal 2 74 3" xfId="11664" xr:uid="{00000000-0005-0000-0000-0000B31E0000}"/>
    <cellStyle name="Normal 2 75" xfId="5771" xr:uid="{00000000-0005-0000-0000-0000B41E0000}"/>
    <cellStyle name="Normal 2 75 2" xfId="5772" xr:uid="{00000000-0005-0000-0000-0000B51E0000}"/>
    <cellStyle name="Normal 2 75 2 2" xfId="11667" xr:uid="{00000000-0005-0000-0000-0000B61E0000}"/>
    <cellStyle name="Normal 2 75 3" xfId="11666" xr:uid="{00000000-0005-0000-0000-0000B71E0000}"/>
    <cellStyle name="Normal 2 76" xfId="5773" xr:uid="{00000000-0005-0000-0000-0000B81E0000}"/>
    <cellStyle name="Normal 2 76 2" xfId="5774" xr:uid="{00000000-0005-0000-0000-0000B91E0000}"/>
    <cellStyle name="Normal 2 76 2 2" xfId="11669" xr:uid="{00000000-0005-0000-0000-0000BA1E0000}"/>
    <cellStyle name="Normal 2 76 3" xfId="11668" xr:uid="{00000000-0005-0000-0000-0000BB1E0000}"/>
    <cellStyle name="Normal 2 77" xfId="5775" xr:uid="{00000000-0005-0000-0000-0000BC1E0000}"/>
    <cellStyle name="Normal 2 77 2" xfId="5776" xr:uid="{00000000-0005-0000-0000-0000BD1E0000}"/>
    <cellStyle name="Normal 2 77 2 2" xfId="11671" xr:uid="{00000000-0005-0000-0000-0000BE1E0000}"/>
    <cellStyle name="Normal 2 77 3" xfId="11670" xr:uid="{00000000-0005-0000-0000-0000BF1E0000}"/>
    <cellStyle name="Normal 2 78" xfId="5777" xr:uid="{00000000-0005-0000-0000-0000C01E0000}"/>
    <cellStyle name="Normal 2 78 2" xfId="5778" xr:uid="{00000000-0005-0000-0000-0000C11E0000}"/>
    <cellStyle name="Normal 2 78 2 2" xfId="11673" xr:uid="{00000000-0005-0000-0000-0000C21E0000}"/>
    <cellStyle name="Normal 2 78 3" xfId="11672" xr:uid="{00000000-0005-0000-0000-0000C31E0000}"/>
    <cellStyle name="Normal 2 79" xfId="5779" xr:uid="{00000000-0005-0000-0000-0000C41E0000}"/>
    <cellStyle name="Normal 2 79 2" xfId="5780" xr:uid="{00000000-0005-0000-0000-0000C51E0000}"/>
    <cellStyle name="Normal 2 79 2 2" xfId="11675" xr:uid="{00000000-0005-0000-0000-0000C61E0000}"/>
    <cellStyle name="Normal 2 79 3" xfId="11674" xr:uid="{00000000-0005-0000-0000-0000C71E0000}"/>
    <cellStyle name="Normal 2 8" xfId="5781" xr:uid="{00000000-0005-0000-0000-0000C81E0000}"/>
    <cellStyle name="Normal 2 8 2" xfId="5782" xr:uid="{00000000-0005-0000-0000-0000C91E0000}"/>
    <cellStyle name="Normal 2 8 2 2" xfId="5783" xr:uid="{00000000-0005-0000-0000-0000CA1E0000}"/>
    <cellStyle name="Normal 2 8 2 3" xfId="5784" xr:uid="{00000000-0005-0000-0000-0000CB1E0000}"/>
    <cellStyle name="Normal 2 8 2 3 2" xfId="11677" xr:uid="{00000000-0005-0000-0000-0000CC1E0000}"/>
    <cellStyle name="Normal 2 8 3" xfId="5785" xr:uid="{00000000-0005-0000-0000-0000CD1E0000}"/>
    <cellStyle name="Normal 2 8 4" xfId="5786" xr:uid="{00000000-0005-0000-0000-0000CE1E0000}"/>
    <cellStyle name="Normal 2 8 4 2" xfId="5787" xr:uid="{00000000-0005-0000-0000-0000CF1E0000}"/>
    <cellStyle name="Normal 2 8 4 2 2" xfId="11679" xr:uid="{00000000-0005-0000-0000-0000D01E0000}"/>
    <cellStyle name="Normal 2 8 4 3" xfId="11678" xr:uid="{00000000-0005-0000-0000-0000D11E0000}"/>
    <cellStyle name="Normal 2 8 5" xfId="5788" xr:uid="{00000000-0005-0000-0000-0000D21E0000}"/>
    <cellStyle name="Normal 2 8 5 2" xfId="11680" xr:uid="{00000000-0005-0000-0000-0000D31E0000}"/>
    <cellStyle name="Normal 2 8 6" xfId="5789" xr:uid="{00000000-0005-0000-0000-0000D41E0000}"/>
    <cellStyle name="Normal 2 8 6 2" xfId="11681" xr:uid="{00000000-0005-0000-0000-0000D51E0000}"/>
    <cellStyle name="Normal 2 8 7" xfId="5790" xr:uid="{00000000-0005-0000-0000-0000D61E0000}"/>
    <cellStyle name="Normal 2 8 7 2" xfId="11682" xr:uid="{00000000-0005-0000-0000-0000D71E0000}"/>
    <cellStyle name="Normal 2 8 8" xfId="5791" xr:uid="{00000000-0005-0000-0000-0000D81E0000}"/>
    <cellStyle name="Normal 2 8 8 2" xfId="11683" xr:uid="{00000000-0005-0000-0000-0000D91E0000}"/>
    <cellStyle name="Normal 2 8 9" xfId="11676" xr:uid="{00000000-0005-0000-0000-0000DA1E0000}"/>
    <cellStyle name="Normal 2 80" xfId="5792" xr:uid="{00000000-0005-0000-0000-0000DB1E0000}"/>
    <cellStyle name="Normal 2 80 2" xfId="5793" xr:uid="{00000000-0005-0000-0000-0000DC1E0000}"/>
    <cellStyle name="Normal 2 80 2 2" xfId="11685" xr:uid="{00000000-0005-0000-0000-0000DD1E0000}"/>
    <cellStyle name="Normal 2 80 3" xfId="11684" xr:uid="{00000000-0005-0000-0000-0000DE1E0000}"/>
    <cellStyle name="Normal 2 81" xfId="5794" xr:uid="{00000000-0005-0000-0000-0000DF1E0000}"/>
    <cellStyle name="Normal 2 81 2" xfId="5795" xr:uid="{00000000-0005-0000-0000-0000E01E0000}"/>
    <cellStyle name="Normal 2 81 2 2" xfId="11687" xr:uid="{00000000-0005-0000-0000-0000E11E0000}"/>
    <cellStyle name="Normal 2 81 3" xfId="11686" xr:uid="{00000000-0005-0000-0000-0000E21E0000}"/>
    <cellStyle name="Normal 2 82" xfId="5796" xr:uid="{00000000-0005-0000-0000-0000E31E0000}"/>
    <cellStyle name="Normal 2 82 2" xfId="5797" xr:uid="{00000000-0005-0000-0000-0000E41E0000}"/>
    <cellStyle name="Normal 2 82 2 2" xfId="11689" xr:uid="{00000000-0005-0000-0000-0000E51E0000}"/>
    <cellStyle name="Normal 2 82 3" xfId="11688" xr:uid="{00000000-0005-0000-0000-0000E61E0000}"/>
    <cellStyle name="Normal 2 83" xfId="5798" xr:uid="{00000000-0005-0000-0000-0000E71E0000}"/>
    <cellStyle name="Normal 2 83 2" xfId="5799" xr:uid="{00000000-0005-0000-0000-0000E81E0000}"/>
    <cellStyle name="Normal 2 83 2 2" xfId="11691" xr:uid="{00000000-0005-0000-0000-0000E91E0000}"/>
    <cellStyle name="Normal 2 83 3" xfId="11690" xr:uid="{00000000-0005-0000-0000-0000EA1E0000}"/>
    <cellStyle name="Normal 2 84" xfId="5800" xr:uid="{00000000-0005-0000-0000-0000EB1E0000}"/>
    <cellStyle name="Normal 2 84 2" xfId="5801" xr:uid="{00000000-0005-0000-0000-0000EC1E0000}"/>
    <cellStyle name="Normal 2 84 2 2" xfId="11693" xr:uid="{00000000-0005-0000-0000-0000ED1E0000}"/>
    <cellStyle name="Normal 2 84 3" xfId="11692" xr:uid="{00000000-0005-0000-0000-0000EE1E0000}"/>
    <cellStyle name="Normal 2 85" xfId="5802" xr:uid="{00000000-0005-0000-0000-0000EF1E0000}"/>
    <cellStyle name="Normal 2 85 2" xfId="5803" xr:uid="{00000000-0005-0000-0000-0000F01E0000}"/>
    <cellStyle name="Normal 2 85 2 2" xfId="11695" xr:uid="{00000000-0005-0000-0000-0000F11E0000}"/>
    <cellStyle name="Normal 2 85 3" xfId="11694" xr:uid="{00000000-0005-0000-0000-0000F21E0000}"/>
    <cellStyle name="Normal 2 86" xfId="5804" xr:uid="{00000000-0005-0000-0000-0000F31E0000}"/>
    <cellStyle name="Normal 2 86 2" xfId="5805" xr:uid="{00000000-0005-0000-0000-0000F41E0000}"/>
    <cellStyle name="Normal 2 86 2 2" xfId="11697" xr:uid="{00000000-0005-0000-0000-0000F51E0000}"/>
    <cellStyle name="Normal 2 86 3" xfId="11696" xr:uid="{00000000-0005-0000-0000-0000F61E0000}"/>
    <cellStyle name="Normal 2 87" xfId="5806" xr:uid="{00000000-0005-0000-0000-0000F71E0000}"/>
    <cellStyle name="Normal 2 87 2" xfId="5807" xr:uid="{00000000-0005-0000-0000-0000F81E0000}"/>
    <cellStyle name="Normal 2 87 2 2" xfId="11699" xr:uid="{00000000-0005-0000-0000-0000F91E0000}"/>
    <cellStyle name="Normal 2 87 3" xfId="11698" xr:uid="{00000000-0005-0000-0000-0000FA1E0000}"/>
    <cellStyle name="Normal 2 88" xfId="5808" xr:uid="{00000000-0005-0000-0000-0000FB1E0000}"/>
    <cellStyle name="Normal 2 89" xfId="5809" xr:uid="{00000000-0005-0000-0000-0000FC1E0000}"/>
    <cellStyle name="Normal 2 9" xfId="5810" xr:uid="{00000000-0005-0000-0000-0000FD1E0000}"/>
    <cellStyle name="Normal 2 9 2" xfId="5811" xr:uid="{00000000-0005-0000-0000-0000FE1E0000}"/>
    <cellStyle name="Normal 2 9 3" xfId="5812" xr:uid="{00000000-0005-0000-0000-0000FF1E0000}"/>
    <cellStyle name="Normal 2 9 4" xfId="5813" xr:uid="{00000000-0005-0000-0000-0000001F0000}"/>
    <cellStyle name="Normal 2 9 4 2" xfId="5814" xr:uid="{00000000-0005-0000-0000-0000011F0000}"/>
    <cellStyle name="Normal 2 9 4 2 2" xfId="11702" xr:uid="{00000000-0005-0000-0000-0000021F0000}"/>
    <cellStyle name="Normal 2 9 4 3" xfId="11701" xr:uid="{00000000-0005-0000-0000-0000031F0000}"/>
    <cellStyle name="Normal 2 9 5" xfId="5815" xr:uid="{00000000-0005-0000-0000-0000041F0000}"/>
    <cellStyle name="Normal 2 9 5 2" xfId="11703" xr:uid="{00000000-0005-0000-0000-0000051F0000}"/>
    <cellStyle name="Normal 2 9 6" xfId="5816" xr:uid="{00000000-0005-0000-0000-0000061F0000}"/>
    <cellStyle name="Normal 2 9 6 2" xfId="11704" xr:uid="{00000000-0005-0000-0000-0000071F0000}"/>
    <cellStyle name="Normal 2 9 7" xfId="11700" xr:uid="{00000000-0005-0000-0000-0000081F0000}"/>
    <cellStyle name="Normal 2 90" xfId="5817" xr:uid="{00000000-0005-0000-0000-0000091F0000}"/>
    <cellStyle name="Normal 2 90 2" xfId="5818" xr:uid="{00000000-0005-0000-0000-00000A1F0000}"/>
    <cellStyle name="Normal 2 90 2 2" xfId="11706" xr:uid="{00000000-0005-0000-0000-00000B1F0000}"/>
    <cellStyle name="Normal 2 90 3" xfId="11705" xr:uid="{00000000-0005-0000-0000-00000C1F0000}"/>
    <cellStyle name="Normal 2 91" xfId="5819" xr:uid="{00000000-0005-0000-0000-00000D1F0000}"/>
    <cellStyle name="Normal 2 91 2" xfId="5820" xr:uid="{00000000-0005-0000-0000-00000E1F0000}"/>
    <cellStyle name="Normal 2 91 2 2" xfId="11708" xr:uid="{00000000-0005-0000-0000-00000F1F0000}"/>
    <cellStyle name="Normal 2 91 3" xfId="11707" xr:uid="{00000000-0005-0000-0000-0000101F0000}"/>
    <cellStyle name="Normal 2 92" xfId="5821" xr:uid="{00000000-0005-0000-0000-0000111F0000}"/>
    <cellStyle name="Normal 2 92 2" xfId="5822" xr:uid="{00000000-0005-0000-0000-0000121F0000}"/>
    <cellStyle name="Normal 2 92 2 2" xfId="11710" xr:uid="{00000000-0005-0000-0000-0000131F0000}"/>
    <cellStyle name="Normal 2 92 3" xfId="11709" xr:uid="{00000000-0005-0000-0000-0000141F0000}"/>
    <cellStyle name="Normal 2 93" xfId="5823" xr:uid="{00000000-0005-0000-0000-0000151F0000}"/>
    <cellStyle name="Normal 2 93 2" xfId="5824" xr:uid="{00000000-0005-0000-0000-0000161F0000}"/>
    <cellStyle name="Normal 2 93 2 2" xfId="11712" xr:uid="{00000000-0005-0000-0000-0000171F0000}"/>
    <cellStyle name="Normal 2 93 3" xfId="11711" xr:uid="{00000000-0005-0000-0000-0000181F0000}"/>
    <cellStyle name="Normal 2 94" xfId="5825" xr:uid="{00000000-0005-0000-0000-0000191F0000}"/>
    <cellStyle name="Normal 2 94 2" xfId="5826" xr:uid="{00000000-0005-0000-0000-00001A1F0000}"/>
    <cellStyle name="Normal 2 94 2 2" xfId="11714" xr:uid="{00000000-0005-0000-0000-00001B1F0000}"/>
    <cellStyle name="Normal 2 94 3" xfId="11713" xr:uid="{00000000-0005-0000-0000-00001C1F0000}"/>
    <cellStyle name="Normal 2 95" xfId="5827" xr:uid="{00000000-0005-0000-0000-00001D1F0000}"/>
    <cellStyle name="Normal 2 95 2" xfId="5828" xr:uid="{00000000-0005-0000-0000-00001E1F0000}"/>
    <cellStyle name="Normal 2 95 3" xfId="5829" xr:uid="{00000000-0005-0000-0000-00001F1F0000}"/>
    <cellStyle name="Normal 2 95 3 2" xfId="11716" xr:uid="{00000000-0005-0000-0000-0000201F0000}"/>
    <cellStyle name="Normal 2 95 4" xfId="11715" xr:uid="{00000000-0005-0000-0000-0000211F0000}"/>
    <cellStyle name="Normal 2 96" xfId="5830" xr:uid="{00000000-0005-0000-0000-0000221F0000}"/>
    <cellStyle name="Normal 2 96 2" xfId="5831" xr:uid="{00000000-0005-0000-0000-0000231F0000}"/>
    <cellStyle name="Normal 2 96 2 2" xfId="11718" xr:uid="{00000000-0005-0000-0000-0000241F0000}"/>
    <cellStyle name="Normal 2 96 3" xfId="11717" xr:uid="{00000000-0005-0000-0000-0000251F0000}"/>
    <cellStyle name="Normal 2 97" xfId="5832" xr:uid="{00000000-0005-0000-0000-0000261F0000}"/>
    <cellStyle name="Normal 2 97 2" xfId="5833" xr:uid="{00000000-0005-0000-0000-0000271F0000}"/>
    <cellStyle name="Normal 2 97 2 2" xfId="11720" xr:uid="{00000000-0005-0000-0000-0000281F0000}"/>
    <cellStyle name="Normal 2 97 3" xfId="11719" xr:uid="{00000000-0005-0000-0000-0000291F0000}"/>
    <cellStyle name="Normal 2 98" xfId="5834" xr:uid="{00000000-0005-0000-0000-00002A1F0000}"/>
    <cellStyle name="Normal 2 98 2" xfId="5835" xr:uid="{00000000-0005-0000-0000-00002B1F0000}"/>
    <cellStyle name="Normal 2 98 2 2" xfId="11722" xr:uid="{00000000-0005-0000-0000-00002C1F0000}"/>
    <cellStyle name="Normal 2 98 3" xfId="11721" xr:uid="{00000000-0005-0000-0000-00002D1F0000}"/>
    <cellStyle name="Normal 2 99" xfId="5836" xr:uid="{00000000-0005-0000-0000-00002E1F0000}"/>
    <cellStyle name="Normal 2 99 2" xfId="5837" xr:uid="{00000000-0005-0000-0000-00002F1F0000}"/>
    <cellStyle name="Normal 2 99 2 2" xfId="11724" xr:uid="{00000000-0005-0000-0000-0000301F0000}"/>
    <cellStyle name="Normal 2 99 3" xfId="11723" xr:uid="{00000000-0005-0000-0000-0000311F0000}"/>
    <cellStyle name="Normal 20" xfId="5838" xr:uid="{00000000-0005-0000-0000-0000321F0000}"/>
    <cellStyle name="Normal 20 2" xfId="5839" xr:uid="{00000000-0005-0000-0000-0000331F0000}"/>
    <cellStyle name="Normal 20 2 2" xfId="5840" xr:uid="{00000000-0005-0000-0000-0000341F0000}"/>
    <cellStyle name="Normal 20 2 2 2" xfId="11726" xr:uid="{00000000-0005-0000-0000-0000351F0000}"/>
    <cellStyle name="Normal 20 2 3" xfId="5841" xr:uid="{00000000-0005-0000-0000-0000361F0000}"/>
    <cellStyle name="Normal 20 2 4" xfId="11725" xr:uid="{00000000-0005-0000-0000-0000371F0000}"/>
    <cellStyle name="Normal 20 3" xfId="5842" xr:uid="{00000000-0005-0000-0000-0000381F0000}"/>
    <cellStyle name="Normal 20 4" xfId="5843" xr:uid="{00000000-0005-0000-0000-0000391F0000}"/>
    <cellStyle name="Normal 20 4 2" xfId="11727" xr:uid="{00000000-0005-0000-0000-00003A1F0000}"/>
    <cellStyle name="Normal 200" xfId="5844" xr:uid="{00000000-0005-0000-0000-00003B1F0000}"/>
    <cellStyle name="Normal 200 2" xfId="11728" xr:uid="{00000000-0005-0000-0000-00003C1F0000}"/>
    <cellStyle name="Normal 201" xfId="5845" xr:uid="{00000000-0005-0000-0000-00003D1F0000}"/>
    <cellStyle name="Normal 201 2" xfId="5846" xr:uid="{00000000-0005-0000-0000-00003E1F0000}"/>
    <cellStyle name="Normal 202" xfId="5847" xr:uid="{00000000-0005-0000-0000-00003F1F0000}"/>
    <cellStyle name="Normal 203" xfId="5848" xr:uid="{00000000-0005-0000-0000-0000401F0000}"/>
    <cellStyle name="Normal 204" xfId="5849" xr:uid="{00000000-0005-0000-0000-0000411F0000}"/>
    <cellStyle name="Normal 205" xfId="5850" xr:uid="{00000000-0005-0000-0000-0000421F0000}"/>
    <cellStyle name="Normal 206" xfId="5851" xr:uid="{00000000-0005-0000-0000-0000431F0000}"/>
    <cellStyle name="Normal 207" xfId="5852" xr:uid="{00000000-0005-0000-0000-0000441F0000}"/>
    <cellStyle name="Normal 208" xfId="5853" xr:uid="{00000000-0005-0000-0000-0000451F0000}"/>
    <cellStyle name="Normal 209" xfId="5854" xr:uid="{00000000-0005-0000-0000-0000461F0000}"/>
    <cellStyle name="Normal 21" xfId="5855" xr:uid="{00000000-0005-0000-0000-0000471F0000}"/>
    <cellStyle name="Normal 21 2" xfId="5856" xr:uid="{00000000-0005-0000-0000-0000481F0000}"/>
    <cellStyle name="Normal 21 2 2" xfId="5857" xr:uid="{00000000-0005-0000-0000-0000491F0000}"/>
    <cellStyle name="Normal 21 2 2 2" xfId="11730" xr:uid="{00000000-0005-0000-0000-00004A1F0000}"/>
    <cellStyle name="Normal 21 2 3" xfId="5858" xr:uid="{00000000-0005-0000-0000-00004B1F0000}"/>
    <cellStyle name="Normal 21 2 4" xfId="11729" xr:uid="{00000000-0005-0000-0000-00004C1F0000}"/>
    <cellStyle name="Normal 21 3" xfId="5859" xr:uid="{00000000-0005-0000-0000-00004D1F0000}"/>
    <cellStyle name="Normal 21 4" xfId="5860" xr:uid="{00000000-0005-0000-0000-00004E1F0000}"/>
    <cellStyle name="Normal 21 4 2" xfId="11731" xr:uid="{00000000-0005-0000-0000-00004F1F0000}"/>
    <cellStyle name="Normal 210" xfId="5861" xr:uid="{00000000-0005-0000-0000-0000501F0000}"/>
    <cellStyle name="Normal 211" xfId="5862" xr:uid="{00000000-0005-0000-0000-0000511F0000}"/>
    <cellStyle name="Normal 212" xfId="5863" xr:uid="{00000000-0005-0000-0000-0000521F0000}"/>
    <cellStyle name="Normal 213" xfId="5864" xr:uid="{00000000-0005-0000-0000-0000531F0000}"/>
    <cellStyle name="Normal 214" xfId="5865" xr:uid="{00000000-0005-0000-0000-0000541F0000}"/>
    <cellStyle name="Normal 215" xfId="5866" xr:uid="{00000000-0005-0000-0000-0000551F0000}"/>
    <cellStyle name="Normal 216" xfId="5867" xr:uid="{00000000-0005-0000-0000-0000561F0000}"/>
    <cellStyle name="Normal 217" xfId="5868" xr:uid="{00000000-0005-0000-0000-0000571F0000}"/>
    <cellStyle name="Normal 218" xfId="5869" xr:uid="{00000000-0005-0000-0000-0000581F0000}"/>
    <cellStyle name="Normal 219" xfId="5870" xr:uid="{00000000-0005-0000-0000-0000591F0000}"/>
    <cellStyle name="Normal 22" xfId="5871" xr:uid="{00000000-0005-0000-0000-00005A1F0000}"/>
    <cellStyle name="Normal 22 2" xfId="5872" xr:uid="{00000000-0005-0000-0000-00005B1F0000}"/>
    <cellStyle name="Normal 22 2 2" xfId="5873" xr:uid="{00000000-0005-0000-0000-00005C1F0000}"/>
    <cellStyle name="Normal 22 2 2 2" xfId="11733" xr:uid="{00000000-0005-0000-0000-00005D1F0000}"/>
    <cellStyle name="Normal 22 2 3" xfId="5874" xr:uid="{00000000-0005-0000-0000-00005E1F0000}"/>
    <cellStyle name="Normal 22 2 4" xfId="11732" xr:uid="{00000000-0005-0000-0000-00005F1F0000}"/>
    <cellStyle name="Normal 22 3" xfId="5875" xr:uid="{00000000-0005-0000-0000-0000601F0000}"/>
    <cellStyle name="Normal 22 4" xfId="5876" xr:uid="{00000000-0005-0000-0000-0000611F0000}"/>
    <cellStyle name="Normal 22 4 2" xfId="11734" xr:uid="{00000000-0005-0000-0000-0000621F0000}"/>
    <cellStyle name="Normal 220" xfId="5877" xr:uid="{00000000-0005-0000-0000-0000631F0000}"/>
    <cellStyle name="Normal 221" xfId="5878" xr:uid="{00000000-0005-0000-0000-0000641F0000}"/>
    <cellStyle name="Normal 222" xfId="5879" xr:uid="{00000000-0005-0000-0000-0000651F0000}"/>
    <cellStyle name="Normal 223" xfId="5880" xr:uid="{00000000-0005-0000-0000-0000661F0000}"/>
    <cellStyle name="Normal 224" xfId="5881" xr:uid="{00000000-0005-0000-0000-0000671F0000}"/>
    <cellStyle name="Normal 225" xfId="5882" xr:uid="{00000000-0005-0000-0000-0000681F0000}"/>
    <cellStyle name="Normal 226" xfId="5883" xr:uid="{00000000-0005-0000-0000-0000691F0000}"/>
    <cellStyle name="Normal 227" xfId="5884" xr:uid="{00000000-0005-0000-0000-00006A1F0000}"/>
    <cellStyle name="Normal 228" xfId="5885" xr:uid="{00000000-0005-0000-0000-00006B1F0000}"/>
    <cellStyle name="Normal 229" xfId="5886" xr:uid="{00000000-0005-0000-0000-00006C1F0000}"/>
    <cellStyle name="Normal 23" xfId="5887" xr:uid="{00000000-0005-0000-0000-00006D1F0000}"/>
    <cellStyle name="Normal 23 2" xfId="5888" xr:uid="{00000000-0005-0000-0000-00006E1F0000}"/>
    <cellStyle name="Normal 23 2 2" xfId="5889" xr:uid="{00000000-0005-0000-0000-00006F1F0000}"/>
    <cellStyle name="Normal 23 2 2 2" xfId="11736" xr:uid="{00000000-0005-0000-0000-0000701F0000}"/>
    <cellStyle name="Normal 23 2 3" xfId="5890" xr:uid="{00000000-0005-0000-0000-0000711F0000}"/>
    <cellStyle name="Normal 23 2 3 2" xfId="11737" xr:uid="{00000000-0005-0000-0000-0000721F0000}"/>
    <cellStyle name="Normal 23 2 4" xfId="11735" xr:uid="{00000000-0005-0000-0000-0000731F0000}"/>
    <cellStyle name="Normal 23 3" xfId="5891" xr:uid="{00000000-0005-0000-0000-0000741F0000}"/>
    <cellStyle name="Normal 230" xfId="5892" xr:uid="{00000000-0005-0000-0000-0000751F0000}"/>
    <cellStyle name="Normal 231" xfId="5893" xr:uid="{00000000-0005-0000-0000-0000761F0000}"/>
    <cellStyle name="Normal 232" xfId="5894" xr:uid="{00000000-0005-0000-0000-0000771F0000}"/>
    <cellStyle name="Normal 233" xfId="5895" xr:uid="{00000000-0005-0000-0000-0000781F0000}"/>
    <cellStyle name="Normal 234" xfId="5896" xr:uid="{00000000-0005-0000-0000-0000791F0000}"/>
    <cellStyle name="Normal 234 2" xfId="5897" xr:uid="{00000000-0005-0000-0000-00007A1F0000}"/>
    <cellStyle name="Normal 235" xfId="5898" xr:uid="{00000000-0005-0000-0000-00007B1F0000}"/>
    <cellStyle name="Normal 236" xfId="5899" xr:uid="{00000000-0005-0000-0000-00007C1F0000}"/>
    <cellStyle name="Normal 236 2" xfId="11738" xr:uid="{00000000-0005-0000-0000-00007D1F0000}"/>
    <cellStyle name="Normal 237" xfId="5900" xr:uid="{00000000-0005-0000-0000-00007E1F0000}"/>
    <cellStyle name="Normal 237 2" xfId="11739" xr:uid="{00000000-0005-0000-0000-00007F1F0000}"/>
    <cellStyle name="Normal 238" xfId="5901" xr:uid="{00000000-0005-0000-0000-0000801F0000}"/>
    <cellStyle name="Normal 238 2" xfId="11740" xr:uid="{00000000-0005-0000-0000-0000811F0000}"/>
    <cellStyle name="Normal 239" xfId="5902" xr:uid="{00000000-0005-0000-0000-0000821F0000}"/>
    <cellStyle name="Normal 24" xfId="5903" xr:uid="{00000000-0005-0000-0000-0000831F0000}"/>
    <cellStyle name="Normal 24 2" xfId="5904" xr:uid="{00000000-0005-0000-0000-0000841F0000}"/>
    <cellStyle name="Normal 24 2 2" xfId="5905" xr:uid="{00000000-0005-0000-0000-0000851F0000}"/>
    <cellStyle name="Normal 24 2 2 2" xfId="11742" xr:uid="{00000000-0005-0000-0000-0000861F0000}"/>
    <cellStyle name="Normal 24 2 3" xfId="5906" xr:uid="{00000000-0005-0000-0000-0000871F0000}"/>
    <cellStyle name="Normal 24 2 3 2" xfId="11743" xr:uid="{00000000-0005-0000-0000-0000881F0000}"/>
    <cellStyle name="Normal 24 2 4" xfId="11741" xr:uid="{00000000-0005-0000-0000-0000891F0000}"/>
    <cellStyle name="Normal 24 3" xfId="5907" xr:uid="{00000000-0005-0000-0000-00008A1F0000}"/>
    <cellStyle name="Normal 240" xfId="5908" xr:uid="{00000000-0005-0000-0000-00008B1F0000}"/>
    <cellStyle name="Normal 240 2" xfId="11744" xr:uid="{00000000-0005-0000-0000-00008C1F0000}"/>
    <cellStyle name="Normal 241" xfId="5909" xr:uid="{00000000-0005-0000-0000-00008D1F0000}"/>
    <cellStyle name="Normal 242" xfId="5910" xr:uid="{00000000-0005-0000-0000-00008E1F0000}"/>
    <cellStyle name="Normal 242 2" xfId="11745" xr:uid="{00000000-0005-0000-0000-00008F1F0000}"/>
    <cellStyle name="Normal 243" xfId="5911" xr:uid="{00000000-0005-0000-0000-0000901F0000}"/>
    <cellStyle name="Normal 243 2" xfId="11746" xr:uid="{00000000-0005-0000-0000-0000911F0000}"/>
    <cellStyle name="Normal 244" xfId="9413" xr:uid="{00000000-0005-0000-0000-0000921F0000}"/>
    <cellStyle name="Normal 244 2" xfId="12922" xr:uid="{00000000-0005-0000-0000-0000931F0000}"/>
    <cellStyle name="Normal 245" xfId="9419" xr:uid="{00000000-0005-0000-0000-0000941F0000}"/>
    <cellStyle name="Normal 245 2" xfId="9425" xr:uid="{00000000-0005-0000-0000-0000951F0000}"/>
    <cellStyle name="Normal 245 3" xfId="12928" xr:uid="{00000000-0005-0000-0000-0000961F0000}"/>
    <cellStyle name="Normal 246" xfId="7" xr:uid="{00000000-0005-0000-0000-0000971F0000}"/>
    <cellStyle name="Normal 246 2" xfId="8" xr:uid="{00000000-0005-0000-0000-0000981F0000}"/>
    <cellStyle name="Normal 247" xfId="9427" xr:uid="{00000000-0005-0000-0000-0000991F0000}"/>
    <cellStyle name="Normal 247 2" xfId="12934" xr:uid="{00000000-0005-0000-0000-00009A1F0000}"/>
    <cellStyle name="Normal 248" xfId="9429" xr:uid="{00000000-0005-0000-0000-00009B1F0000}"/>
    <cellStyle name="Normal 248 2" xfId="12935" xr:uid="{00000000-0005-0000-0000-00009C1F0000}"/>
    <cellStyle name="Normal 248 3" xfId="9506" xr:uid="{00000000-0005-0000-0000-00009D1F0000}"/>
    <cellStyle name="Normal 249" xfId="9432" xr:uid="{00000000-0005-0000-0000-00009E1F0000}"/>
    <cellStyle name="Normal 249 2" xfId="12936" xr:uid="{00000000-0005-0000-0000-00009F1F0000}"/>
    <cellStyle name="Normal 25" xfId="5912" xr:uid="{00000000-0005-0000-0000-0000A01F0000}"/>
    <cellStyle name="Normal 25 2" xfId="5913" xr:uid="{00000000-0005-0000-0000-0000A11F0000}"/>
    <cellStyle name="Normal 25 2 2" xfId="5914" xr:uid="{00000000-0005-0000-0000-0000A21F0000}"/>
    <cellStyle name="Normal 25 2 2 2" xfId="11748" xr:uid="{00000000-0005-0000-0000-0000A31F0000}"/>
    <cellStyle name="Normal 25 2 3" xfId="5915" xr:uid="{00000000-0005-0000-0000-0000A41F0000}"/>
    <cellStyle name="Normal 25 2 3 2" xfId="11749" xr:uid="{00000000-0005-0000-0000-0000A51F0000}"/>
    <cellStyle name="Normal 25 2 4" xfId="11747" xr:uid="{00000000-0005-0000-0000-0000A61F0000}"/>
    <cellStyle name="Normal 25 3" xfId="5916" xr:uid="{00000000-0005-0000-0000-0000A71F0000}"/>
    <cellStyle name="Normal 250" xfId="9435" xr:uid="{00000000-0005-0000-0000-0000A81F0000}"/>
    <cellStyle name="Normal 250 2" xfId="9530" xr:uid="{00000000-0005-0000-0000-0000A91F0000}"/>
    <cellStyle name="Normal 250 3" xfId="9544" xr:uid="{00000000-0005-0000-0000-0000AA1F0000}"/>
    <cellStyle name="Normal 250 4" xfId="46" xr:uid="{00000000-0005-0000-0000-0000AB1F0000}"/>
    <cellStyle name="Normal 250 4 2" xfId="9598" xr:uid="{00000000-0005-0000-0000-0000AC1F0000}"/>
    <cellStyle name="Normal 250 5" xfId="9559" xr:uid="{00000000-0005-0000-0000-0000AD1F0000}"/>
    <cellStyle name="Normal 250 6" xfId="9565" xr:uid="{00000000-0005-0000-0000-0000AE1F0000}"/>
    <cellStyle name="Normal 250 7" xfId="9569" xr:uid="{00000000-0005-0000-0000-0000AF1F0000}"/>
    <cellStyle name="Normal 250 8" xfId="12939" xr:uid="{00000000-0005-0000-0000-0000B01F0000}"/>
    <cellStyle name="Normal 251" xfId="9424" xr:uid="{00000000-0005-0000-0000-0000B11F0000}"/>
    <cellStyle name="Normal 251 2" xfId="12933" xr:uid="{00000000-0005-0000-0000-0000B21F0000}"/>
    <cellStyle name="Normal 251 3" xfId="9522" xr:uid="{00000000-0005-0000-0000-0000B31F0000}"/>
    <cellStyle name="Normal 252" xfId="9467" xr:uid="{00000000-0005-0000-0000-0000B41F0000}"/>
    <cellStyle name="Normal 252 2" xfId="9482" xr:uid="{00000000-0005-0000-0000-0000B51F0000}"/>
    <cellStyle name="Normal 252 3" xfId="12948" xr:uid="{00000000-0005-0000-0000-0000B61F0000}"/>
    <cellStyle name="Normal 252 4" xfId="9528" xr:uid="{00000000-0005-0000-0000-0000B71F0000}"/>
    <cellStyle name="Normal 253" xfId="30" xr:uid="{00000000-0005-0000-0000-0000B81F0000}"/>
    <cellStyle name="Normal 253 2" xfId="44" xr:uid="{00000000-0005-0000-0000-0000B91F0000}"/>
    <cellStyle name="Normal 253 2 2" xfId="12966" xr:uid="{00000000-0005-0000-0000-0000BA1F0000}"/>
    <cellStyle name="Normal 253 3" xfId="9591" xr:uid="{00000000-0005-0000-0000-0000BB1F0000}"/>
    <cellStyle name="Normal 253 4" xfId="9498" xr:uid="{00000000-0005-0000-0000-0000BC1F0000}"/>
    <cellStyle name="Normal 253 4 2" xfId="12964" xr:uid="{00000000-0005-0000-0000-0000BD1F0000}"/>
    <cellStyle name="Normal 254" xfId="9447" xr:uid="{00000000-0005-0000-0000-0000BE1F0000}"/>
    <cellStyle name="Normal 254 2" xfId="12946" xr:uid="{00000000-0005-0000-0000-0000BF1F0000}"/>
    <cellStyle name="Normal 254 2 2" xfId="13038" xr:uid="{7D454EC8-D7AF-4918-9F86-A7F5A4C7EC45}"/>
    <cellStyle name="Normal 254 3" xfId="9546" xr:uid="{00000000-0005-0000-0000-0000C01F0000}"/>
    <cellStyle name="Normal 255" xfId="9468" xr:uid="{00000000-0005-0000-0000-0000C11F0000}"/>
    <cellStyle name="Normal 255 2" xfId="12949" xr:uid="{00000000-0005-0000-0000-0000C21F0000}"/>
    <cellStyle name="Normal 255 3" xfId="9557" xr:uid="{00000000-0005-0000-0000-0000C31F0000}"/>
    <cellStyle name="Normal 256" xfId="9469" xr:uid="{00000000-0005-0000-0000-0000C41F0000}"/>
    <cellStyle name="Normal 256 2" xfId="12950" xr:uid="{00000000-0005-0000-0000-0000C51F0000}"/>
    <cellStyle name="Normal 256 3" xfId="9563" xr:uid="{00000000-0005-0000-0000-0000C61F0000}"/>
    <cellStyle name="Normal 257" xfId="9472" xr:uid="{00000000-0005-0000-0000-0000C71F0000}"/>
    <cellStyle name="Normal 257 2" xfId="12952" xr:uid="{00000000-0005-0000-0000-0000C81F0000}"/>
    <cellStyle name="Normal 258" xfId="9476" xr:uid="{00000000-0005-0000-0000-0000C91F0000}"/>
    <cellStyle name="Normal 258 2" xfId="12953" xr:uid="{00000000-0005-0000-0000-0000CA1F0000}"/>
    <cellStyle name="Normal 259" xfId="9481" xr:uid="{00000000-0005-0000-0000-0000CB1F0000}"/>
    <cellStyle name="Normal 259 2" xfId="12957" xr:uid="{00000000-0005-0000-0000-0000CC1F0000}"/>
    <cellStyle name="Normal 259 3" xfId="9570" xr:uid="{00000000-0005-0000-0000-0000CD1F0000}"/>
    <cellStyle name="Normal 26" xfId="5917" xr:uid="{00000000-0005-0000-0000-0000CE1F0000}"/>
    <cellStyle name="Normal 26 2" xfId="5918" xr:uid="{00000000-0005-0000-0000-0000CF1F0000}"/>
    <cellStyle name="Normal 26 2 2" xfId="5919" xr:uid="{00000000-0005-0000-0000-0000D01F0000}"/>
    <cellStyle name="Normal 26 2 2 2" xfId="11751" xr:uid="{00000000-0005-0000-0000-0000D11F0000}"/>
    <cellStyle name="Normal 26 2 3" xfId="5920" xr:uid="{00000000-0005-0000-0000-0000D21F0000}"/>
    <cellStyle name="Normal 26 2 3 2" xfId="11752" xr:uid="{00000000-0005-0000-0000-0000D31F0000}"/>
    <cellStyle name="Normal 26 2 4" xfId="11750" xr:uid="{00000000-0005-0000-0000-0000D41F0000}"/>
    <cellStyle name="Normal 26 3" xfId="5921" xr:uid="{00000000-0005-0000-0000-0000D51F0000}"/>
    <cellStyle name="Normal 260" xfId="9484" xr:uid="{00000000-0005-0000-0000-0000D61F0000}"/>
    <cellStyle name="Normal 260 2" xfId="12958" xr:uid="{00000000-0005-0000-0000-0000D71F0000}"/>
    <cellStyle name="Normal 261" xfId="9571" xr:uid="{00000000-0005-0000-0000-0000D81F0000}"/>
    <cellStyle name="Normal 262" xfId="9573" xr:uid="{00000000-0005-0000-0000-0000D91F0000}"/>
    <cellStyle name="Normal 263" xfId="9574" xr:uid="{00000000-0005-0000-0000-0000DA1F0000}"/>
    <cellStyle name="Normal 264" xfId="9575" xr:uid="{00000000-0005-0000-0000-0000DB1F0000}"/>
    <cellStyle name="Normal 264 2" xfId="9577" xr:uid="{00000000-0005-0000-0000-0000DC1F0000}"/>
    <cellStyle name="Normal 265" xfId="9580" xr:uid="{00000000-0005-0000-0000-0000DD1F0000}"/>
    <cellStyle name="Normal 266" xfId="9487" xr:uid="{00000000-0005-0000-0000-0000DE1F0000}"/>
    <cellStyle name="Normal 267" xfId="9488" xr:uid="{00000000-0005-0000-0000-0000DF1F0000}"/>
    <cellStyle name="Normal 268" xfId="12963" xr:uid="{00000000-0005-0000-0000-0000E01F0000}"/>
    <cellStyle name="Normal 269" xfId="12969" xr:uid="{00000000-0005-0000-0000-0000E11F0000}"/>
    <cellStyle name="Normal 27" xfId="5922" xr:uid="{00000000-0005-0000-0000-0000E21F0000}"/>
    <cellStyle name="Normal 27 2" xfId="5923" xr:uid="{00000000-0005-0000-0000-0000E31F0000}"/>
    <cellStyle name="Normal 27 2 2" xfId="5924" xr:uid="{00000000-0005-0000-0000-0000E41F0000}"/>
    <cellStyle name="Normal 27 2 2 2" xfId="11754" xr:uid="{00000000-0005-0000-0000-0000E51F0000}"/>
    <cellStyle name="Normal 27 2 3" xfId="5925" xr:uid="{00000000-0005-0000-0000-0000E61F0000}"/>
    <cellStyle name="Normal 27 2 3 2" xfId="11755" xr:uid="{00000000-0005-0000-0000-0000E71F0000}"/>
    <cellStyle name="Normal 27 2 4" xfId="11753" xr:uid="{00000000-0005-0000-0000-0000E81F0000}"/>
    <cellStyle name="Normal 27 3" xfId="5926" xr:uid="{00000000-0005-0000-0000-0000E91F0000}"/>
    <cellStyle name="Normal 270" xfId="12973" xr:uid="{00000000-0005-0000-0000-0000EA1F0000}"/>
    <cellStyle name="Normal 271" xfId="12975" xr:uid="{00000000-0005-0000-0000-0000EB1F0000}"/>
    <cellStyle name="Normal 272" xfId="12976" xr:uid="{00000000-0005-0000-0000-0000EC1F0000}"/>
    <cellStyle name="Normal 273" xfId="12977" xr:uid="{00000000-0005-0000-0000-0000ED1F0000}"/>
    <cellStyle name="Normal 274" xfId="12985" xr:uid="{A81D60C7-268A-4AE7-AD74-72A4516C43A8}"/>
    <cellStyle name="Normal 275" xfId="12986" xr:uid="{D0330E07-C86F-4563-B498-EF2953F40C22}"/>
    <cellStyle name="Normal 276" xfId="13008" xr:uid="{B6BCB7DC-6BAF-4BBA-9920-F7B63FC3F7B7}"/>
    <cellStyle name="Normal 277" xfId="13009" xr:uid="{61F0539C-FFE1-4B23-97D3-854FE4124D2A}"/>
    <cellStyle name="Normal 278" xfId="13010" xr:uid="{C96BE241-C35E-4DD6-8751-D09064EF20A2}"/>
    <cellStyle name="Normal 279" xfId="13029" xr:uid="{D9D1457E-8294-4B2D-8521-92B053AA3CC1}"/>
    <cellStyle name="Normal 28" xfId="5927" xr:uid="{00000000-0005-0000-0000-0000EE1F0000}"/>
    <cellStyle name="Normal 28 2" xfId="5928" xr:uid="{00000000-0005-0000-0000-0000EF1F0000}"/>
    <cellStyle name="Normal 28 2 2" xfId="5929" xr:uid="{00000000-0005-0000-0000-0000F01F0000}"/>
    <cellStyle name="Normal 28 2 2 2" xfId="11757" xr:uid="{00000000-0005-0000-0000-0000F11F0000}"/>
    <cellStyle name="Normal 28 2 3" xfId="5930" xr:uid="{00000000-0005-0000-0000-0000F21F0000}"/>
    <cellStyle name="Normal 28 2 3 2" xfId="11758" xr:uid="{00000000-0005-0000-0000-0000F31F0000}"/>
    <cellStyle name="Normal 28 2 4" xfId="11756" xr:uid="{00000000-0005-0000-0000-0000F41F0000}"/>
    <cellStyle name="Normal 28 3" xfId="5931" xr:uid="{00000000-0005-0000-0000-0000F51F0000}"/>
    <cellStyle name="Normal 29" xfId="5932" xr:uid="{00000000-0005-0000-0000-0000F61F0000}"/>
    <cellStyle name="Normal 29 2" xfId="5933" xr:uid="{00000000-0005-0000-0000-0000F71F0000}"/>
    <cellStyle name="Normal 3" xfId="6" xr:uid="{00000000-0005-0000-0000-0000F81F0000}"/>
    <cellStyle name="Normal 3 10" xfId="5934" xr:uid="{00000000-0005-0000-0000-0000F91F0000}"/>
    <cellStyle name="Normal 3 10 2" xfId="5935" xr:uid="{00000000-0005-0000-0000-0000FA1F0000}"/>
    <cellStyle name="Normal 3 10 3" xfId="5936" xr:uid="{00000000-0005-0000-0000-0000FB1F0000}"/>
    <cellStyle name="Normal 3 10 4" xfId="5937" xr:uid="{00000000-0005-0000-0000-0000FC1F0000}"/>
    <cellStyle name="Normal 3 10 4 2" xfId="5938" xr:uid="{00000000-0005-0000-0000-0000FD1F0000}"/>
    <cellStyle name="Normal 3 10 5" xfId="5939" xr:uid="{00000000-0005-0000-0000-0000FE1F0000}"/>
    <cellStyle name="Normal 3 100" xfId="5940" xr:uid="{00000000-0005-0000-0000-0000FF1F0000}"/>
    <cellStyle name="Normal 3 101" xfId="5941" xr:uid="{00000000-0005-0000-0000-000000200000}"/>
    <cellStyle name="Normal 3 102" xfId="5942" xr:uid="{00000000-0005-0000-0000-000001200000}"/>
    <cellStyle name="Normal 3 103" xfId="5943" xr:uid="{00000000-0005-0000-0000-000002200000}"/>
    <cellStyle name="Normal 3 104" xfId="5944" xr:uid="{00000000-0005-0000-0000-000003200000}"/>
    <cellStyle name="Normal 3 105" xfId="5945" xr:uid="{00000000-0005-0000-0000-000004200000}"/>
    <cellStyle name="Normal 3 106" xfId="5946" xr:uid="{00000000-0005-0000-0000-000005200000}"/>
    <cellStyle name="Normal 3 107" xfId="5947" xr:uid="{00000000-0005-0000-0000-000006200000}"/>
    <cellStyle name="Normal 3 107 2" xfId="5948" xr:uid="{00000000-0005-0000-0000-000007200000}"/>
    <cellStyle name="Normal 3 107 2 2" xfId="11760" xr:uid="{00000000-0005-0000-0000-000008200000}"/>
    <cellStyle name="Normal 3 107 3" xfId="11759" xr:uid="{00000000-0005-0000-0000-000009200000}"/>
    <cellStyle name="Normal 3 108" xfId="5949" xr:uid="{00000000-0005-0000-0000-00000A200000}"/>
    <cellStyle name="Normal 3 109" xfId="5950" xr:uid="{00000000-0005-0000-0000-00000B200000}"/>
    <cellStyle name="Normal 3 109 2" xfId="5951" xr:uid="{00000000-0005-0000-0000-00000C200000}"/>
    <cellStyle name="Normal 3 109 2 2" xfId="11762" xr:uid="{00000000-0005-0000-0000-00000D200000}"/>
    <cellStyle name="Normal 3 109 3" xfId="11761" xr:uid="{00000000-0005-0000-0000-00000E200000}"/>
    <cellStyle name="Normal 3 11" xfId="5952" xr:uid="{00000000-0005-0000-0000-00000F200000}"/>
    <cellStyle name="Normal 3 11 2" xfId="5953" xr:uid="{00000000-0005-0000-0000-000010200000}"/>
    <cellStyle name="Normal 3 11 3" xfId="5954" xr:uid="{00000000-0005-0000-0000-000011200000}"/>
    <cellStyle name="Normal 3 11 4" xfId="5955" xr:uid="{00000000-0005-0000-0000-000012200000}"/>
    <cellStyle name="Normal 3 11 4 2" xfId="5956" xr:uid="{00000000-0005-0000-0000-000013200000}"/>
    <cellStyle name="Normal 3 11 5" xfId="5957" xr:uid="{00000000-0005-0000-0000-000014200000}"/>
    <cellStyle name="Normal 3 110" xfId="5958" xr:uid="{00000000-0005-0000-0000-000015200000}"/>
    <cellStyle name="Normal 3 110 2" xfId="5959" xr:uid="{00000000-0005-0000-0000-000016200000}"/>
    <cellStyle name="Normal 3 110 2 2" xfId="11764" xr:uid="{00000000-0005-0000-0000-000017200000}"/>
    <cellStyle name="Normal 3 110 3" xfId="5960" xr:uid="{00000000-0005-0000-0000-000018200000}"/>
    <cellStyle name="Normal 3 110 3 2" xfId="11765" xr:uid="{00000000-0005-0000-0000-000019200000}"/>
    <cellStyle name="Normal 3 110 4" xfId="11763" xr:uid="{00000000-0005-0000-0000-00001A200000}"/>
    <cellStyle name="Normal 3 111" xfId="5961" xr:uid="{00000000-0005-0000-0000-00001B200000}"/>
    <cellStyle name="Normal 3 112" xfId="5962" xr:uid="{00000000-0005-0000-0000-00001C200000}"/>
    <cellStyle name="Normal 3 112 2" xfId="11766" xr:uid="{00000000-0005-0000-0000-00001D200000}"/>
    <cellStyle name="Normal 3 113" xfId="5963" xr:uid="{00000000-0005-0000-0000-00001E200000}"/>
    <cellStyle name="Normal 3 113 2" xfId="11767" xr:uid="{00000000-0005-0000-0000-00001F200000}"/>
    <cellStyle name="Normal 3 114" xfId="5964" xr:uid="{00000000-0005-0000-0000-000020200000}"/>
    <cellStyle name="Normal 3 114 2" xfId="11768" xr:uid="{00000000-0005-0000-0000-000021200000}"/>
    <cellStyle name="Normal 3 115" xfId="9480" xr:uid="{00000000-0005-0000-0000-000022200000}"/>
    <cellStyle name="Normal 3 116" xfId="61" xr:uid="{00000000-0005-0000-0000-000023200000}"/>
    <cellStyle name="Normal 3 117" xfId="9584" xr:uid="{00000000-0005-0000-0000-000024200000}"/>
    <cellStyle name="Normal 3 12" xfId="5965" xr:uid="{00000000-0005-0000-0000-000025200000}"/>
    <cellStyle name="Normal 3 12 2" xfId="5966" xr:uid="{00000000-0005-0000-0000-000026200000}"/>
    <cellStyle name="Normal 3 12 3" xfId="5967" xr:uid="{00000000-0005-0000-0000-000027200000}"/>
    <cellStyle name="Normal 3 12 4" xfId="5968" xr:uid="{00000000-0005-0000-0000-000028200000}"/>
    <cellStyle name="Normal 3 13" xfId="5969" xr:uid="{00000000-0005-0000-0000-000029200000}"/>
    <cellStyle name="Normal 3 13 2" xfId="5970" xr:uid="{00000000-0005-0000-0000-00002A200000}"/>
    <cellStyle name="Normal 3 13 3" xfId="5971" xr:uid="{00000000-0005-0000-0000-00002B200000}"/>
    <cellStyle name="Normal 3 13 4" xfId="5972" xr:uid="{00000000-0005-0000-0000-00002C200000}"/>
    <cellStyle name="Normal 3 14" xfId="5973" xr:uid="{00000000-0005-0000-0000-00002D200000}"/>
    <cellStyle name="Normal 3 14 2" xfId="5974" xr:uid="{00000000-0005-0000-0000-00002E200000}"/>
    <cellStyle name="Normal 3 14 3" xfId="5975" xr:uid="{00000000-0005-0000-0000-00002F200000}"/>
    <cellStyle name="Normal 3 14 4" xfId="5976" xr:uid="{00000000-0005-0000-0000-000030200000}"/>
    <cellStyle name="Normal 3 15" xfId="5977" xr:uid="{00000000-0005-0000-0000-000031200000}"/>
    <cellStyle name="Normal 3 15 2" xfId="5978" xr:uid="{00000000-0005-0000-0000-000032200000}"/>
    <cellStyle name="Normal 3 15 3" xfId="5979" xr:uid="{00000000-0005-0000-0000-000033200000}"/>
    <cellStyle name="Normal 3 15 4" xfId="5980" xr:uid="{00000000-0005-0000-0000-000034200000}"/>
    <cellStyle name="Normal 3 16" xfId="5981" xr:uid="{00000000-0005-0000-0000-000035200000}"/>
    <cellStyle name="Normal 3 16 2" xfId="5982" xr:uid="{00000000-0005-0000-0000-000036200000}"/>
    <cellStyle name="Normal 3 16 3" xfId="5983" xr:uid="{00000000-0005-0000-0000-000037200000}"/>
    <cellStyle name="Normal 3 16 4" xfId="5984" xr:uid="{00000000-0005-0000-0000-000038200000}"/>
    <cellStyle name="Normal 3 17" xfId="5985" xr:uid="{00000000-0005-0000-0000-000039200000}"/>
    <cellStyle name="Normal 3 17 2" xfId="5986" xr:uid="{00000000-0005-0000-0000-00003A200000}"/>
    <cellStyle name="Normal 3 17 3" xfId="5987" xr:uid="{00000000-0005-0000-0000-00003B200000}"/>
    <cellStyle name="Normal 3 17 4" xfId="5988" xr:uid="{00000000-0005-0000-0000-00003C200000}"/>
    <cellStyle name="Normal 3 18" xfId="5989" xr:uid="{00000000-0005-0000-0000-00003D200000}"/>
    <cellStyle name="Normal 3 18 2" xfId="5990" xr:uid="{00000000-0005-0000-0000-00003E200000}"/>
    <cellStyle name="Normal 3 18 3" xfId="5991" xr:uid="{00000000-0005-0000-0000-00003F200000}"/>
    <cellStyle name="Normal 3 18 4" xfId="5992" xr:uid="{00000000-0005-0000-0000-000040200000}"/>
    <cellStyle name="Normal 3 19" xfId="5993" xr:uid="{00000000-0005-0000-0000-000041200000}"/>
    <cellStyle name="Normal 3 19 2" xfId="5994" xr:uid="{00000000-0005-0000-0000-000042200000}"/>
    <cellStyle name="Normal 3 19 3" xfId="5995" xr:uid="{00000000-0005-0000-0000-000043200000}"/>
    <cellStyle name="Normal 3 19 4" xfId="5996" xr:uid="{00000000-0005-0000-0000-000044200000}"/>
    <cellStyle name="Normal 3 2" xfId="66" xr:uid="{00000000-0005-0000-0000-000045200000}"/>
    <cellStyle name="Normal 3 2 10" xfId="5997" xr:uid="{00000000-0005-0000-0000-000046200000}"/>
    <cellStyle name="Normal 3 2 10 2" xfId="5998" xr:uid="{00000000-0005-0000-0000-000047200000}"/>
    <cellStyle name="Normal 3 2 10 2 2" xfId="5999" xr:uid="{00000000-0005-0000-0000-000048200000}"/>
    <cellStyle name="Normal 3 2 10 2 2 2" xfId="11771" xr:uid="{00000000-0005-0000-0000-000049200000}"/>
    <cellStyle name="Normal 3 2 10 2 3" xfId="11770" xr:uid="{00000000-0005-0000-0000-00004A200000}"/>
    <cellStyle name="Normal 3 2 10 3" xfId="6000" xr:uid="{00000000-0005-0000-0000-00004B200000}"/>
    <cellStyle name="Normal 3 2 10 3 2" xfId="11772" xr:uid="{00000000-0005-0000-0000-00004C200000}"/>
    <cellStyle name="Normal 3 2 10 4" xfId="6001" xr:uid="{00000000-0005-0000-0000-00004D200000}"/>
    <cellStyle name="Normal 3 2 10 4 2" xfId="11773" xr:uid="{00000000-0005-0000-0000-00004E200000}"/>
    <cellStyle name="Normal 3 2 10 5" xfId="11769" xr:uid="{00000000-0005-0000-0000-00004F200000}"/>
    <cellStyle name="Normal 3 2 11" xfId="6002" xr:uid="{00000000-0005-0000-0000-000050200000}"/>
    <cellStyle name="Normal 3 2 11 2" xfId="6003" xr:uid="{00000000-0005-0000-0000-000051200000}"/>
    <cellStyle name="Normal 3 2 11 2 2" xfId="6004" xr:uid="{00000000-0005-0000-0000-000052200000}"/>
    <cellStyle name="Normal 3 2 11 2 2 2" xfId="11775" xr:uid="{00000000-0005-0000-0000-000053200000}"/>
    <cellStyle name="Normal 3 2 11 2 3" xfId="11774" xr:uid="{00000000-0005-0000-0000-000054200000}"/>
    <cellStyle name="Normal 3 2 11 3" xfId="6005" xr:uid="{00000000-0005-0000-0000-000055200000}"/>
    <cellStyle name="Normal 3 2 11 4" xfId="6006" xr:uid="{00000000-0005-0000-0000-000056200000}"/>
    <cellStyle name="Normal 3 2 11 5" xfId="6007" xr:uid="{00000000-0005-0000-0000-000057200000}"/>
    <cellStyle name="Normal 3 2 11 5 2" xfId="11776" xr:uid="{00000000-0005-0000-0000-000058200000}"/>
    <cellStyle name="Normal 3 2 12" xfId="6008" xr:uid="{00000000-0005-0000-0000-000059200000}"/>
    <cellStyle name="Normal 3 2 12 2" xfId="6009" xr:uid="{00000000-0005-0000-0000-00005A200000}"/>
    <cellStyle name="Normal 3 2 12 2 2" xfId="6010" xr:uid="{00000000-0005-0000-0000-00005B200000}"/>
    <cellStyle name="Normal 3 2 12 2 2 2" xfId="11779" xr:uid="{00000000-0005-0000-0000-00005C200000}"/>
    <cellStyle name="Normal 3 2 12 2 3" xfId="11778" xr:uid="{00000000-0005-0000-0000-00005D200000}"/>
    <cellStyle name="Normal 3 2 12 3" xfId="6011" xr:uid="{00000000-0005-0000-0000-00005E200000}"/>
    <cellStyle name="Normal 3 2 12 3 2" xfId="11780" xr:uid="{00000000-0005-0000-0000-00005F200000}"/>
    <cellStyle name="Normal 3 2 12 4" xfId="11777" xr:uid="{00000000-0005-0000-0000-000060200000}"/>
    <cellStyle name="Normal 3 2 13" xfId="6012" xr:uid="{00000000-0005-0000-0000-000061200000}"/>
    <cellStyle name="Normal 3 2 13 2" xfId="6013" xr:uid="{00000000-0005-0000-0000-000062200000}"/>
    <cellStyle name="Normal 3 2 13 2 2" xfId="6014" xr:uid="{00000000-0005-0000-0000-000063200000}"/>
    <cellStyle name="Normal 3 2 13 2 2 2" xfId="11783" xr:uid="{00000000-0005-0000-0000-000064200000}"/>
    <cellStyle name="Normal 3 2 13 2 3" xfId="11782" xr:uid="{00000000-0005-0000-0000-000065200000}"/>
    <cellStyle name="Normal 3 2 13 3" xfId="6015" xr:uid="{00000000-0005-0000-0000-000066200000}"/>
    <cellStyle name="Normal 3 2 13 3 2" xfId="11784" xr:uid="{00000000-0005-0000-0000-000067200000}"/>
    <cellStyle name="Normal 3 2 13 4" xfId="11781" xr:uid="{00000000-0005-0000-0000-000068200000}"/>
    <cellStyle name="Normal 3 2 14" xfId="6016" xr:uid="{00000000-0005-0000-0000-000069200000}"/>
    <cellStyle name="Normal 3 2 14 2" xfId="6017" xr:uid="{00000000-0005-0000-0000-00006A200000}"/>
    <cellStyle name="Normal 3 2 14 2 2" xfId="6018" xr:uid="{00000000-0005-0000-0000-00006B200000}"/>
    <cellStyle name="Normal 3 2 14 2 2 2" xfId="11787" xr:uid="{00000000-0005-0000-0000-00006C200000}"/>
    <cellStyle name="Normal 3 2 14 2 3" xfId="11786" xr:uid="{00000000-0005-0000-0000-00006D200000}"/>
    <cellStyle name="Normal 3 2 14 3" xfId="6019" xr:uid="{00000000-0005-0000-0000-00006E200000}"/>
    <cellStyle name="Normal 3 2 14 3 2" xfId="11788" xr:uid="{00000000-0005-0000-0000-00006F200000}"/>
    <cellStyle name="Normal 3 2 14 4" xfId="11785" xr:uid="{00000000-0005-0000-0000-000070200000}"/>
    <cellStyle name="Normal 3 2 15" xfId="6020" xr:uid="{00000000-0005-0000-0000-000071200000}"/>
    <cellStyle name="Normal 3 2 15 2" xfId="6021" xr:uid="{00000000-0005-0000-0000-000072200000}"/>
    <cellStyle name="Normal 3 2 15 2 2" xfId="6022" xr:uid="{00000000-0005-0000-0000-000073200000}"/>
    <cellStyle name="Normal 3 2 15 2 2 2" xfId="11791" xr:uid="{00000000-0005-0000-0000-000074200000}"/>
    <cellStyle name="Normal 3 2 15 2 3" xfId="11790" xr:uid="{00000000-0005-0000-0000-000075200000}"/>
    <cellStyle name="Normal 3 2 15 3" xfId="6023" xr:uid="{00000000-0005-0000-0000-000076200000}"/>
    <cellStyle name="Normal 3 2 15 3 2" xfId="11792" xr:uid="{00000000-0005-0000-0000-000077200000}"/>
    <cellStyle name="Normal 3 2 15 4" xfId="11789" xr:uid="{00000000-0005-0000-0000-000078200000}"/>
    <cellStyle name="Normal 3 2 16" xfId="6024" xr:uid="{00000000-0005-0000-0000-000079200000}"/>
    <cellStyle name="Normal 3 2 16 2" xfId="6025" xr:uid="{00000000-0005-0000-0000-00007A200000}"/>
    <cellStyle name="Normal 3 2 16 2 2" xfId="6026" xr:uid="{00000000-0005-0000-0000-00007B200000}"/>
    <cellStyle name="Normal 3 2 16 2 2 2" xfId="11795" xr:uid="{00000000-0005-0000-0000-00007C200000}"/>
    <cellStyle name="Normal 3 2 16 2 3" xfId="11794" xr:uid="{00000000-0005-0000-0000-00007D200000}"/>
    <cellStyle name="Normal 3 2 16 3" xfId="6027" xr:uid="{00000000-0005-0000-0000-00007E200000}"/>
    <cellStyle name="Normal 3 2 16 3 2" xfId="11796" xr:uid="{00000000-0005-0000-0000-00007F200000}"/>
    <cellStyle name="Normal 3 2 16 4" xfId="11793" xr:uid="{00000000-0005-0000-0000-000080200000}"/>
    <cellStyle name="Normal 3 2 17" xfId="6028" xr:uid="{00000000-0005-0000-0000-000081200000}"/>
    <cellStyle name="Normal 3 2 17 2" xfId="6029" xr:uid="{00000000-0005-0000-0000-000082200000}"/>
    <cellStyle name="Normal 3 2 17 2 2" xfId="6030" xr:uid="{00000000-0005-0000-0000-000083200000}"/>
    <cellStyle name="Normal 3 2 17 2 2 2" xfId="11799" xr:uid="{00000000-0005-0000-0000-000084200000}"/>
    <cellStyle name="Normal 3 2 17 2 3" xfId="11798" xr:uid="{00000000-0005-0000-0000-000085200000}"/>
    <cellStyle name="Normal 3 2 17 3" xfId="6031" xr:uid="{00000000-0005-0000-0000-000086200000}"/>
    <cellStyle name="Normal 3 2 17 3 2" xfId="11800" xr:uid="{00000000-0005-0000-0000-000087200000}"/>
    <cellStyle name="Normal 3 2 17 4" xfId="11797" xr:uid="{00000000-0005-0000-0000-000088200000}"/>
    <cellStyle name="Normal 3 2 18" xfId="6032" xr:uid="{00000000-0005-0000-0000-000089200000}"/>
    <cellStyle name="Normal 3 2 18 2" xfId="6033" xr:uid="{00000000-0005-0000-0000-00008A200000}"/>
    <cellStyle name="Normal 3 2 18 2 2" xfId="11802" xr:uid="{00000000-0005-0000-0000-00008B200000}"/>
    <cellStyle name="Normal 3 2 18 3" xfId="11801" xr:uid="{00000000-0005-0000-0000-00008C200000}"/>
    <cellStyle name="Normal 3 2 19" xfId="6034" xr:uid="{00000000-0005-0000-0000-00008D200000}"/>
    <cellStyle name="Normal 3 2 19 2" xfId="6035" xr:uid="{00000000-0005-0000-0000-00008E200000}"/>
    <cellStyle name="Normal 3 2 19 2 2" xfId="11804" xr:uid="{00000000-0005-0000-0000-00008F200000}"/>
    <cellStyle name="Normal 3 2 19 3" xfId="11803" xr:uid="{00000000-0005-0000-0000-000090200000}"/>
    <cellStyle name="Normal 3 2 2" xfId="6036" xr:uid="{00000000-0005-0000-0000-000091200000}"/>
    <cellStyle name="Normal 3 2 2 10" xfId="6037" xr:uid="{00000000-0005-0000-0000-000092200000}"/>
    <cellStyle name="Normal 3 2 2 11" xfId="6038" xr:uid="{00000000-0005-0000-0000-000093200000}"/>
    <cellStyle name="Normal 3 2 2 12" xfId="6039" xr:uid="{00000000-0005-0000-0000-000094200000}"/>
    <cellStyle name="Normal 3 2 2 13" xfId="6040" xr:uid="{00000000-0005-0000-0000-000095200000}"/>
    <cellStyle name="Normal 3 2 2 14" xfId="6041" xr:uid="{00000000-0005-0000-0000-000096200000}"/>
    <cellStyle name="Normal 3 2 2 15" xfId="6042" xr:uid="{00000000-0005-0000-0000-000097200000}"/>
    <cellStyle name="Normal 3 2 2 16" xfId="6043" xr:uid="{00000000-0005-0000-0000-000098200000}"/>
    <cellStyle name="Normal 3 2 2 17" xfId="6044" xr:uid="{00000000-0005-0000-0000-000099200000}"/>
    <cellStyle name="Normal 3 2 2 18" xfId="6045" xr:uid="{00000000-0005-0000-0000-00009A200000}"/>
    <cellStyle name="Normal 3 2 2 18 2" xfId="11805" xr:uid="{00000000-0005-0000-0000-00009B200000}"/>
    <cellStyle name="Normal 3 2 2 2" xfId="6046" xr:uid="{00000000-0005-0000-0000-00009C200000}"/>
    <cellStyle name="Normal 3 2 2 2 10" xfId="6047" xr:uid="{00000000-0005-0000-0000-00009D200000}"/>
    <cellStyle name="Normal 3 2 2 2 10 2" xfId="6048" xr:uid="{00000000-0005-0000-0000-00009E200000}"/>
    <cellStyle name="Normal 3 2 2 2 10 2 2" xfId="6049" xr:uid="{00000000-0005-0000-0000-00009F200000}"/>
    <cellStyle name="Normal 3 2 2 2 10 2 2 2" xfId="11809" xr:uid="{00000000-0005-0000-0000-0000A0200000}"/>
    <cellStyle name="Normal 3 2 2 2 10 2 3" xfId="11808" xr:uid="{00000000-0005-0000-0000-0000A1200000}"/>
    <cellStyle name="Normal 3 2 2 2 10 3" xfId="6050" xr:uid="{00000000-0005-0000-0000-0000A2200000}"/>
    <cellStyle name="Normal 3 2 2 2 10 3 2" xfId="11810" xr:uid="{00000000-0005-0000-0000-0000A3200000}"/>
    <cellStyle name="Normal 3 2 2 2 10 4" xfId="11807" xr:uid="{00000000-0005-0000-0000-0000A4200000}"/>
    <cellStyle name="Normal 3 2 2 2 11" xfId="6051" xr:uid="{00000000-0005-0000-0000-0000A5200000}"/>
    <cellStyle name="Normal 3 2 2 2 11 2" xfId="6052" xr:uid="{00000000-0005-0000-0000-0000A6200000}"/>
    <cellStyle name="Normal 3 2 2 2 11 2 2" xfId="6053" xr:uid="{00000000-0005-0000-0000-0000A7200000}"/>
    <cellStyle name="Normal 3 2 2 2 11 2 2 2" xfId="11813" xr:uid="{00000000-0005-0000-0000-0000A8200000}"/>
    <cellStyle name="Normal 3 2 2 2 11 2 3" xfId="11812" xr:uid="{00000000-0005-0000-0000-0000A9200000}"/>
    <cellStyle name="Normal 3 2 2 2 11 3" xfId="6054" xr:uid="{00000000-0005-0000-0000-0000AA200000}"/>
    <cellStyle name="Normal 3 2 2 2 11 3 2" xfId="11814" xr:uid="{00000000-0005-0000-0000-0000AB200000}"/>
    <cellStyle name="Normal 3 2 2 2 11 4" xfId="11811" xr:uid="{00000000-0005-0000-0000-0000AC200000}"/>
    <cellStyle name="Normal 3 2 2 2 12" xfId="6055" xr:uid="{00000000-0005-0000-0000-0000AD200000}"/>
    <cellStyle name="Normal 3 2 2 2 12 2" xfId="6056" xr:uid="{00000000-0005-0000-0000-0000AE200000}"/>
    <cellStyle name="Normal 3 2 2 2 12 2 2" xfId="6057" xr:uid="{00000000-0005-0000-0000-0000AF200000}"/>
    <cellStyle name="Normal 3 2 2 2 12 2 2 2" xfId="11817" xr:uid="{00000000-0005-0000-0000-0000B0200000}"/>
    <cellStyle name="Normal 3 2 2 2 12 2 3" xfId="11816" xr:uid="{00000000-0005-0000-0000-0000B1200000}"/>
    <cellStyle name="Normal 3 2 2 2 12 3" xfId="6058" xr:uid="{00000000-0005-0000-0000-0000B2200000}"/>
    <cellStyle name="Normal 3 2 2 2 12 3 2" xfId="11818" xr:uid="{00000000-0005-0000-0000-0000B3200000}"/>
    <cellStyle name="Normal 3 2 2 2 12 4" xfId="11815" xr:uid="{00000000-0005-0000-0000-0000B4200000}"/>
    <cellStyle name="Normal 3 2 2 2 13" xfId="6059" xr:uid="{00000000-0005-0000-0000-0000B5200000}"/>
    <cellStyle name="Normal 3 2 2 2 13 2" xfId="6060" xr:uid="{00000000-0005-0000-0000-0000B6200000}"/>
    <cellStyle name="Normal 3 2 2 2 13 2 2" xfId="6061" xr:uid="{00000000-0005-0000-0000-0000B7200000}"/>
    <cellStyle name="Normal 3 2 2 2 13 2 2 2" xfId="11821" xr:uid="{00000000-0005-0000-0000-0000B8200000}"/>
    <cellStyle name="Normal 3 2 2 2 13 2 3" xfId="11820" xr:uid="{00000000-0005-0000-0000-0000B9200000}"/>
    <cellStyle name="Normal 3 2 2 2 13 3" xfId="6062" xr:uid="{00000000-0005-0000-0000-0000BA200000}"/>
    <cellStyle name="Normal 3 2 2 2 13 3 2" xfId="11822" xr:uid="{00000000-0005-0000-0000-0000BB200000}"/>
    <cellStyle name="Normal 3 2 2 2 13 4" xfId="11819" xr:uid="{00000000-0005-0000-0000-0000BC200000}"/>
    <cellStyle name="Normal 3 2 2 2 14" xfId="6063" xr:uid="{00000000-0005-0000-0000-0000BD200000}"/>
    <cellStyle name="Normal 3 2 2 2 14 2" xfId="6064" xr:uid="{00000000-0005-0000-0000-0000BE200000}"/>
    <cellStyle name="Normal 3 2 2 2 14 2 2" xfId="6065" xr:uid="{00000000-0005-0000-0000-0000BF200000}"/>
    <cellStyle name="Normal 3 2 2 2 14 2 2 2" xfId="11825" xr:uid="{00000000-0005-0000-0000-0000C0200000}"/>
    <cellStyle name="Normal 3 2 2 2 14 2 3" xfId="11824" xr:uid="{00000000-0005-0000-0000-0000C1200000}"/>
    <cellStyle name="Normal 3 2 2 2 14 3" xfId="6066" xr:uid="{00000000-0005-0000-0000-0000C2200000}"/>
    <cellStyle name="Normal 3 2 2 2 14 3 2" xfId="11826" xr:uid="{00000000-0005-0000-0000-0000C3200000}"/>
    <cellStyle name="Normal 3 2 2 2 14 4" xfId="11823" xr:uid="{00000000-0005-0000-0000-0000C4200000}"/>
    <cellStyle name="Normal 3 2 2 2 15" xfId="6067" xr:uid="{00000000-0005-0000-0000-0000C5200000}"/>
    <cellStyle name="Normal 3 2 2 2 15 2" xfId="6068" xr:uid="{00000000-0005-0000-0000-0000C6200000}"/>
    <cellStyle name="Normal 3 2 2 2 15 2 2" xfId="6069" xr:uid="{00000000-0005-0000-0000-0000C7200000}"/>
    <cellStyle name="Normal 3 2 2 2 15 2 2 2" xfId="11829" xr:uid="{00000000-0005-0000-0000-0000C8200000}"/>
    <cellStyle name="Normal 3 2 2 2 15 2 3" xfId="11828" xr:uid="{00000000-0005-0000-0000-0000C9200000}"/>
    <cellStyle name="Normal 3 2 2 2 15 3" xfId="6070" xr:uid="{00000000-0005-0000-0000-0000CA200000}"/>
    <cellStyle name="Normal 3 2 2 2 15 3 2" xfId="11830" xr:uid="{00000000-0005-0000-0000-0000CB200000}"/>
    <cellStyle name="Normal 3 2 2 2 15 4" xfId="11827" xr:uid="{00000000-0005-0000-0000-0000CC200000}"/>
    <cellStyle name="Normal 3 2 2 2 16" xfId="6071" xr:uid="{00000000-0005-0000-0000-0000CD200000}"/>
    <cellStyle name="Normal 3 2 2 2 16 2" xfId="6072" xr:uid="{00000000-0005-0000-0000-0000CE200000}"/>
    <cellStyle name="Normal 3 2 2 2 16 2 2" xfId="11832" xr:uid="{00000000-0005-0000-0000-0000CF200000}"/>
    <cellStyle name="Normal 3 2 2 2 16 3" xfId="11831" xr:uid="{00000000-0005-0000-0000-0000D0200000}"/>
    <cellStyle name="Normal 3 2 2 2 17" xfId="6073" xr:uid="{00000000-0005-0000-0000-0000D1200000}"/>
    <cellStyle name="Normal 3 2 2 2 17 2" xfId="6074" xr:uid="{00000000-0005-0000-0000-0000D2200000}"/>
    <cellStyle name="Normal 3 2 2 2 17 2 2" xfId="11834" xr:uid="{00000000-0005-0000-0000-0000D3200000}"/>
    <cellStyle name="Normal 3 2 2 2 17 3" xfId="11833" xr:uid="{00000000-0005-0000-0000-0000D4200000}"/>
    <cellStyle name="Normal 3 2 2 2 18" xfId="11806" xr:uid="{00000000-0005-0000-0000-0000D5200000}"/>
    <cellStyle name="Normal 3 2 2 2 2" xfId="6075" xr:uid="{00000000-0005-0000-0000-0000D6200000}"/>
    <cellStyle name="Normal 3 2 2 2 2 2" xfId="6076" xr:uid="{00000000-0005-0000-0000-0000D7200000}"/>
    <cellStyle name="Normal 3 2 2 2 2 2 2" xfId="6077" xr:uid="{00000000-0005-0000-0000-0000D8200000}"/>
    <cellStyle name="Normal 3 2 2 2 2 2 2 2" xfId="6078" xr:uid="{00000000-0005-0000-0000-0000D9200000}"/>
    <cellStyle name="Normal 3 2 2 2 2 2 2 2 2" xfId="6079" xr:uid="{00000000-0005-0000-0000-0000DA200000}"/>
    <cellStyle name="Normal 3 2 2 2 2 2 2 2 2 2" xfId="11838" xr:uid="{00000000-0005-0000-0000-0000DB200000}"/>
    <cellStyle name="Normal 3 2 2 2 2 2 2 2 3" xfId="11837" xr:uid="{00000000-0005-0000-0000-0000DC200000}"/>
    <cellStyle name="Normal 3 2 2 2 2 2 2 3" xfId="6080" xr:uid="{00000000-0005-0000-0000-0000DD200000}"/>
    <cellStyle name="Normal 3 2 2 2 2 2 2 3 2" xfId="11839" xr:uid="{00000000-0005-0000-0000-0000DE200000}"/>
    <cellStyle name="Normal 3 2 2 2 2 2 2 4" xfId="11836" xr:uid="{00000000-0005-0000-0000-0000DF200000}"/>
    <cellStyle name="Normal 3 2 2 2 2 2 3" xfId="6081" xr:uid="{00000000-0005-0000-0000-0000E0200000}"/>
    <cellStyle name="Normal 3 2 2 2 2 2 3 2" xfId="6082" xr:uid="{00000000-0005-0000-0000-0000E1200000}"/>
    <cellStyle name="Normal 3 2 2 2 2 2 3 2 2" xfId="6083" xr:uid="{00000000-0005-0000-0000-0000E2200000}"/>
    <cellStyle name="Normal 3 2 2 2 2 2 3 2 2 2" xfId="11842" xr:uid="{00000000-0005-0000-0000-0000E3200000}"/>
    <cellStyle name="Normal 3 2 2 2 2 2 3 2 3" xfId="11841" xr:uid="{00000000-0005-0000-0000-0000E4200000}"/>
    <cellStyle name="Normal 3 2 2 2 2 2 3 3" xfId="6084" xr:uid="{00000000-0005-0000-0000-0000E5200000}"/>
    <cellStyle name="Normal 3 2 2 2 2 2 3 3 2" xfId="11843" xr:uid="{00000000-0005-0000-0000-0000E6200000}"/>
    <cellStyle name="Normal 3 2 2 2 2 2 3 4" xfId="11840" xr:uid="{00000000-0005-0000-0000-0000E7200000}"/>
    <cellStyle name="Normal 3 2 2 2 2 2 4" xfId="6085" xr:uid="{00000000-0005-0000-0000-0000E8200000}"/>
    <cellStyle name="Normal 3 2 2 2 2 2 4 2" xfId="6086" xr:uid="{00000000-0005-0000-0000-0000E9200000}"/>
    <cellStyle name="Normal 3 2 2 2 2 2 4 2 2" xfId="6087" xr:uid="{00000000-0005-0000-0000-0000EA200000}"/>
    <cellStyle name="Normal 3 2 2 2 2 2 4 2 2 2" xfId="11846" xr:uid="{00000000-0005-0000-0000-0000EB200000}"/>
    <cellStyle name="Normal 3 2 2 2 2 2 4 2 3" xfId="11845" xr:uid="{00000000-0005-0000-0000-0000EC200000}"/>
    <cellStyle name="Normal 3 2 2 2 2 2 4 3" xfId="6088" xr:uid="{00000000-0005-0000-0000-0000ED200000}"/>
    <cellStyle name="Normal 3 2 2 2 2 2 4 3 2" xfId="11847" xr:uid="{00000000-0005-0000-0000-0000EE200000}"/>
    <cellStyle name="Normal 3 2 2 2 2 2 4 4" xfId="11844" xr:uid="{00000000-0005-0000-0000-0000EF200000}"/>
    <cellStyle name="Normal 3 2 2 2 2 2 5" xfId="6089" xr:uid="{00000000-0005-0000-0000-0000F0200000}"/>
    <cellStyle name="Normal 3 2 2 2 2 2 5 2" xfId="6090" xr:uid="{00000000-0005-0000-0000-0000F1200000}"/>
    <cellStyle name="Normal 3 2 2 2 2 2 5 2 2" xfId="6091" xr:uid="{00000000-0005-0000-0000-0000F2200000}"/>
    <cellStyle name="Normal 3 2 2 2 2 2 5 2 2 2" xfId="11850" xr:uid="{00000000-0005-0000-0000-0000F3200000}"/>
    <cellStyle name="Normal 3 2 2 2 2 2 5 2 3" xfId="11849" xr:uid="{00000000-0005-0000-0000-0000F4200000}"/>
    <cellStyle name="Normal 3 2 2 2 2 2 5 3" xfId="6092" xr:uid="{00000000-0005-0000-0000-0000F5200000}"/>
    <cellStyle name="Normal 3 2 2 2 2 2 5 3 2" xfId="11851" xr:uid="{00000000-0005-0000-0000-0000F6200000}"/>
    <cellStyle name="Normal 3 2 2 2 2 2 5 4" xfId="11848" xr:uid="{00000000-0005-0000-0000-0000F7200000}"/>
    <cellStyle name="Normal 3 2 2 2 2 3" xfId="6093" xr:uid="{00000000-0005-0000-0000-0000F8200000}"/>
    <cellStyle name="Normal 3 2 2 2 2 4" xfId="6094" xr:uid="{00000000-0005-0000-0000-0000F9200000}"/>
    <cellStyle name="Normal 3 2 2 2 2 5" xfId="6095" xr:uid="{00000000-0005-0000-0000-0000FA200000}"/>
    <cellStyle name="Normal 3 2 2 2 2 6" xfId="6096" xr:uid="{00000000-0005-0000-0000-0000FB200000}"/>
    <cellStyle name="Normal 3 2 2 2 2 6 2" xfId="6097" xr:uid="{00000000-0005-0000-0000-0000FC200000}"/>
    <cellStyle name="Normal 3 2 2 2 2 6 2 2" xfId="11853" xr:uid="{00000000-0005-0000-0000-0000FD200000}"/>
    <cellStyle name="Normal 3 2 2 2 2 6 3" xfId="11852" xr:uid="{00000000-0005-0000-0000-0000FE200000}"/>
    <cellStyle name="Normal 3 2 2 2 2 7" xfId="6098" xr:uid="{00000000-0005-0000-0000-0000FF200000}"/>
    <cellStyle name="Normal 3 2 2 2 2 7 2" xfId="11854" xr:uid="{00000000-0005-0000-0000-000000210000}"/>
    <cellStyle name="Normal 3 2 2 2 2 8" xfId="11835" xr:uid="{00000000-0005-0000-0000-000001210000}"/>
    <cellStyle name="Normal 3 2 2 2 3" xfId="6099" xr:uid="{00000000-0005-0000-0000-000002210000}"/>
    <cellStyle name="Normal 3 2 2 2 3 2" xfId="6100" xr:uid="{00000000-0005-0000-0000-000003210000}"/>
    <cellStyle name="Normal 3 2 2 2 3 2 2" xfId="6101" xr:uid="{00000000-0005-0000-0000-000004210000}"/>
    <cellStyle name="Normal 3 2 2 2 3 2 2 2" xfId="11857" xr:uid="{00000000-0005-0000-0000-000005210000}"/>
    <cellStyle name="Normal 3 2 2 2 3 2 3" xfId="11856" xr:uid="{00000000-0005-0000-0000-000006210000}"/>
    <cellStyle name="Normal 3 2 2 2 3 3" xfId="6102" xr:uid="{00000000-0005-0000-0000-000007210000}"/>
    <cellStyle name="Normal 3 2 2 2 3 3 2" xfId="11858" xr:uid="{00000000-0005-0000-0000-000008210000}"/>
    <cellStyle name="Normal 3 2 2 2 3 4" xfId="11855" xr:uid="{00000000-0005-0000-0000-000009210000}"/>
    <cellStyle name="Normal 3 2 2 2 4" xfId="6103" xr:uid="{00000000-0005-0000-0000-00000A210000}"/>
    <cellStyle name="Normal 3 2 2 2 4 2" xfId="6104" xr:uid="{00000000-0005-0000-0000-00000B210000}"/>
    <cellStyle name="Normal 3 2 2 2 4 2 2" xfId="6105" xr:uid="{00000000-0005-0000-0000-00000C210000}"/>
    <cellStyle name="Normal 3 2 2 2 4 2 2 2" xfId="11861" xr:uid="{00000000-0005-0000-0000-00000D210000}"/>
    <cellStyle name="Normal 3 2 2 2 4 2 3" xfId="11860" xr:uid="{00000000-0005-0000-0000-00000E210000}"/>
    <cellStyle name="Normal 3 2 2 2 4 3" xfId="6106" xr:uid="{00000000-0005-0000-0000-00000F210000}"/>
    <cellStyle name="Normal 3 2 2 2 4 3 2" xfId="11862" xr:uid="{00000000-0005-0000-0000-000010210000}"/>
    <cellStyle name="Normal 3 2 2 2 4 4" xfId="11859" xr:uid="{00000000-0005-0000-0000-000011210000}"/>
    <cellStyle name="Normal 3 2 2 2 5" xfId="6107" xr:uid="{00000000-0005-0000-0000-000012210000}"/>
    <cellStyle name="Normal 3 2 2 2 5 2" xfId="6108" xr:uid="{00000000-0005-0000-0000-000013210000}"/>
    <cellStyle name="Normal 3 2 2 2 5 2 2" xfId="6109" xr:uid="{00000000-0005-0000-0000-000014210000}"/>
    <cellStyle name="Normal 3 2 2 2 5 2 2 2" xfId="11865" xr:uid="{00000000-0005-0000-0000-000015210000}"/>
    <cellStyle name="Normal 3 2 2 2 5 2 3" xfId="11864" xr:uid="{00000000-0005-0000-0000-000016210000}"/>
    <cellStyle name="Normal 3 2 2 2 5 3" xfId="6110" xr:uid="{00000000-0005-0000-0000-000017210000}"/>
    <cellStyle name="Normal 3 2 2 2 5 3 2" xfId="11866" xr:uid="{00000000-0005-0000-0000-000018210000}"/>
    <cellStyle name="Normal 3 2 2 2 5 4" xfId="11863" xr:uid="{00000000-0005-0000-0000-000019210000}"/>
    <cellStyle name="Normal 3 2 2 2 6" xfId="6111" xr:uid="{00000000-0005-0000-0000-00001A210000}"/>
    <cellStyle name="Normal 3 2 2 2 6 2" xfId="6112" xr:uid="{00000000-0005-0000-0000-00001B210000}"/>
    <cellStyle name="Normal 3 2 2 2 6 2 2" xfId="6113" xr:uid="{00000000-0005-0000-0000-00001C210000}"/>
    <cellStyle name="Normal 3 2 2 2 6 2 2 2" xfId="11869" xr:uid="{00000000-0005-0000-0000-00001D210000}"/>
    <cellStyle name="Normal 3 2 2 2 6 2 3" xfId="11868" xr:uid="{00000000-0005-0000-0000-00001E210000}"/>
    <cellStyle name="Normal 3 2 2 2 6 3" xfId="6114" xr:uid="{00000000-0005-0000-0000-00001F210000}"/>
    <cellStyle name="Normal 3 2 2 2 6 3 2" xfId="11870" xr:uid="{00000000-0005-0000-0000-000020210000}"/>
    <cellStyle name="Normal 3 2 2 2 6 4" xfId="11867" xr:uid="{00000000-0005-0000-0000-000021210000}"/>
    <cellStyle name="Normal 3 2 2 2 7" xfId="6115" xr:uid="{00000000-0005-0000-0000-000022210000}"/>
    <cellStyle name="Normal 3 2 2 2 7 2" xfId="6116" xr:uid="{00000000-0005-0000-0000-000023210000}"/>
    <cellStyle name="Normal 3 2 2 2 7 2 2" xfId="6117" xr:uid="{00000000-0005-0000-0000-000024210000}"/>
    <cellStyle name="Normal 3 2 2 2 7 2 2 2" xfId="11873" xr:uid="{00000000-0005-0000-0000-000025210000}"/>
    <cellStyle name="Normal 3 2 2 2 7 2 3" xfId="11872" xr:uid="{00000000-0005-0000-0000-000026210000}"/>
    <cellStyle name="Normal 3 2 2 2 7 3" xfId="6118" xr:uid="{00000000-0005-0000-0000-000027210000}"/>
    <cellStyle name="Normal 3 2 2 2 7 3 2" xfId="11874" xr:uid="{00000000-0005-0000-0000-000028210000}"/>
    <cellStyle name="Normal 3 2 2 2 7 4" xfId="11871" xr:uid="{00000000-0005-0000-0000-000029210000}"/>
    <cellStyle name="Normal 3 2 2 2 8" xfId="6119" xr:uid="{00000000-0005-0000-0000-00002A210000}"/>
    <cellStyle name="Normal 3 2 2 2 8 2" xfId="6120" xr:uid="{00000000-0005-0000-0000-00002B210000}"/>
    <cellStyle name="Normal 3 2 2 2 8 2 2" xfId="6121" xr:uid="{00000000-0005-0000-0000-00002C210000}"/>
    <cellStyle name="Normal 3 2 2 2 8 2 2 2" xfId="11877" xr:uid="{00000000-0005-0000-0000-00002D210000}"/>
    <cellStyle name="Normal 3 2 2 2 8 2 3" xfId="11876" xr:uid="{00000000-0005-0000-0000-00002E210000}"/>
    <cellStyle name="Normal 3 2 2 2 8 3" xfId="6122" xr:uid="{00000000-0005-0000-0000-00002F210000}"/>
    <cellStyle name="Normal 3 2 2 2 8 3 2" xfId="11878" xr:uid="{00000000-0005-0000-0000-000030210000}"/>
    <cellStyle name="Normal 3 2 2 2 8 4" xfId="11875" xr:uid="{00000000-0005-0000-0000-000031210000}"/>
    <cellStyle name="Normal 3 2 2 2 9" xfId="6123" xr:uid="{00000000-0005-0000-0000-000032210000}"/>
    <cellStyle name="Normal 3 2 2 2 9 2" xfId="6124" xr:uid="{00000000-0005-0000-0000-000033210000}"/>
    <cellStyle name="Normal 3 2 2 2 9 2 2" xfId="6125" xr:uid="{00000000-0005-0000-0000-000034210000}"/>
    <cellStyle name="Normal 3 2 2 2 9 2 2 2" xfId="11881" xr:uid="{00000000-0005-0000-0000-000035210000}"/>
    <cellStyle name="Normal 3 2 2 2 9 2 3" xfId="11880" xr:uid="{00000000-0005-0000-0000-000036210000}"/>
    <cellStyle name="Normal 3 2 2 2 9 3" xfId="6126" xr:uid="{00000000-0005-0000-0000-000037210000}"/>
    <cellStyle name="Normal 3 2 2 2 9 3 2" xfId="11882" xr:uid="{00000000-0005-0000-0000-000038210000}"/>
    <cellStyle name="Normal 3 2 2 2 9 4" xfId="11879" xr:uid="{00000000-0005-0000-0000-000039210000}"/>
    <cellStyle name="Normal 3 2 2 3" xfId="6127" xr:uid="{00000000-0005-0000-0000-00003A210000}"/>
    <cellStyle name="Normal 3 2 2 3 2" xfId="6128" xr:uid="{00000000-0005-0000-0000-00003B210000}"/>
    <cellStyle name="Normal 3 2 2 3 3" xfId="6129" xr:uid="{00000000-0005-0000-0000-00003C210000}"/>
    <cellStyle name="Normal 3 2 2 3 3 2" xfId="6130" xr:uid="{00000000-0005-0000-0000-00003D210000}"/>
    <cellStyle name="Normal 3 2 2 3 3 2 2" xfId="11885" xr:uid="{00000000-0005-0000-0000-00003E210000}"/>
    <cellStyle name="Normal 3 2 2 3 3 3" xfId="11884" xr:uid="{00000000-0005-0000-0000-00003F210000}"/>
    <cellStyle name="Normal 3 2 2 3 4" xfId="6131" xr:uid="{00000000-0005-0000-0000-000040210000}"/>
    <cellStyle name="Normal 3 2 2 3 4 2" xfId="11886" xr:uid="{00000000-0005-0000-0000-000041210000}"/>
    <cellStyle name="Normal 3 2 2 3 5" xfId="11883" xr:uid="{00000000-0005-0000-0000-000042210000}"/>
    <cellStyle name="Normal 3 2 2 4" xfId="6132" xr:uid="{00000000-0005-0000-0000-000043210000}"/>
    <cellStyle name="Normal 3 2 2 4 2" xfId="6133" xr:uid="{00000000-0005-0000-0000-000044210000}"/>
    <cellStyle name="Normal 3 2 2 5" xfId="6134" xr:uid="{00000000-0005-0000-0000-000045210000}"/>
    <cellStyle name="Normal 3 2 2 6" xfId="6135" xr:uid="{00000000-0005-0000-0000-000046210000}"/>
    <cellStyle name="Normal 3 2 2 7" xfId="6136" xr:uid="{00000000-0005-0000-0000-000047210000}"/>
    <cellStyle name="Normal 3 2 2 8" xfId="6137" xr:uid="{00000000-0005-0000-0000-000048210000}"/>
    <cellStyle name="Normal 3 2 2 9" xfId="6138" xr:uid="{00000000-0005-0000-0000-000049210000}"/>
    <cellStyle name="Normal 3 2 20" xfId="6139" xr:uid="{00000000-0005-0000-0000-00004A210000}"/>
    <cellStyle name="Normal 3 2 21" xfId="6140" xr:uid="{00000000-0005-0000-0000-00004B210000}"/>
    <cellStyle name="Normal 3 2 22" xfId="6141" xr:uid="{00000000-0005-0000-0000-00004C210000}"/>
    <cellStyle name="Normal 3 2 22 2" xfId="11887" xr:uid="{00000000-0005-0000-0000-00004D210000}"/>
    <cellStyle name="Normal 3 2 3" xfId="6142" xr:uid="{00000000-0005-0000-0000-00004E210000}"/>
    <cellStyle name="Normal 3 2 3 2" xfId="6143" xr:uid="{00000000-0005-0000-0000-00004F210000}"/>
    <cellStyle name="Normal 3 2 3 2 2" xfId="6144" xr:uid="{00000000-0005-0000-0000-000050210000}"/>
    <cellStyle name="Normal 3 2 3 2 2 2" xfId="11890" xr:uid="{00000000-0005-0000-0000-000051210000}"/>
    <cellStyle name="Normal 3 2 3 2 3" xfId="11889" xr:uid="{00000000-0005-0000-0000-000052210000}"/>
    <cellStyle name="Normal 3 2 3 3" xfId="6145" xr:uid="{00000000-0005-0000-0000-000053210000}"/>
    <cellStyle name="Normal 3 2 3 3 2" xfId="11891" xr:uid="{00000000-0005-0000-0000-000054210000}"/>
    <cellStyle name="Normal 3 2 3 4" xfId="11888" xr:uid="{00000000-0005-0000-0000-000055210000}"/>
    <cellStyle name="Normal 3 2 4" xfId="6146" xr:uid="{00000000-0005-0000-0000-000056210000}"/>
    <cellStyle name="Normal 3 2 4 2" xfId="6147" xr:uid="{00000000-0005-0000-0000-000057210000}"/>
    <cellStyle name="Normal 3 2 4 2 2" xfId="6148" xr:uid="{00000000-0005-0000-0000-000058210000}"/>
    <cellStyle name="Normal 3 2 4 2 2 2" xfId="11894" xr:uid="{00000000-0005-0000-0000-000059210000}"/>
    <cellStyle name="Normal 3 2 4 2 3" xfId="11893" xr:uid="{00000000-0005-0000-0000-00005A210000}"/>
    <cellStyle name="Normal 3 2 4 3" xfId="6149" xr:uid="{00000000-0005-0000-0000-00005B210000}"/>
    <cellStyle name="Normal 3 2 4 3 2" xfId="11895" xr:uid="{00000000-0005-0000-0000-00005C210000}"/>
    <cellStyle name="Normal 3 2 4 4" xfId="11892" xr:uid="{00000000-0005-0000-0000-00005D210000}"/>
    <cellStyle name="Normal 3 2 5" xfId="6150" xr:uid="{00000000-0005-0000-0000-00005E210000}"/>
    <cellStyle name="Normal 3 2 5 2" xfId="6151" xr:uid="{00000000-0005-0000-0000-00005F210000}"/>
    <cellStyle name="Normal 3 2 5 2 2" xfId="6152" xr:uid="{00000000-0005-0000-0000-000060210000}"/>
    <cellStyle name="Normal 3 2 5 2 2 2" xfId="11898" xr:uid="{00000000-0005-0000-0000-000061210000}"/>
    <cellStyle name="Normal 3 2 5 2 3" xfId="11897" xr:uid="{00000000-0005-0000-0000-000062210000}"/>
    <cellStyle name="Normal 3 2 5 3" xfId="6153" xr:uid="{00000000-0005-0000-0000-000063210000}"/>
    <cellStyle name="Normal 3 2 5 3 2" xfId="11899" xr:uid="{00000000-0005-0000-0000-000064210000}"/>
    <cellStyle name="Normal 3 2 5 4" xfId="11896" xr:uid="{00000000-0005-0000-0000-000065210000}"/>
    <cellStyle name="Normal 3 2 6" xfId="6154" xr:uid="{00000000-0005-0000-0000-000066210000}"/>
    <cellStyle name="Normal 3 2 6 2" xfId="6155" xr:uid="{00000000-0005-0000-0000-000067210000}"/>
    <cellStyle name="Normal 3 2 6 2 2" xfId="6156" xr:uid="{00000000-0005-0000-0000-000068210000}"/>
    <cellStyle name="Normal 3 2 6 2 2 2" xfId="11902" xr:uid="{00000000-0005-0000-0000-000069210000}"/>
    <cellStyle name="Normal 3 2 6 2 3" xfId="11901" xr:uid="{00000000-0005-0000-0000-00006A210000}"/>
    <cellStyle name="Normal 3 2 6 3" xfId="6157" xr:uid="{00000000-0005-0000-0000-00006B210000}"/>
    <cellStyle name="Normal 3 2 6 3 2" xfId="11903" xr:uid="{00000000-0005-0000-0000-00006C210000}"/>
    <cellStyle name="Normal 3 2 6 4" xfId="11900" xr:uid="{00000000-0005-0000-0000-00006D210000}"/>
    <cellStyle name="Normal 3 2 7" xfId="6158" xr:uid="{00000000-0005-0000-0000-00006E210000}"/>
    <cellStyle name="Normal 3 2 7 2" xfId="6159" xr:uid="{00000000-0005-0000-0000-00006F210000}"/>
    <cellStyle name="Normal 3 2 7 2 2" xfId="6160" xr:uid="{00000000-0005-0000-0000-000070210000}"/>
    <cellStyle name="Normal 3 2 7 2 2 2" xfId="11906" xr:uid="{00000000-0005-0000-0000-000071210000}"/>
    <cellStyle name="Normal 3 2 7 2 3" xfId="11905" xr:uid="{00000000-0005-0000-0000-000072210000}"/>
    <cellStyle name="Normal 3 2 7 3" xfId="6161" xr:uid="{00000000-0005-0000-0000-000073210000}"/>
    <cellStyle name="Normal 3 2 7 3 2" xfId="11907" xr:uid="{00000000-0005-0000-0000-000074210000}"/>
    <cellStyle name="Normal 3 2 7 4" xfId="11904" xr:uid="{00000000-0005-0000-0000-000075210000}"/>
    <cellStyle name="Normal 3 2 8" xfId="6162" xr:uid="{00000000-0005-0000-0000-000076210000}"/>
    <cellStyle name="Normal 3 2 8 2" xfId="6163" xr:uid="{00000000-0005-0000-0000-000077210000}"/>
    <cellStyle name="Normal 3 2 8 2 2" xfId="6164" xr:uid="{00000000-0005-0000-0000-000078210000}"/>
    <cellStyle name="Normal 3 2 8 2 2 2" xfId="11910" xr:uid="{00000000-0005-0000-0000-000079210000}"/>
    <cellStyle name="Normal 3 2 8 2 3" xfId="11909" xr:uid="{00000000-0005-0000-0000-00007A210000}"/>
    <cellStyle name="Normal 3 2 8 3" xfId="6165" xr:uid="{00000000-0005-0000-0000-00007B210000}"/>
    <cellStyle name="Normal 3 2 8 3 2" xfId="11911" xr:uid="{00000000-0005-0000-0000-00007C210000}"/>
    <cellStyle name="Normal 3 2 8 4" xfId="11908" xr:uid="{00000000-0005-0000-0000-00007D210000}"/>
    <cellStyle name="Normal 3 2 9" xfId="6166" xr:uid="{00000000-0005-0000-0000-00007E210000}"/>
    <cellStyle name="Normal 3 2 9 2" xfId="6167" xr:uid="{00000000-0005-0000-0000-00007F210000}"/>
    <cellStyle name="Normal 3 2 9 2 2" xfId="6168" xr:uid="{00000000-0005-0000-0000-000080210000}"/>
    <cellStyle name="Normal 3 2 9 2 2 2" xfId="11914" xr:uid="{00000000-0005-0000-0000-000081210000}"/>
    <cellStyle name="Normal 3 2 9 2 3" xfId="11913" xr:uid="{00000000-0005-0000-0000-000082210000}"/>
    <cellStyle name="Normal 3 2 9 3" xfId="6169" xr:uid="{00000000-0005-0000-0000-000083210000}"/>
    <cellStyle name="Normal 3 2 9 3 2" xfId="11915" xr:uid="{00000000-0005-0000-0000-000084210000}"/>
    <cellStyle name="Normal 3 2 9 4" xfId="11912" xr:uid="{00000000-0005-0000-0000-000085210000}"/>
    <cellStyle name="Normal 3 20" xfId="6170" xr:uid="{00000000-0005-0000-0000-000086210000}"/>
    <cellStyle name="Normal 3 20 2" xfId="6171" xr:uid="{00000000-0005-0000-0000-000087210000}"/>
    <cellStyle name="Normal 3 20 3" xfId="6172" xr:uid="{00000000-0005-0000-0000-000088210000}"/>
    <cellStyle name="Normal 3 20 4" xfId="6173" xr:uid="{00000000-0005-0000-0000-000089210000}"/>
    <cellStyle name="Normal 3 21" xfId="6174" xr:uid="{00000000-0005-0000-0000-00008A210000}"/>
    <cellStyle name="Normal 3 21 2" xfId="6175" xr:uid="{00000000-0005-0000-0000-00008B210000}"/>
    <cellStyle name="Normal 3 21 3" xfId="6176" xr:uid="{00000000-0005-0000-0000-00008C210000}"/>
    <cellStyle name="Normal 3 22" xfId="6177" xr:uid="{00000000-0005-0000-0000-00008D210000}"/>
    <cellStyle name="Normal 3 22 2" xfId="6178" xr:uid="{00000000-0005-0000-0000-00008E210000}"/>
    <cellStyle name="Normal 3 23" xfId="6179" xr:uid="{00000000-0005-0000-0000-00008F210000}"/>
    <cellStyle name="Normal 3 24" xfId="6180" xr:uid="{00000000-0005-0000-0000-000090210000}"/>
    <cellStyle name="Normal 3 25" xfId="6181" xr:uid="{00000000-0005-0000-0000-000091210000}"/>
    <cellStyle name="Normal 3 26" xfId="6182" xr:uid="{00000000-0005-0000-0000-000092210000}"/>
    <cellStyle name="Normal 3 27" xfId="6183" xr:uid="{00000000-0005-0000-0000-000093210000}"/>
    <cellStyle name="Normal 3 28" xfId="6184" xr:uid="{00000000-0005-0000-0000-000094210000}"/>
    <cellStyle name="Normal 3 29" xfId="6185" xr:uid="{00000000-0005-0000-0000-000095210000}"/>
    <cellStyle name="Normal 3 3" xfId="6186" xr:uid="{00000000-0005-0000-0000-000096210000}"/>
    <cellStyle name="Normal 3 3 2" xfId="6187" xr:uid="{00000000-0005-0000-0000-000097210000}"/>
    <cellStyle name="Normal 3 3 2 2" xfId="6188" xr:uid="{00000000-0005-0000-0000-000098210000}"/>
    <cellStyle name="Normal 3 3 2 2 2" xfId="6189" xr:uid="{00000000-0005-0000-0000-000099210000}"/>
    <cellStyle name="Normal 3 3 2 2 2 2" xfId="6190" xr:uid="{00000000-0005-0000-0000-00009A210000}"/>
    <cellStyle name="Normal 3 3 2 2 3" xfId="6191" xr:uid="{00000000-0005-0000-0000-00009B210000}"/>
    <cellStyle name="Normal 3 3 2 2 4" xfId="6192" xr:uid="{00000000-0005-0000-0000-00009C210000}"/>
    <cellStyle name="Normal 3 3 2 2 5" xfId="6193" xr:uid="{00000000-0005-0000-0000-00009D210000}"/>
    <cellStyle name="Normal 3 3 2 2 6" xfId="6194" xr:uid="{00000000-0005-0000-0000-00009E210000}"/>
    <cellStyle name="Normal 3 3 2 2 6 2" xfId="6195" xr:uid="{00000000-0005-0000-0000-00009F210000}"/>
    <cellStyle name="Normal 3 3 2 2 6 2 2" xfId="11919" xr:uid="{00000000-0005-0000-0000-0000A0210000}"/>
    <cellStyle name="Normal 3 3 2 2 6 3" xfId="11918" xr:uid="{00000000-0005-0000-0000-0000A1210000}"/>
    <cellStyle name="Normal 3 3 2 2 7" xfId="6196" xr:uid="{00000000-0005-0000-0000-0000A2210000}"/>
    <cellStyle name="Normal 3 3 2 2 7 2" xfId="11920" xr:uid="{00000000-0005-0000-0000-0000A3210000}"/>
    <cellStyle name="Normal 3 3 2 2 8" xfId="11917" xr:uid="{00000000-0005-0000-0000-0000A4210000}"/>
    <cellStyle name="Normal 3 3 2 3" xfId="6197" xr:uid="{00000000-0005-0000-0000-0000A5210000}"/>
    <cellStyle name="Normal 3 3 2 3 2" xfId="6198" xr:uid="{00000000-0005-0000-0000-0000A6210000}"/>
    <cellStyle name="Normal 3 3 2 3 2 2" xfId="6199" xr:uid="{00000000-0005-0000-0000-0000A7210000}"/>
    <cellStyle name="Normal 3 3 2 3 2 2 2" xfId="11923" xr:uid="{00000000-0005-0000-0000-0000A8210000}"/>
    <cellStyle name="Normal 3 3 2 3 2 3" xfId="11922" xr:uid="{00000000-0005-0000-0000-0000A9210000}"/>
    <cellStyle name="Normal 3 3 2 3 3" xfId="6200" xr:uid="{00000000-0005-0000-0000-0000AA210000}"/>
    <cellStyle name="Normal 3 3 2 3 3 2" xfId="11924" xr:uid="{00000000-0005-0000-0000-0000AB210000}"/>
    <cellStyle name="Normal 3 3 2 3 4" xfId="11921" xr:uid="{00000000-0005-0000-0000-0000AC210000}"/>
    <cellStyle name="Normal 3 3 2 4" xfId="6201" xr:uid="{00000000-0005-0000-0000-0000AD210000}"/>
    <cellStyle name="Normal 3 3 2 4 2" xfId="6202" xr:uid="{00000000-0005-0000-0000-0000AE210000}"/>
    <cellStyle name="Normal 3 3 2 4 2 2" xfId="6203" xr:uid="{00000000-0005-0000-0000-0000AF210000}"/>
    <cellStyle name="Normal 3 3 2 4 2 2 2" xfId="11927" xr:uid="{00000000-0005-0000-0000-0000B0210000}"/>
    <cellStyle name="Normal 3 3 2 4 2 3" xfId="11926" xr:uid="{00000000-0005-0000-0000-0000B1210000}"/>
    <cellStyle name="Normal 3 3 2 4 3" xfId="6204" xr:uid="{00000000-0005-0000-0000-0000B2210000}"/>
    <cellStyle name="Normal 3 3 2 4 3 2" xfId="11928" xr:uid="{00000000-0005-0000-0000-0000B3210000}"/>
    <cellStyle name="Normal 3 3 2 4 4" xfId="11925" xr:uid="{00000000-0005-0000-0000-0000B4210000}"/>
    <cellStyle name="Normal 3 3 2 5" xfId="6205" xr:uid="{00000000-0005-0000-0000-0000B5210000}"/>
    <cellStyle name="Normal 3 3 2 5 2" xfId="6206" xr:uid="{00000000-0005-0000-0000-0000B6210000}"/>
    <cellStyle name="Normal 3 3 2 5 2 2" xfId="6207" xr:uid="{00000000-0005-0000-0000-0000B7210000}"/>
    <cellStyle name="Normal 3 3 2 5 2 2 2" xfId="11931" xr:uid="{00000000-0005-0000-0000-0000B8210000}"/>
    <cellStyle name="Normal 3 3 2 5 2 3" xfId="11930" xr:uid="{00000000-0005-0000-0000-0000B9210000}"/>
    <cellStyle name="Normal 3 3 2 5 3" xfId="6208" xr:uid="{00000000-0005-0000-0000-0000BA210000}"/>
    <cellStyle name="Normal 3 3 2 5 3 2" xfId="11932" xr:uid="{00000000-0005-0000-0000-0000BB210000}"/>
    <cellStyle name="Normal 3 3 2 5 4" xfId="11929" xr:uid="{00000000-0005-0000-0000-0000BC210000}"/>
    <cellStyle name="Normal 3 3 2 6" xfId="6209" xr:uid="{00000000-0005-0000-0000-0000BD210000}"/>
    <cellStyle name="Normal 3 3 2 6 2" xfId="6210" xr:uid="{00000000-0005-0000-0000-0000BE210000}"/>
    <cellStyle name="Normal 3 3 2 6 3" xfId="6211" xr:uid="{00000000-0005-0000-0000-0000BF210000}"/>
    <cellStyle name="Normal 3 3 2 6 3 2" xfId="11934" xr:uid="{00000000-0005-0000-0000-0000C0210000}"/>
    <cellStyle name="Normal 3 3 2 6 4" xfId="11933" xr:uid="{00000000-0005-0000-0000-0000C1210000}"/>
    <cellStyle name="Normal 3 3 2 7" xfId="11916" xr:uid="{00000000-0005-0000-0000-0000C2210000}"/>
    <cellStyle name="Normal 3 3 3" xfId="6212" xr:uid="{00000000-0005-0000-0000-0000C3210000}"/>
    <cellStyle name="Normal 3 3 3 2" xfId="6213" xr:uid="{00000000-0005-0000-0000-0000C4210000}"/>
    <cellStyle name="Normal 3 3 3 3" xfId="6214" xr:uid="{00000000-0005-0000-0000-0000C5210000}"/>
    <cellStyle name="Normal 3 3 3 3 2" xfId="6215" xr:uid="{00000000-0005-0000-0000-0000C6210000}"/>
    <cellStyle name="Normal 3 3 3 3 2 2" xfId="11937" xr:uid="{00000000-0005-0000-0000-0000C7210000}"/>
    <cellStyle name="Normal 3 3 3 3 3" xfId="11936" xr:uid="{00000000-0005-0000-0000-0000C8210000}"/>
    <cellStyle name="Normal 3 3 3 4" xfId="6216" xr:uid="{00000000-0005-0000-0000-0000C9210000}"/>
    <cellStyle name="Normal 3 3 3 4 2" xfId="11938" xr:uid="{00000000-0005-0000-0000-0000CA210000}"/>
    <cellStyle name="Normal 3 3 3 5" xfId="11935" xr:uid="{00000000-0005-0000-0000-0000CB210000}"/>
    <cellStyle name="Normal 3 3 4" xfId="6217" xr:uid="{00000000-0005-0000-0000-0000CC210000}"/>
    <cellStyle name="Normal 3 3 4 2" xfId="6218" xr:uid="{00000000-0005-0000-0000-0000CD210000}"/>
    <cellStyle name="Normal 3 3 5" xfId="6219" xr:uid="{00000000-0005-0000-0000-0000CE210000}"/>
    <cellStyle name="Normal 3 3 6" xfId="6220" xr:uid="{00000000-0005-0000-0000-0000CF210000}"/>
    <cellStyle name="Normal 3 3 7" xfId="6221" xr:uid="{00000000-0005-0000-0000-0000D0210000}"/>
    <cellStyle name="Normal 3 3 8" xfId="6222" xr:uid="{00000000-0005-0000-0000-0000D1210000}"/>
    <cellStyle name="Normal 3 3 8 2" xfId="11939" xr:uid="{00000000-0005-0000-0000-0000D2210000}"/>
    <cellStyle name="Normal 3 3 9" xfId="6223" xr:uid="{00000000-0005-0000-0000-0000D3210000}"/>
    <cellStyle name="Normal 3 3 9 2" xfId="11940" xr:uid="{00000000-0005-0000-0000-0000D4210000}"/>
    <cellStyle name="Normal 3 30" xfId="6224" xr:uid="{00000000-0005-0000-0000-0000D5210000}"/>
    <cellStyle name="Normal 3 31" xfId="6225" xr:uid="{00000000-0005-0000-0000-0000D6210000}"/>
    <cellStyle name="Normal 3 32" xfId="6226" xr:uid="{00000000-0005-0000-0000-0000D7210000}"/>
    <cellStyle name="Normal 3 33" xfId="6227" xr:uid="{00000000-0005-0000-0000-0000D8210000}"/>
    <cellStyle name="Normal 3 34" xfId="6228" xr:uid="{00000000-0005-0000-0000-0000D9210000}"/>
    <cellStyle name="Normal 3 35" xfId="6229" xr:uid="{00000000-0005-0000-0000-0000DA210000}"/>
    <cellStyle name="Normal 3 36" xfId="6230" xr:uid="{00000000-0005-0000-0000-0000DB210000}"/>
    <cellStyle name="Normal 3 37" xfId="6231" xr:uid="{00000000-0005-0000-0000-0000DC210000}"/>
    <cellStyle name="Normal 3 38" xfId="6232" xr:uid="{00000000-0005-0000-0000-0000DD210000}"/>
    <cellStyle name="Normal 3 39" xfId="6233" xr:uid="{00000000-0005-0000-0000-0000DE210000}"/>
    <cellStyle name="Normal 3 4" xfId="6234" xr:uid="{00000000-0005-0000-0000-0000DF210000}"/>
    <cellStyle name="Normal 3 4 10" xfId="6235" xr:uid="{00000000-0005-0000-0000-0000E0210000}"/>
    <cellStyle name="Normal 3 4 11" xfId="6236" xr:uid="{00000000-0005-0000-0000-0000E1210000}"/>
    <cellStyle name="Normal 3 4 2" xfId="6237" xr:uid="{00000000-0005-0000-0000-0000E2210000}"/>
    <cellStyle name="Normal 3 4 2 2" xfId="6238" xr:uid="{00000000-0005-0000-0000-0000E3210000}"/>
    <cellStyle name="Normal 3 4 3" xfId="6239" xr:uid="{00000000-0005-0000-0000-0000E4210000}"/>
    <cellStyle name="Normal 3 4 3 2" xfId="6240" xr:uid="{00000000-0005-0000-0000-0000E5210000}"/>
    <cellStyle name="Normal 3 4 4" xfId="6241" xr:uid="{00000000-0005-0000-0000-0000E6210000}"/>
    <cellStyle name="Normal 3 4 5" xfId="6242" xr:uid="{00000000-0005-0000-0000-0000E7210000}"/>
    <cellStyle name="Normal 3 4 6" xfId="6243" xr:uid="{00000000-0005-0000-0000-0000E8210000}"/>
    <cellStyle name="Normal 3 4 7" xfId="6244" xr:uid="{00000000-0005-0000-0000-0000E9210000}"/>
    <cellStyle name="Normal 3 4 8" xfId="6245" xr:uid="{00000000-0005-0000-0000-0000EA210000}"/>
    <cellStyle name="Normal 3 4 9" xfId="6246" xr:uid="{00000000-0005-0000-0000-0000EB210000}"/>
    <cellStyle name="Normal 3 40" xfId="6247" xr:uid="{00000000-0005-0000-0000-0000EC210000}"/>
    <cellStyle name="Normal 3 41" xfId="6248" xr:uid="{00000000-0005-0000-0000-0000ED210000}"/>
    <cellStyle name="Normal 3 42" xfId="6249" xr:uid="{00000000-0005-0000-0000-0000EE210000}"/>
    <cellStyle name="Normal 3 43" xfId="6250" xr:uid="{00000000-0005-0000-0000-0000EF210000}"/>
    <cellStyle name="Normal 3 43 2" xfId="6251" xr:uid="{00000000-0005-0000-0000-0000F0210000}"/>
    <cellStyle name="Normal 3 43 2 2" xfId="11942" xr:uid="{00000000-0005-0000-0000-0000F1210000}"/>
    <cellStyle name="Normal 3 43 3" xfId="11941" xr:uid="{00000000-0005-0000-0000-0000F2210000}"/>
    <cellStyle name="Normal 3 44" xfId="6252" xr:uid="{00000000-0005-0000-0000-0000F3210000}"/>
    <cellStyle name="Normal 3 44 2" xfId="6253" xr:uid="{00000000-0005-0000-0000-0000F4210000}"/>
    <cellStyle name="Normal 3 44 2 2" xfId="11944" xr:uid="{00000000-0005-0000-0000-0000F5210000}"/>
    <cellStyle name="Normal 3 44 3" xfId="11943" xr:uid="{00000000-0005-0000-0000-0000F6210000}"/>
    <cellStyle name="Normal 3 45" xfId="6254" xr:uid="{00000000-0005-0000-0000-0000F7210000}"/>
    <cellStyle name="Normal 3 46" xfId="6255" xr:uid="{00000000-0005-0000-0000-0000F8210000}"/>
    <cellStyle name="Normal 3 47" xfId="6256" xr:uid="{00000000-0005-0000-0000-0000F9210000}"/>
    <cellStyle name="Normal 3 48" xfId="6257" xr:uid="{00000000-0005-0000-0000-0000FA210000}"/>
    <cellStyle name="Normal 3 49" xfId="6258" xr:uid="{00000000-0005-0000-0000-0000FB210000}"/>
    <cellStyle name="Normal 3 5" xfId="6259" xr:uid="{00000000-0005-0000-0000-0000FC210000}"/>
    <cellStyle name="Normal 3 5 10" xfId="6260" xr:uid="{00000000-0005-0000-0000-0000FD210000}"/>
    <cellStyle name="Normal 3 5 11" xfId="6261" xr:uid="{00000000-0005-0000-0000-0000FE210000}"/>
    <cellStyle name="Normal 3 5 12" xfId="6262" xr:uid="{00000000-0005-0000-0000-0000FF210000}"/>
    <cellStyle name="Normal 3 5 13" xfId="6263" xr:uid="{00000000-0005-0000-0000-000000220000}"/>
    <cellStyle name="Normal 3 5 14" xfId="6264" xr:uid="{00000000-0005-0000-0000-000001220000}"/>
    <cellStyle name="Normal 3 5 15" xfId="6265" xr:uid="{00000000-0005-0000-0000-000002220000}"/>
    <cellStyle name="Normal 3 5 16" xfId="6266" xr:uid="{00000000-0005-0000-0000-000003220000}"/>
    <cellStyle name="Normal 3 5 16 2" xfId="6267" xr:uid="{00000000-0005-0000-0000-000004220000}"/>
    <cellStyle name="Normal 3 5 17" xfId="6268" xr:uid="{00000000-0005-0000-0000-000005220000}"/>
    <cellStyle name="Normal 3 5 18" xfId="6269" xr:uid="{00000000-0005-0000-0000-000006220000}"/>
    <cellStyle name="Normal 3 5 2" xfId="6270" xr:uid="{00000000-0005-0000-0000-000007220000}"/>
    <cellStyle name="Normal 3 5 2 2" xfId="6271" xr:uid="{00000000-0005-0000-0000-000008220000}"/>
    <cellStyle name="Normal 3 5 2 2 2" xfId="6272" xr:uid="{00000000-0005-0000-0000-000009220000}"/>
    <cellStyle name="Normal 3 5 2 2 2 2" xfId="6273" xr:uid="{00000000-0005-0000-0000-00000A220000}"/>
    <cellStyle name="Normal 3 5 2 2 3" xfId="6274" xr:uid="{00000000-0005-0000-0000-00000B220000}"/>
    <cellStyle name="Normal 3 5 2 2 4" xfId="6275" xr:uid="{00000000-0005-0000-0000-00000C220000}"/>
    <cellStyle name="Normal 3 5 2 2 5" xfId="6276" xr:uid="{00000000-0005-0000-0000-00000D220000}"/>
    <cellStyle name="Normal 3 5 2 3" xfId="6277" xr:uid="{00000000-0005-0000-0000-00000E220000}"/>
    <cellStyle name="Normal 3 5 2 4" xfId="6278" xr:uid="{00000000-0005-0000-0000-00000F220000}"/>
    <cellStyle name="Normal 3 5 2 5" xfId="6279" xr:uid="{00000000-0005-0000-0000-000010220000}"/>
    <cellStyle name="Normal 3 5 3" xfId="6280" xr:uid="{00000000-0005-0000-0000-000011220000}"/>
    <cellStyle name="Normal 3 5 3 2" xfId="6281" xr:uid="{00000000-0005-0000-0000-000012220000}"/>
    <cellStyle name="Normal 3 5 3 3" xfId="6282" xr:uid="{00000000-0005-0000-0000-000013220000}"/>
    <cellStyle name="Normal 3 5 3 4" xfId="6283" xr:uid="{00000000-0005-0000-0000-000014220000}"/>
    <cellStyle name="Normal 3 5 4" xfId="6284" xr:uid="{00000000-0005-0000-0000-000015220000}"/>
    <cellStyle name="Normal 3 5 4 2" xfId="6285" xr:uid="{00000000-0005-0000-0000-000016220000}"/>
    <cellStyle name="Normal 3 5 5" xfId="6286" xr:uid="{00000000-0005-0000-0000-000017220000}"/>
    <cellStyle name="Normal 3 5 6" xfId="6287" xr:uid="{00000000-0005-0000-0000-000018220000}"/>
    <cellStyle name="Normal 3 5 7" xfId="6288" xr:uid="{00000000-0005-0000-0000-000019220000}"/>
    <cellStyle name="Normal 3 5 8" xfId="6289" xr:uid="{00000000-0005-0000-0000-00001A220000}"/>
    <cellStyle name="Normal 3 5 9" xfId="6290" xr:uid="{00000000-0005-0000-0000-00001B220000}"/>
    <cellStyle name="Normal 3 50" xfId="6291" xr:uid="{00000000-0005-0000-0000-00001C220000}"/>
    <cellStyle name="Normal 3 51" xfId="6292" xr:uid="{00000000-0005-0000-0000-00001D220000}"/>
    <cellStyle name="Normal 3 52" xfId="6293" xr:uid="{00000000-0005-0000-0000-00001E220000}"/>
    <cellStyle name="Normal 3 53" xfId="6294" xr:uid="{00000000-0005-0000-0000-00001F220000}"/>
    <cellStyle name="Normal 3 54" xfId="6295" xr:uid="{00000000-0005-0000-0000-000020220000}"/>
    <cellStyle name="Normal 3 55" xfId="6296" xr:uid="{00000000-0005-0000-0000-000021220000}"/>
    <cellStyle name="Normal 3 56" xfId="6297" xr:uid="{00000000-0005-0000-0000-000022220000}"/>
    <cellStyle name="Normal 3 57" xfId="6298" xr:uid="{00000000-0005-0000-0000-000023220000}"/>
    <cellStyle name="Normal 3 58" xfId="6299" xr:uid="{00000000-0005-0000-0000-000024220000}"/>
    <cellStyle name="Normal 3 59" xfId="6300" xr:uid="{00000000-0005-0000-0000-000025220000}"/>
    <cellStyle name="Normal 3 6" xfId="6301" xr:uid="{00000000-0005-0000-0000-000026220000}"/>
    <cellStyle name="Normal 3 6 2" xfId="6302" xr:uid="{00000000-0005-0000-0000-000027220000}"/>
    <cellStyle name="Normal 3 6 3" xfId="6303" xr:uid="{00000000-0005-0000-0000-000028220000}"/>
    <cellStyle name="Normal 3 6 4" xfId="6304" xr:uid="{00000000-0005-0000-0000-000029220000}"/>
    <cellStyle name="Normal 3 6 4 2" xfId="6305" xr:uid="{00000000-0005-0000-0000-00002A220000}"/>
    <cellStyle name="Normal 3 6 5" xfId="6306" xr:uid="{00000000-0005-0000-0000-00002B220000}"/>
    <cellStyle name="Normal 3 60" xfId="6307" xr:uid="{00000000-0005-0000-0000-00002C220000}"/>
    <cellStyle name="Normal 3 61" xfId="6308" xr:uid="{00000000-0005-0000-0000-00002D220000}"/>
    <cellStyle name="Normal 3 62" xfId="6309" xr:uid="{00000000-0005-0000-0000-00002E220000}"/>
    <cellStyle name="Normal 3 63" xfId="6310" xr:uid="{00000000-0005-0000-0000-00002F220000}"/>
    <cellStyle name="Normal 3 64" xfId="6311" xr:uid="{00000000-0005-0000-0000-000030220000}"/>
    <cellStyle name="Normal 3 65" xfId="6312" xr:uid="{00000000-0005-0000-0000-000031220000}"/>
    <cellStyle name="Normal 3 66" xfId="6313" xr:uid="{00000000-0005-0000-0000-000032220000}"/>
    <cellStyle name="Normal 3 67" xfId="6314" xr:uid="{00000000-0005-0000-0000-000033220000}"/>
    <cellStyle name="Normal 3 68" xfId="6315" xr:uid="{00000000-0005-0000-0000-000034220000}"/>
    <cellStyle name="Normal 3 69" xfId="6316" xr:uid="{00000000-0005-0000-0000-000035220000}"/>
    <cellStyle name="Normal 3 7" xfId="6317" xr:uid="{00000000-0005-0000-0000-000036220000}"/>
    <cellStyle name="Normal 3 70" xfId="6318" xr:uid="{00000000-0005-0000-0000-000037220000}"/>
    <cellStyle name="Normal 3 71" xfId="6319" xr:uid="{00000000-0005-0000-0000-000038220000}"/>
    <cellStyle name="Normal 3 72" xfId="6320" xr:uid="{00000000-0005-0000-0000-000039220000}"/>
    <cellStyle name="Normal 3 73" xfId="6321" xr:uid="{00000000-0005-0000-0000-00003A220000}"/>
    <cellStyle name="Normal 3 74" xfId="6322" xr:uid="{00000000-0005-0000-0000-00003B220000}"/>
    <cellStyle name="Normal 3 75" xfId="6323" xr:uid="{00000000-0005-0000-0000-00003C220000}"/>
    <cellStyle name="Normal 3 76" xfId="6324" xr:uid="{00000000-0005-0000-0000-00003D220000}"/>
    <cellStyle name="Normal 3 77" xfId="6325" xr:uid="{00000000-0005-0000-0000-00003E220000}"/>
    <cellStyle name="Normal 3 78" xfId="6326" xr:uid="{00000000-0005-0000-0000-00003F220000}"/>
    <cellStyle name="Normal 3 79" xfId="6327" xr:uid="{00000000-0005-0000-0000-000040220000}"/>
    <cellStyle name="Normal 3 8" xfId="6328" xr:uid="{00000000-0005-0000-0000-000041220000}"/>
    <cellStyle name="Normal 3 8 2" xfId="6329" xr:uid="{00000000-0005-0000-0000-000042220000}"/>
    <cellStyle name="Normal 3 8 3" xfId="6330" xr:uid="{00000000-0005-0000-0000-000043220000}"/>
    <cellStyle name="Normal 3 8 4" xfId="6331" xr:uid="{00000000-0005-0000-0000-000044220000}"/>
    <cellStyle name="Normal 3 8 4 2" xfId="6332" xr:uid="{00000000-0005-0000-0000-000045220000}"/>
    <cellStyle name="Normal 3 8 5" xfId="6333" xr:uid="{00000000-0005-0000-0000-000046220000}"/>
    <cellStyle name="Normal 3 80" xfId="6334" xr:uid="{00000000-0005-0000-0000-000047220000}"/>
    <cellStyle name="Normal 3 81" xfId="6335" xr:uid="{00000000-0005-0000-0000-000048220000}"/>
    <cellStyle name="Normal 3 82" xfId="6336" xr:uid="{00000000-0005-0000-0000-000049220000}"/>
    <cellStyle name="Normal 3 83" xfId="6337" xr:uid="{00000000-0005-0000-0000-00004A220000}"/>
    <cellStyle name="Normal 3 84" xfId="6338" xr:uid="{00000000-0005-0000-0000-00004B220000}"/>
    <cellStyle name="Normal 3 85" xfId="6339" xr:uid="{00000000-0005-0000-0000-00004C220000}"/>
    <cellStyle name="Normal 3 86" xfId="6340" xr:uid="{00000000-0005-0000-0000-00004D220000}"/>
    <cellStyle name="Normal 3 87" xfId="6341" xr:uid="{00000000-0005-0000-0000-00004E220000}"/>
    <cellStyle name="Normal 3 88" xfId="6342" xr:uid="{00000000-0005-0000-0000-00004F220000}"/>
    <cellStyle name="Normal 3 89" xfId="6343" xr:uid="{00000000-0005-0000-0000-000050220000}"/>
    <cellStyle name="Normal 3 9" xfId="6344" xr:uid="{00000000-0005-0000-0000-000051220000}"/>
    <cellStyle name="Normal 3 9 2" xfId="6345" xr:uid="{00000000-0005-0000-0000-000052220000}"/>
    <cellStyle name="Normal 3 9 3" xfId="6346" xr:uid="{00000000-0005-0000-0000-000053220000}"/>
    <cellStyle name="Normal 3 9 4" xfId="6347" xr:uid="{00000000-0005-0000-0000-000054220000}"/>
    <cellStyle name="Normal 3 9 4 2" xfId="6348" xr:uid="{00000000-0005-0000-0000-000055220000}"/>
    <cellStyle name="Normal 3 9 5" xfId="6349" xr:uid="{00000000-0005-0000-0000-000056220000}"/>
    <cellStyle name="Normal 3 90" xfId="6350" xr:uid="{00000000-0005-0000-0000-000057220000}"/>
    <cellStyle name="Normal 3 91" xfId="6351" xr:uid="{00000000-0005-0000-0000-000058220000}"/>
    <cellStyle name="Normal 3 92" xfId="6352" xr:uid="{00000000-0005-0000-0000-000059220000}"/>
    <cellStyle name="Normal 3 93" xfId="6353" xr:uid="{00000000-0005-0000-0000-00005A220000}"/>
    <cellStyle name="Normal 3 94" xfId="6354" xr:uid="{00000000-0005-0000-0000-00005B220000}"/>
    <cellStyle name="Normal 3 95" xfId="6355" xr:uid="{00000000-0005-0000-0000-00005C220000}"/>
    <cellStyle name="Normal 3 96" xfId="6356" xr:uid="{00000000-0005-0000-0000-00005D220000}"/>
    <cellStyle name="Normal 3 97" xfId="6357" xr:uid="{00000000-0005-0000-0000-00005E220000}"/>
    <cellStyle name="Normal 3 98" xfId="6358" xr:uid="{00000000-0005-0000-0000-00005F220000}"/>
    <cellStyle name="Normal 3 99" xfId="6359" xr:uid="{00000000-0005-0000-0000-000060220000}"/>
    <cellStyle name="Normal 30" xfId="6360" xr:uid="{00000000-0005-0000-0000-000061220000}"/>
    <cellStyle name="Normal 31" xfId="6361" xr:uid="{00000000-0005-0000-0000-000062220000}"/>
    <cellStyle name="Normal 31 2" xfId="6362" xr:uid="{00000000-0005-0000-0000-000063220000}"/>
    <cellStyle name="Normal 31 3" xfId="6363" xr:uid="{00000000-0005-0000-0000-000064220000}"/>
    <cellStyle name="Normal 32" xfId="6364" xr:uid="{00000000-0005-0000-0000-000065220000}"/>
    <cellStyle name="Normal 32 2" xfId="6365" xr:uid="{00000000-0005-0000-0000-000066220000}"/>
    <cellStyle name="Normal 33" xfId="6366" xr:uid="{00000000-0005-0000-0000-000067220000}"/>
    <cellStyle name="Normal 34" xfId="6367" xr:uid="{00000000-0005-0000-0000-000068220000}"/>
    <cellStyle name="Normal 35" xfId="6368" xr:uid="{00000000-0005-0000-0000-000069220000}"/>
    <cellStyle name="Normal 36" xfId="6369" xr:uid="{00000000-0005-0000-0000-00006A220000}"/>
    <cellStyle name="Normal 37" xfId="6370" xr:uid="{00000000-0005-0000-0000-00006B220000}"/>
    <cellStyle name="Normal 38" xfId="6371" xr:uid="{00000000-0005-0000-0000-00006C220000}"/>
    <cellStyle name="Normal 39" xfId="6372" xr:uid="{00000000-0005-0000-0000-00006D220000}"/>
    <cellStyle name="Normal 4" xfId="9" xr:uid="{00000000-0005-0000-0000-00006E220000}"/>
    <cellStyle name="Normal 4 10" xfId="6373" xr:uid="{00000000-0005-0000-0000-00006F220000}"/>
    <cellStyle name="Normal 4 10 2" xfId="6374" xr:uid="{00000000-0005-0000-0000-000070220000}"/>
    <cellStyle name="Normal 4 10 3" xfId="6375" xr:uid="{00000000-0005-0000-0000-000071220000}"/>
    <cellStyle name="Normal 4 100" xfId="6376" xr:uid="{00000000-0005-0000-0000-000072220000}"/>
    <cellStyle name="Normal 4 101" xfId="6377" xr:uid="{00000000-0005-0000-0000-000073220000}"/>
    <cellStyle name="Normal 4 102" xfId="6378" xr:uid="{00000000-0005-0000-0000-000074220000}"/>
    <cellStyle name="Normal 4 103" xfId="6379" xr:uid="{00000000-0005-0000-0000-000075220000}"/>
    <cellStyle name="Normal 4 104" xfId="6380" xr:uid="{00000000-0005-0000-0000-000076220000}"/>
    <cellStyle name="Normal 4 105" xfId="6381" xr:uid="{00000000-0005-0000-0000-000077220000}"/>
    <cellStyle name="Normal 4 106" xfId="6382" xr:uid="{00000000-0005-0000-0000-000078220000}"/>
    <cellStyle name="Normal 4 107" xfId="6383" xr:uid="{00000000-0005-0000-0000-000079220000}"/>
    <cellStyle name="Normal 4 108" xfId="6384" xr:uid="{00000000-0005-0000-0000-00007A220000}"/>
    <cellStyle name="Normal 4 109" xfId="6385" xr:uid="{00000000-0005-0000-0000-00007B220000}"/>
    <cellStyle name="Normal 4 11" xfId="6386" xr:uid="{00000000-0005-0000-0000-00007C220000}"/>
    <cellStyle name="Normal 4 11 2" xfId="6387" xr:uid="{00000000-0005-0000-0000-00007D220000}"/>
    <cellStyle name="Normal 4 11 3" xfId="6388" xr:uid="{00000000-0005-0000-0000-00007E220000}"/>
    <cellStyle name="Normal 4 110" xfId="6389" xr:uid="{00000000-0005-0000-0000-00007F220000}"/>
    <cellStyle name="Normal 4 111" xfId="6390" xr:uid="{00000000-0005-0000-0000-000080220000}"/>
    <cellStyle name="Normal 4 112" xfId="6391" xr:uid="{00000000-0005-0000-0000-000081220000}"/>
    <cellStyle name="Normal 4 113" xfId="6392" xr:uid="{00000000-0005-0000-0000-000082220000}"/>
    <cellStyle name="Normal 4 114" xfId="6393" xr:uid="{00000000-0005-0000-0000-000083220000}"/>
    <cellStyle name="Normal 4 115" xfId="6394" xr:uid="{00000000-0005-0000-0000-000084220000}"/>
    <cellStyle name="Normal 4 116" xfId="6395" xr:uid="{00000000-0005-0000-0000-000085220000}"/>
    <cellStyle name="Normal 4 117" xfId="6396" xr:uid="{00000000-0005-0000-0000-000086220000}"/>
    <cellStyle name="Normal 4 118" xfId="6397" xr:uid="{00000000-0005-0000-0000-000087220000}"/>
    <cellStyle name="Normal 4 119" xfId="6398" xr:uid="{00000000-0005-0000-0000-000088220000}"/>
    <cellStyle name="Normal 4 12" xfId="6399" xr:uid="{00000000-0005-0000-0000-000089220000}"/>
    <cellStyle name="Normal 4 12 2" xfId="6400" xr:uid="{00000000-0005-0000-0000-00008A220000}"/>
    <cellStyle name="Normal 4 120" xfId="6401" xr:uid="{00000000-0005-0000-0000-00008B220000}"/>
    <cellStyle name="Normal 4 121" xfId="6402" xr:uid="{00000000-0005-0000-0000-00008C220000}"/>
    <cellStyle name="Normal 4 122" xfId="6403" xr:uid="{00000000-0005-0000-0000-00008D220000}"/>
    <cellStyle name="Normal 4 123" xfId="6404" xr:uid="{00000000-0005-0000-0000-00008E220000}"/>
    <cellStyle name="Normal 4 124" xfId="6405" xr:uid="{00000000-0005-0000-0000-00008F220000}"/>
    <cellStyle name="Normal 4 125" xfId="6406" xr:uid="{00000000-0005-0000-0000-000090220000}"/>
    <cellStyle name="Normal 4 126" xfId="6407" xr:uid="{00000000-0005-0000-0000-000091220000}"/>
    <cellStyle name="Normal 4 127" xfId="6408" xr:uid="{00000000-0005-0000-0000-000092220000}"/>
    <cellStyle name="Normal 4 128" xfId="6409" xr:uid="{00000000-0005-0000-0000-000093220000}"/>
    <cellStyle name="Normal 4 129" xfId="6410" xr:uid="{00000000-0005-0000-0000-000094220000}"/>
    <cellStyle name="Normal 4 13" xfId="6411" xr:uid="{00000000-0005-0000-0000-000095220000}"/>
    <cellStyle name="Normal 4 13 2" xfId="6412" xr:uid="{00000000-0005-0000-0000-000096220000}"/>
    <cellStyle name="Normal 4 130" xfId="6413" xr:uid="{00000000-0005-0000-0000-000097220000}"/>
    <cellStyle name="Normal 4 131" xfId="6414" xr:uid="{00000000-0005-0000-0000-000098220000}"/>
    <cellStyle name="Normal 4 132" xfId="6415" xr:uid="{00000000-0005-0000-0000-000099220000}"/>
    <cellStyle name="Normal 4 133" xfId="6416" xr:uid="{00000000-0005-0000-0000-00009A220000}"/>
    <cellStyle name="Normal 4 134" xfId="6417" xr:uid="{00000000-0005-0000-0000-00009B220000}"/>
    <cellStyle name="Normal 4 135" xfId="6418" xr:uid="{00000000-0005-0000-0000-00009C220000}"/>
    <cellStyle name="Normal 4 136" xfId="6419" xr:uid="{00000000-0005-0000-0000-00009D220000}"/>
    <cellStyle name="Normal 4 137" xfId="6420" xr:uid="{00000000-0005-0000-0000-00009E220000}"/>
    <cellStyle name="Normal 4 138" xfId="6421" xr:uid="{00000000-0005-0000-0000-00009F220000}"/>
    <cellStyle name="Normal 4 139" xfId="6422" xr:uid="{00000000-0005-0000-0000-0000A0220000}"/>
    <cellStyle name="Normal 4 14" xfId="6423" xr:uid="{00000000-0005-0000-0000-0000A1220000}"/>
    <cellStyle name="Normal 4 14 2" xfId="6424" xr:uid="{00000000-0005-0000-0000-0000A2220000}"/>
    <cellStyle name="Normal 4 140" xfId="6425" xr:uid="{00000000-0005-0000-0000-0000A3220000}"/>
    <cellStyle name="Normal 4 141" xfId="6426" xr:uid="{00000000-0005-0000-0000-0000A4220000}"/>
    <cellStyle name="Normal 4 142" xfId="6427" xr:uid="{00000000-0005-0000-0000-0000A5220000}"/>
    <cellStyle name="Normal 4 143" xfId="6428" xr:uid="{00000000-0005-0000-0000-0000A6220000}"/>
    <cellStyle name="Normal 4 144" xfId="6429" xr:uid="{00000000-0005-0000-0000-0000A7220000}"/>
    <cellStyle name="Normal 4 145" xfId="6430" xr:uid="{00000000-0005-0000-0000-0000A8220000}"/>
    <cellStyle name="Normal 4 146" xfId="6431" xr:uid="{00000000-0005-0000-0000-0000A9220000}"/>
    <cellStyle name="Normal 4 147" xfId="6432" xr:uid="{00000000-0005-0000-0000-0000AA220000}"/>
    <cellStyle name="Normal 4 148" xfId="6433" xr:uid="{00000000-0005-0000-0000-0000AB220000}"/>
    <cellStyle name="Normal 4 149" xfId="6434" xr:uid="{00000000-0005-0000-0000-0000AC220000}"/>
    <cellStyle name="Normal 4 15" xfId="6435" xr:uid="{00000000-0005-0000-0000-0000AD220000}"/>
    <cellStyle name="Normal 4 15 2" xfId="6436" xr:uid="{00000000-0005-0000-0000-0000AE220000}"/>
    <cellStyle name="Normal 4 150" xfId="6437" xr:uid="{00000000-0005-0000-0000-0000AF220000}"/>
    <cellStyle name="Normal 4 151" xfId="6438" xr:uid="{00000000-0005-0000-0000-0000B0220000}"/>
    <cellStyle name="Normal 4 152" xfId="6439" xr:uid="{00000000-0005-0000-0000-0000B1220000}"/>
    <cellStyle name="Normal 4 153" xfId="6440" xr:uid="{00000000-0005-0000-0000-0000B2220000}"/>
    <cellStyle name="Normal 4 154" xfId="6441" xr:uid="{00000000-0005-0000-0000-0000B3220000}"/>
    <cellStyle name="Normal 4 155" xfId="6442" xr:uid="{00000000-0005-0000-0000-0000B4220000}"/>
    <cellStyle name="Normal 4 156" xfId="6443" xr:uid="{00000000-0005-0000-0000-0000B5220000}"/>
    <cellStyle name="Normal 4 157" xfId="6444" xr:uid="{00000000-0005-0000-0000-0000B6220000}"/>
    <cellStyle name="Normal 4 158" xfId="6445" xr:uid="{00000000-0005-0000-0000-0000B7220000}"/>
    <cellStyle name="Normal 4 158 2" xfId="11945" xr:uid="{00000000-0005-0000-0000-0000B8220000}"/>
    <cellStyle name="Normal 4 159" xfId="6446" xr:uid="{00000000-0005-0000-0000-0000B9220000}"/>
    <cellStyle name="Normal 4 159 2" xfId="11946" xr:uid="{00000000-0005-0000-0000-0000BA220000}"/>
    <cellStyle name="Normal 4 16" xfId="6447" xr:uid="{00000000-0005-0000-0000-0000BB220000}"/>
    <cellStyle name="Normal 4 16 2" xfId="6448" xr:uid="{00000000-0005-0000-0000-0000BC220000}"/>
    <cellStyle name="Normal 4 160" xfId="63" xr:uid="{00000000-0005-0000-0000-0000BD220000}"/>
    <cellStyle name="Normal 4 161" xfId="9585" xr:uid="{00000000-0005-0000-0000-0000BE220000}"/>
    <cellStyle name="Normal 4 162" xfId="12993" xr:uid="{3BFD0440-A342-4C74-B300-5A7CAB3E02F9}"/>
    <cellStyle name="Normal 4 17" xfId="6449" xr:uid="{00000000-0005-0000-0000-0000BF220000}"/>
    <cellStyle name="Normal 4 17 2" xfId="6450" xr:uid="{00000000-0005-0000-0000-0000C0220000}"/>
    <cellStyle name="Normal 4 18" xfId="6451" xr:uid="{00000000-0005-0000-0000-0000C1220000}"/>
    <cellStyle name="Normal 4 18 2" xfId="6452" xr:uid="{00000000-0005-0000-0000-0000C2220000}"/>
    <cellStyle name="Normal 4 19" xfId="6453" xr:uid="{00000000-0005-0000-0000-0000C3220000}"/>
    <cellStyle name="Normal 4 19 2" xfId="6454" xr:uid="{00000000-0005-0000-0000-0000C4220000}"/>
    <cellStyle name="Normal 4 2" xfId="6455" xr:uid="{00000000-0005-0000-0000-0000C5220000}"/>
    <cellStyle name="Normal 4 2 10" xfId="6456" xr:uid="{00000000-0005-0000-0000-0000C6220000}"/>
    <cellStyle name="Normal 4 2 11" xfId="6457" xr:uid="{00000000-0005-0000-0000-0000C7220000}"/>
    <cellStyle name="Normal 4 2 12" xfId="6458" xr:uid="{00000000-0005-0000-0000-0000C8220000}"/>
    <cellStyle name="Normal 4 2 13" xfId="6459" xr:uid="{00000000-0005-0000-0000-0000C9220000}"/>
    <cellStyle name="Normal 4 2 14" xfId="6460" xr:uid="{00000000-0005-0000-0000-0000CA220000}"/>
    <cellStyle name="Normal 4 2 15" xfId="6461" xr:uid="{00000000-0005-0000-0000-0000CB220000}"/>
    <cellStyle name="Normal 4 2 16" xfId="6462" xr:uid="{00000000-0005-0000-0000-0000CC220000}"/>
    <cellStyle name="Normal 4 2 17" xfId="6463" xr:uid="{00000000-0005-0000-0000-0000CD220000}"/>
    <cellStyle name="Normal 4 2 18" xfId="6464" xr:uid="{00000000-0005-0000-0000-0000CE220000}"/>
    <cellStyle name="Normal 4 2 2" xfId="6465" xr:uid="{00000000-0005-0000-0000-0000CF220000}"/>
    <cellStyle name="Normal 4 2 2 10" xfId="6466" xr:uid="{00000000-0005-0000-0000-0000D0220000}"/>
    <cellStyle name="Normal 4 2 2 11" xfId="6467" xr:uid="{00000000-0005-0000-0000-0000D1220000}"/>
    <cellStyle name="Normal 4 2 2 2" xfId="6468" xr:uid="{00000000-0005-0000-0000-0000D2220000}"/>
    <cellStyle name="Normal 4 2 2 2 2" xfId="6469" xr:uid="{00000000-0005-0000-0000-0000D3220000}"/>
    <cellStyle name="Normal 4 2 2 3" xfId="6470" xr:uid="{00000000-0005-0000-0000-0000D4220000}"/>
    <cellStyle name="Normal 4 2 2 4" xfId="6471" xr:uid="{00000000-0005-0000-0000-0000D5220000}"/>
    <cellStyle name="Normal 4 2 2 5" xfId="6472" xr:uid="{00000000-0005-0000-0000-0000D6220000}"/>
    <cellStyle name="Normal 4 2 2 6" xfId="6473" xr:uid="{00000000-0005-0000-0000-0000D7220000}"/>
    <cellStyle name="Normal 4 2 2 7" xfId="6474" xr:uid="{00000000-0005-0000-0000-0000D8220000}"/>
    <cellStyle name="Normal 4 2 2 8" xfId="6475" xr:uid="{00000000-0005-0000-0000-0000D9220000}"/>
    <cellStyle name="Normal 4 2 2 9" xfId="6476" xr:uid="{00000000-0005-0000-0000-0000DA220000}"/>
    <cellStyle name="Normal 4 2 3" xfId="6477" xr:uid="{00000000-0005-0000-0000-0000DB220000}"/>
    <cellStyle name="Normal 4 2 4" xfId="6478" xr:uid="{00000000-0005-0000-0000-0000DC220000}"/>
    <cellStyle name="Normal 4 2 5" xfId="6479" xr:uid="{00000000-0005-0000-0000-0000DD220000}"/>
    <cellStyle name="Normal 4 2 5 2" xfId="6480" xr:uid="{00000000-0005-0000-0000-0000DE220000}"/>
    <cellStyle name="Normal 4 2 6" xfId="6481" xr:uid="{00000000-0005-0000-0000-0000DF220000}"/>
    <cellStyle name="Normal 4 2 7" xfId="6482" xr:uid="{00000000-0005-0000-0000-0000E0220000}"/>
    <cellStyle name="Normal 4 2 8" xfId="6483" xr:uid="{00000000-0005-0000-0000-0000E1220000}"/>
    <cellStyle name="Normal 4 2 9" xfId="6484" xr:uid="{00000000-0005-0000-0000-0000E2220000}"/>
    <cellStyle name="Normal 4 20" xfId="6485" xr:uid="{00000000-0005-0000-0000-0000E3220000}"/>
    <cellStyle name="Normal 4 20 2" xfId="6486" xr:uid="{00000000-0005-0000-0000-0000E4220000}"/>
    <cellStyle name="Normal 4 21" xfId="6487" xr:uid="{00000000-0005-0000-0000-0000E5220000}"/>
    <cellStyle name="Normal 4 21 2" xfId="6488" xr:uid="{00000000-0005-0000-0000-0000E6220000}"/>
    <cellStyle name="Normal 4 22" xfId="6489" xr:uid="{00000000-0005-0000-0000-0000E7220000}"/>
    <cellStyle name="Normal 4 22 2" xfId="6490" xr:uid="{00000000-0005-0000-0000-0000E8220000}"/>
    <cellStyle name="Normal 4 23" xfId="6491" xr:uid="{00000000-0005-0000-0000-0000E9220000}"/>
    <cellStyle name="Normal 4 23 2" xfId="6492" xr:uid="{00000000-0005-0000-0000-0000EA220000}"/>
    <cellStyle name="Normal 4 24" xfId="6493" xr:uid="{00000000-0005-0000-0000-0000EB220000}"/>
    <cellStyle name="Normal 4 24 2" xfId="6494" xr:uid="{00000000-0005-0000-0000-0000EC220000}"/>
    <cellStyle name="Normal 4 25" xfId="6495" xr:uid="{00000000-0005-0000-0000-0000ED220000}"/>
    <cellStyle name="Normal 4 25 2" xfId="6496" xr:uid="{00000000-0005-0000-0000-0000EE220000}"/>
    <cellStyle name="Normal 4 26" xfId="6497" xr:uid="{00000000-0005-0000-0000-0000EF220000}"/>
    <cellStyle name="Normal 4 26 2" xfId="6498" xr:uid="{00000000-0005-0000-0000-0000F0220000}"/>
    <cellStyle name="Normal 4 27" xfId="6499" xr:uid="{00000000-0005-0000-0000-0000F1220000}"/>
    <cellStyle name="Normal 4 27 2" xfId="6500" xr:uid="{00000000-0005-0000-0000-0000F2220000}"/>
    <cellStyle name="Normal 4 28" xfId="6501" xr:uid="{00000000-0005-0000-0000-0000F3220000}"/>
    <cellStyle name="Normal 4 28 2" xfId="6502" xr:uid="{00000000-0005-0000-0000-0000F4220000}"/>
    <cellStyle name="Normal 4 29" xfId="6503" xr:uid="{00000000-0005-0000-0000-0000F5220000}"/>
    <cellStyle name="Normal 4 29 2" xfId="6504" xr:uid="{00000000-0005-0000-0000-0000F6220000}"/>
    <cellStyle name="Normal 4 3" xfId="6505" xr:uid="{00000000-0005-0000-0000-0000F7220000}"/>
    <cellStyle name="Normal 4 3 10" xfId="6506" xr:uid="{00000000-0005-0000-0000-0000F8220000}"/>
    <cellStyle name="Normal 4 3 11" xfId="6507" xr:uid="{00000000-0005-0000-0000-0000F9220000}"/>
    <cellStyle name="Normal 4 3 2" xfId="6508" xr:uid="{00000000-0005-0000-0000-0000FA220000}"/>
    <cellStyle name="Normal 4 3 2 2" xfId="6509" xr:uid="{00000000-0005-0000-0000-0000FB220000}"/>
    <cellStyle name="Normal 4 3 3" xfId="6510" xr:uid="{00000000-0005-0000-0000-0000FC220000}"/>
    <cellStyle name="Normal 4 3 3 2" xfId="6511" xr:uid="{00000000-0005-0000-0000-0000FD220000}"/>
    <cellStyle name="Normal 4 3 4" xfId="6512" xr:uid="{00000000-0005-0000-0000-0000FE220000}"/>
    <cellStyle name="Normal 4 3 5" xfId="6513" xr:uid="{00000000-0005-0000-0000-0000FF220000}"/>
    <cellStyle name="Normal 4 3 6" xfId="6514" xr:uid="{00000000-0005-0000-0000-000000230000}"/>
    <cellStyle name="Normal 4 3 7" xfId="6515" xr:uid="{00000000-0005-0000-0000-000001230000}"/>
    <cellStyle name="Normal 4 3 8" xfId="6516" xr:uid="{00000000-0005-0000-0000-000002230000}"/>
    <cellStyle name="Normal 4 3 9" xfId="6517" xr:uid="{00000000-0005-0000-0000-000003230000}"/>
    <cellStyle name="Normal 4 30" xfId="6518" xr:uid="{00000000-0005-0000-0000-000004230000}"/>
    <cellStyle name="Normal 4 30 2" xfId="6519" xr:uid="{00000000-0005-0000-0000-000005230000}"/>
    <cellStyle name="Normal 4 31" xfId="6520" xr:uid="{00000000-0005-0000-0000-000006230000}"/>
    <cellStyle name="Normal 4 31 2" xfId="6521" xr:uid="{00000000-0005-0000-0000-000007230000}"/>
    <cellStyle name="Normal 4 32" xfId="6522" xr:uid="{00000000-0005-0000-0000-000008230000}"/>
    <cellStyle name="Normal 4 32 2" xfId="6523" xr:uid="{00000000-0005-0000-0000-000009230000}"/>
    <cellStyle name="Normal 4 33" xfId="6524" xr:uid="{00000000-0005-0000-0000-00000A230000}"/>
    <cellStyle name="Normal 4 33 2" xfId="6525" xr:uid="{00000000-0005-0000-0000-00000B230000}"/>
    <cellStyle name="Normal 4 34" xfId="6526" xr:uid="{00000000-0005-0000-0000-00000C230000}"/>
    <cellStyle name="Normal 4 34 2" xfId="6527" xr:uid="{00000000-0005-0000-0000-00000D230000}"/>
    <cellStyle name="Normal 4 35" xfId="6528" xr:uid="{00000000-0005-0000-0000-00000E230000}"/>
    <cellStyle name="Normal 4 35 2" xfId="6529" xr:uid="{00000000-0005-0000-0000-00000F230000}"/>
    <cellStyle name="Normal 4 36" xfId="6530" xr:uid="{00000000-0005-0000-0000-000010230000}"/>
    <cellStyle name="Normal 4 36 2" xfId="6531" xr:uid="{00000000-0005-0000-0000-000011230000}"/>
    <cellStyle name="Normal 4 37" xfId="6532" xr:uid="{00000000-0005-0000-0000-000012230000}"/>
    <cellStyle name="Normal 4 37 2" xfId="6533" xr:uid="{00000000-0005-0000-0000-000013230000}"/>
    <cellStyle name="Normal 4 38" xfId="6534" xr:uid="{00000000-0005-0000-0000-000014230000}"/>
    <cellStyle name="Normal 4 38 2" xfId="6535" xr:uid="{00000000-0005-0000-0000-000015230000}"/>
    <cellStyle name="Normal 4 39" xfId="6536" xr:uid="{00000000-0005-0000-0000-000016230000}"/>
    <cellStyle name="Normal 4 39 2" xfId="6537" xr:uid="{00000000-0005-0000-0000-000017230000}"/>
    <cellStyle name="Normal 4 4" xfId="6538" xr:uid="{00000000-0005-0000-0000-000018230000}"/>
    <cellStyle name="Normal 4 4 2" xfId="6539" xr:uid="{00000000-0005-0000-0000-000019230000}"/>
    <cellStyle name="Normal 4 4 2 2" xfId="6540" xr:uid="{00000000-0005-0000-0000-00001A230000}"/>
    <cellStyle name="Normal 4 4 2 3" xfId="6541" xr:uid="{00000000-0005-0000-0000-00001B230000}"/>
    <cellStyle name="Normal 4 4 2 4" xfId="6542" xr:uid="{00000000-0005-0000-0000-00001C230000}"/>
    <cellStyle name="Normal 4 4 2 5" xfId="6543" xr:uid="{00000000-0005-0000-0000-00001D230000}"/>
    <cellStyle name="Normal 4 4 3" xfId="6544" xr:uid="{00000000-0005-0000-0000-00001E230000}"/>
    <cellStyle name="Normal 4 4 4" xfId="6545" xr:uid="{00000000-0005-0000-0000-00001F230000}"/>
    <cellStyle name="Normal 4 4 4 2" xfId="6546" xr:uid="{00000000-0005-0000-0000-000020230000}"/>
    <cellStyle name="Normal 4 4 5" xfId="6547" xr:uid="{00000000-0005-0000-0000-000021230000}"/>
    <cellStyle name="Normal 4 4 6" xfId="6548" xr:uid="{00000000-0005-0000-0000-000022230000}"/>
    <cellStyle name="Normal 4 4 6 2" xfId="6549" xr:uid="{00000000-0005-0000-0000-000023230000}"/>
    <cellStyle name="Normal 4 4 7" xfId="9493" xr:uid="{00000000-0005-0000-0000-000024230000}"/>
    <cellStyle name="Normal 4 40" xfId="6550" xr:uid="{00000000-0005-0000-0000-000025230000}"/>
    <cellStyle name="Normal 4 40 2" xfId="6551" xr:uid="{00000000-0005-0000-0000-000026230000}"/>
    <cellStyle name="Normal 4 41" xfId="6552" xr:uid="{00000000-0005-0000-0000-000027230000}"/>
    <cellStyle name="Normal 4 41 2" xfId="6553" xr:uid="{00000000-0005-0000-0000-000028230000}"/>
    <cellStyle name="Normal 4 42" xfId="6554" xr:uid="{00000000-0005-0000-0000-000029230000}"/>
    <cellStyle name="Normal 4 42 2" xfId="6555" xr:uid="{00000000-0005-0000-0000-00002A230000}"/>
    <cellStyle name="Normal 4 43" xfId="6556" xr:uid="{00000000-0005-0000-0000-00002B230000}"/>
    <cellStyle name="Normal 4 43 2" xfId="6557" xr:uid="{00000000-0005-0000-0000-00002C230000}"/>
    <cellStyle name="Normal 4 44" xfId="6558" xr:uid="{00000000-0005-0000-0000-00002D230000}"/>
    <cellStyle name="Normal 4 44 2" xfId="6559" xr:uid="{00000000-0005-0000-0000-00002E230000}"/>
    <cellStyle name="Normal 4 45" xfId="6560" xr:uid="{00000000-0005-0000-0000-00002F230000}"/>
    <cellStyle name="Normal 4 45 2" xfId="6561" xr:uid="{00000000-0005-0000-0000-000030230000}"/>
    <cellStyle name="Normal 4 46" xfId="6562" xr:uid="{00000000-0005-0000-0000-000031230000}"/>
    <cellStyle name="Normal 4 46 2" xfId="6563" xr:uid="{00000000-0005-0000-0000-000032230000}"/>
    <cellStyle name="Normal 4 47" xfId="6564" xr:uid="{00000000-0005-0000-0000-000033230000}"/>
    <cellStyle name="Normal 4 47 2" xfId="6565" xr:uid="{00000000-0005-0000-0000-000034230000}"/>
    <cellStyle name="Normal 4 48" xfId="6566" xr:uid="{00000000-0005-0000-0000-000035230000}"/>
    <cellStyle name="Normal 4 48 2" xfId="6567" xr:uid="{00000000-0005-0000-0000-000036230000}"/>
    <cellStyle name="Normal 4 49" xfId="6568" xr:uid="{00000000-0005-0000-0000-000037230000}"/>
    <cellStyle name="Normal 4 49 2" xfId="6569" xr:uid="{00000000-0005-0000-0000-000038230000}"/>
    <cellStyle name="Normal 4 5" xfId="6570" xr:uid="{00000000-0005-0000-0000-000039230000}"/>
    <cellStyle name="Normal 4 5 2" xfId="6571" xr:uid="{00000000-0005-0000-0000-00003A230000}"/>
    <cellStyle name="Normal 4 5 2 2" xfId="6572" xr:uid="{00000000-0005-0000-0000-00003B230000}"/>
    <cellStyle name="Normal 4 5 2 3" xfId="6573" xr:uid="{00000000-0005-0000-0000-00003C230000}"/>
    <cellStyle name="Normal 4 5 3" xfId="6574" xr:uid="{00000000-0005-0000-0000-00003D230000}"/>
    <cellStyle name="Normal 4 5 4" xfId="6575" xr:uid="{00000000-0005-0000-0000-00003E230000}"/>
    <cellStyle name="Normal 4 5 5" xfId="6576" xr:uid="{00000000-0005-0000-0000-00003F230000}"/>
    <cellStyle name="Normal 4 50" xfId="6577" xr:uid="{00000000-0005-0000-0000-000040230000}"/>
    <cellStyle name="Normal 4 50 2" xfId="6578" xr:uid="{00000000-0005-0000-0000-000041230000}"/>
    <cellStyle name="Normal 4 51" xfId="6579" xr:uid="{00000000-0005-0000-0000-000042230000}"/>
    <cellStyle name="Normal 4 51 2" xfId="6580" xr:uid="{00000000-0005-0000-0000-000043230000}"/>
    <cellStyle name="Normal 4 52" xfId="6581" xr:uid="{00000000-0005-0000-0000-000044230000}"/>
    <cellStyle name="Normal 4 52 2" xfId="6582" xr:uid="{00000000-0005-0000-0000-000045230000}"/>
    <cellStyle name="Normal 4 53" xfId="6583" xr:uid="{00000000-0005-0000-0000-000046230000}"/>
    <cellStyle name="Normal 4 53 2" xfId="6584" xr:uid="{00000000-0005-0000-0000-000047230000}"/>
    <cellStyle name="Normal 4 54" xfId="6585" xr:uid="{00000000-0005-0000-0000-000048230000}"/>
    <cellStyle name="Normal 4 54 2" xfId="6586" xr:uid="{00000000-0005-0000-0000-000049230000}"/>
    <cellStyle name="Normal 4 55" xfId="6587" xr:uid="{00000000-0005-0000-0000-00004A230000}"/>
    <cellStyle name="Normal 4 55 2" xfId="6588" xr:uid="{00000000-0005-0000-0000-00004B230000}"/>
    <cellStyle name="Normal 4 56" xfId="6589" xr:uid="{00000000-0005-0000-0000-00004C230000}"/>
    <cellStyle name="Normal 4 56 2" xfId="6590" xr:uid="{00000000-0005-0000-0000-00004D230000}"/>
    <cellStyle name="Normal 4 57" xfId="6591" xr:uid="{00000000-0005-0000-0000-00004E230000}"/>
    <cellStyle name="Normal 4 57 2" xfId="6592" xr:uid="{00000000-0005-0000-0000-00004F230000}"/>
    <cellStyle name="Normal 4 58" xfId="6593" xr:uid="{00000000-0005-0000-0000-000050230000}"/>
    <cellStyle name="Normal 4 58 2" xfId="6594" xr:uid="{00000000-0005-0000-0000-000051230000}"/>
    <cellStyle name="Normal 4 59" xfId="6595" xr:uid="{00000000-0005-0000-0000-000052230000}"/>
    <cellStyle name="Normal 4 59 2" xfId="6596" xr:uid="{00000000-0005-0000-0000-000053230000}"/>
    <cellStyle name="Normal 4 6" xfId="6597" xr:uid="{00000000-0005-0000-0000-000054230000}"/>
    <cellStyle name="Normal 4 6 2" xfId="6598" xr:uid="{00000000-0005-0000-0000-000055230000}"/>
    <cellStyle name="Normal 4 6 2 2" xfId="6599" xr:uid="{00000000-0005-0000-0000-000056230000}"/>
    <cellStyle name="Normal 4 6 2 3" xfId="6600" xr:uid="{00000000-0005-0000-0000-000057230000}"/>
    <cellStyle name="Normal 4 6 3" xfId="6601" xr:uid="{00000000-0005-0000-0000-000058230000}"/>
    <cellStyle name="Normal 4 6 4" xfId="6602" xr:uid="{00000000-0005-0000-0000-000059230000}"/>
    <cellStyle name="Normal 4 6 5" xfId="6603" xr:uid="{00000000-0005-0000-0000-00005A230000}"/>
    <cellStyle name="Normal 4 60" xfId="6604" xr:uid="{00000000-0005-0000-0000-00005B230000}"/>
    <cellStyle name="Normal 4 60 2" xfId="6605" xr:uid="{00000000-0005-0000-0000-00005C230000}"/>
    <cellStyle name="Normal 4 61" xfId="6606" xr:uid="{00000000-0005-0000-0000-00005D230000}"/>
    <cellStyle name="Normal 4 61 2" xfId="6607" xr:uid="{00000000-0005-0000-0000-00005E230000}"/>
    <cellStyle name="Normal 4 62" xfId="6608" xr:uid="{00000000-0005-0000-0000-00005F230000}"/>
    <cellStyle name="Normal 4 63" xfId="6609" xr:uid="{00000000-0005-0000-0000-000060230000}"/>
    <cellStyle name="Normal 4 64" xfId="6610" xr:uid="{00000000-0005-0000-0000-000061230000}"/>
    <cellStyle name="Normal 4 65" xfId="6611" xr:uid="{00000000-0005-0000-0000-000062230000}"/>
    <cellStyle name="Normal 4 66" xfId="6612" xr:uid="{00000000-0005-0000-0000-000063230000}"/>
    <cellStyle name="Normal 4 67" xfId="6613" xr:uid="{00000000-0005-0000-0000-000064230000}"/>
    <cellStyle name="Normal 4 68" xfId="6614" xr:uid="{00000000-0005-0000-0000-000065230000}"/>
    <cellStyle name="Normal 4 69" xfId="6615" xr:uid="{00000000-0005-0000-0000-000066230000}"/>
    <cellStyle name="Normal 4 7" xfId="6616" xr:uid="{00000000-0005-0000-0000-000067230000}"/>
    <cellStyle name="Normal 4 7 2" xfId="6617" xr:uid="{00000000-0005-0000-0000-000068230000}"/>
    <cellStyle name="Normal 4 7 2 2" xfId="6618" xr:uid="{00000000-0005-0000-0000-000069230000}"/>
    <cellStyle name="Normal 4 7 2 3" xfId="6619" xr:uid="{00000000-0005-0000-0000-00006A230000}"/>
    <cellStyle name="Normal 4 7 3" xfId="6620" xr:uid="{00000000-0005-0000-0000-00006B230000}"/>
    <cellStyle name="Normal 4 7 4" xfId="6621" xr:uid="{00000000-0005-0000-0000-00006C230000}"/>
    <cellStyle name="Normal 4 7 5" xfId="6622" xr:uid="{00000000-0005-0000-0000-00006D230000}"/>
    <cellStyle name="Normal 4 70" xfId="6623" xr:uid="{00000000-0005-0000-0000-00006E230000}"/>
    <cellStyle name="Normal 4 71" xfId="6624" xr:uid="{00000000-0005-0000-0000-00006F230000}"/>
    <cellStyle name="Normal 4 72" xfId="6625" xr:uid="{00000000-0005-0000-0000-000070230000}"/>
    <cellStyle name="Normal 4 73" xfId="6626" xr:uid="{00000000-0005-0000-0000-000071230000}"/>
    <cellStyle name="Normal 4 74" xfId="6627" xr:uid="{00000000-0005-0000-0000-000072230000}"/>
    <cellStyle name="Normal 4 75" xfId="6628" xr:uid="{00000000-0005-0000-0000-000073230000}"/>
    <cellStyle name="Normal 4 76" xfId="6629" xr:uid="{00000000-0005-0000-0000-000074230000}"/>
    <cellStyle name="Normal 4 77" xfId="6630" xr:uid="{00000000-0005-0000-0000-000075230000}"/>
    <cellStyle name="Normal 4 78" xfId="6631" xr:uid="{00000000-0005-0000-0000-000076230000}"/>
    <cellStyle name="Normal 4 79" xfId="6632" xr:uid="{00000000-0005-0000-0000-000077230000}"/>
    <cellStyle name="Normal 4 8" xfId="6633" xr:uid="{00000000-0005-0000-0000-000078230000}"/>
    <cellStyle name="Normal 4 8 2" xfId="6634" xr:uid="{00000000-0005-0000-0000-000079230000}"/>
    <cellStyle name="Normal 4 8 2 2" xfId="6635" xr:uid="{00000000-0005-0000-0000-00007A230000}"/>
    <cellStyle name="Normal 4 8 2 3" xfId="6636" xr:uid="{00000000-0005-0000-0000-00007B230000}"/>
    <cellStyle name="Normal 4 8 3" xfId="6637" xr:uid="{00000000-0005-0000-0000-00007C230000}"/>
    <cellStyle name="Normal 4 8 4" xfId="6638" xr:uid="{00000000-0005-0000-0000-00007D230000}"/>
    <cellStyle name="Normal 4 8 5" xfId="6639" xr:uid="{00000000-0005-0000-0000-00007E230000}"/>
    <cellStyle name="Normal 4 80" xfId="6640" xr:uid="{00000000-0005-0000-0000-00007F230000}"/>
    <cellStyle name="Normal 4 81" xfId="6641" xr:uid="{00000000-0005-0000-0000-000080230000}"/>
    <cellStyle name="Normal 4 82" xfId="6642" xr:uid="{00000000-0005-0000-0000-000081230000}"/>
    <cellStyle name="Normal 4 83" xfId="6643" xr:uid="{00000000-0005-0000-0000-000082230000}"/>
    <cellStyle name="Normal 4 84" xfId="6644" xr:uid="{00000000-0005-0000-0000-000083230000}"/>
    <cellStyle name="Normal 4 85" xfId="6645" xr:uid="{00000000-0005-0000-0000-000084230000}"/>
    <cellStyle name="Normal 4 86" xfId="6646" xr:uid="{00000000-0005-0000-0000-000085230000}"/>
    <cellStyle name="Normal 4 87" xfId="6647" xr:uid="{00000000-0005-0000-0000-000086230000}"/>
    <cellStyle name="Normal 4 88" xfId="6648" xr:uid="{00000000-0005-0000-0000-000087230000}"/>
    <cellStyle name="Normal 4 89" xfId="6649" xr:uid="{00000000-0005-0000-0000-000088230000}"/>
    <cellStyle name="Normal 4 9" xfId="6650" xr:uid="{00000000-0005-0000-0000-000089230000}"/>
    <cellStyle name="Normal 4 9 2" xfId="6651" xr:uid="{00000000-0005-0000-0000-00008A230000}"/>
    <cellStyle name="Normal 4 9 3" xfId="6652" xr:uid="{00000000-0005-0000-0000-00008B230000}"/>
    <cellStyle name="Normal 4 90" xfId="6653" xr:uid="{00000000-0005-0000-0000-00008C230000}"/>
    <cellStyle name="Normal 4 91" xfId="6654" xr:uid="{00000000-0005-0000-0000-00008D230000}"/>
    <cellStyle name="Normal 4 92" xfId="6655" xr:uid="{00000000-0005-0000-0000-00008E230000}"/>
    <cellStyle name="Normal 4 93" xfId="6656" xr:uid="{00000000-0005-0000-0000-00008F230000}"/>
    <cellStyle name="Normal 4 94" xfId="6657" xr:uid="{00000000-0005-0000-0000-000090230000}"/>
    <cellStyle name="Normal 4 95" xfId="6658" xr:uid="{00000000-0005-0000-0000-000091230000}"/>
    <cellStyle name="Normal 4 96" xfId="6659" xr:uid="{00000000-0005-0000-0000-000092230000}"/>
    <cellStyle name="Normal 4 97" xfId="6660" xr:uid="{00000000-0005-0000-0000-000093230000}"/>
    <cellStyle name="Normal 4 98" xfId="6661" xr:uid="{00000000-0005-0000-0000-000094230000}"/>
    <cellStyle name="Normal 4 99" xfId="6662" xr:uid="{00000000-0005-0000-0000-000095230000}"/>
    <cellStyle name="Normal 40" xfId="6663" xr:uid="{00000000-0005-0000-0000-000096230000}"/>
    <cellStyle name="Normal 41" xfId="18" xr:uid="{00000000-0005-0000-0000-000097230000}"/>
    <cellStyle name="Normal 42" xfId="6664" xr:uid="{00000000-0005-0000-0000-000098230000}"/>
    <cellStyle name="Normal 42 2" xfId="6665" xr:uid="{00000000-0005-0000-0000-000099230000}"/>
    <cellStyle name="Normal 42 3" xfId="6666" xr:uid="{00000000-0005-0000-0000-00009A230000}"/>
    <cellStyle name="Normal 43" xfId="6667" xr:uid="{00000000-0005-0000-0000-00009B230000}"/>
    <cellStyle name="Normal 43 2" xfId="6668" xr:uid="{00000000-0005-0000-0000-00009C230000}"/>
    <cellStyle name="Normal 43 2 2" xfId="6669" xr:uid="{00000000-0005-0000-0000-00009D230000}"/>
    <cellStyle name="Normal 43 2 2 2" xfId="11948" xr:uid="{00000000-0005-0000-0000-00009E230000}"/>
    <cellStyle name="Normal 43 2 3" xfId="11947" xr:uid="{00000000-0005-0000-0000-00009F230000}"/>
    <cellStyle name="Normal 44" xfId="6670" xr:uid="{00000000-0005-0000-0000-0000A0230000}"/>
    <cellStyle name="Normal 45" xfId="6671" xr:uid="{00000000-0005-0000-0000-0000A1230000}"/>
    <cellStyle name="Normal 46" xfId="6672" xr:uid="{00000000-0005-0000-0000-0000A2230000}"/>
    <cellStyle name="Normal 47" xfId="6673" xr:uid="{00000000-0005-0000-0000-0000A3230000}"/>
    <cellStyle name="Normal 48" xfId="6674" xr:uid="{00000000-0005-0000-0000-0000A4230000}"/>
    <cellStyle name="Normal 49" xfId="6675" xr:uid="{00000000-0005-0000-0000-0000A5230000}"/>
    <cellStyle name="Normal 5" xfId="10" xr:uid="{00000000-0005-0000-0000-0000A6230000}"/>
    <cellStyle name="Normal 5 10" xfId="6677" xr:uid="{00000000-0005-0000-0000-0000A7230000}"/>
    <cellStyle name="Normal 5 10 2" xfId="6678" xr:uid="{00000000-0005-0000-0000-0000A8230000}"/>
    <cellStyle name="Normal 5 10 2 2" xfId="6679" xr:uid="{00000000-0005-0000-0000-0000A9230000}"/>
    <cellStyle name="Normal 5 10 2 2 2" xfId="11951" xr:uid="{00000000-0005-0000-0000-0000AA230000}"/>
    <cellStyle name="Normal 5 10 2 3" xfId="11950" xr:uid="{00000000-0005-0000-0000-0000AB230000}"/>
    <cellStyle name="Normal 5 10 3" xfId="41" xr:uid="{00000000-0005-0000-0000-0000AC230000}"/>
    <cellStyle name="Normal 5 10 4" xfId="11949" xr:uid="{00000000-0005-0000-0000-0000AD230000}"/>
    <cellStyle name="Normal 5 100" xfId="6680" xr:uid="{00000000-0005-0000-0000-0000AE230000}"/>
    <cellStyle name="Normal 5 100 2" xfId="6681" xr:uid="{00000000-0005-0000-0000-0000AF230000}"/>
    <cellStyle name="Normal 5 100 2 2" xfId="11953" xr:uid="{00000000-0005-0000-0000-0000B0230000}"/>
    <cellStyle name="Normal 5 100 3" xfId="11952" xr:uid="{00000000-0005-0000-0000-0000B1230000}"/>
    <cellStyle name="Normal 5 101" xfId="6682" xr:uid="{00000000-0005-0000-0000-0000B2230000}"/>
    <cellStyle name="Normal 5 102" xfId="6683" xr:uid="{00000000-0005-0000-0000-0000B3230000}"/>
    <cellStyle name="Normal 5 103" xfId="6684" xr:uid="{00000000-0005-0000-0000-0000B4230000}"/>
    <cellStyle name="Normal 5 104" xfId="6685" xr:uid="{00000000-0005-0000-0000-0000B5230000}"/>
    <cellStyle name="Normal 5 105" xfId="6686" xr:uid="{00000000-0005-0000-0000-0000B6230000}"/>
    <cellStyle name="Normal 5 106" xfId="6687" xr:uid="{00000000-0005-0000-0000-0000B7230000}"/>
    <cellStyle name="Normal 5 107" xfId="6688" xr:uid="{00000000-0005-0000-0000-0000B8230000}"/>
    <cellStyle name="Normal 5 107 2" xfId="6689" xr:uid="{00000000-0005-0000-0000-0000B9230000}"/>
    <cellStyle name="Normal 5 107 2 2" xfId="11955" xr:uid="{00000000-0005-0000-0000-0000BA230000}"/>
    <cellStyle name="Normal 5 107 3" xfId="11954" xr:uid="{00000000-0005-0000-0000-0000BB230000}"/>
    <cellStyle name="Normal 5 108" xfId="6690" xr:uid="{00000000-0005-0000-0000-0000BC230000}"/>
    <cellStyle name="Normal 5 108 2" xfId="6691" xr:uid="{00000000-0005-0000-0000-0000BD230000}"/>
    <cellStyle name="Normal 5 108 2 2" xfId="11957" xr:uid="{00000000-0005-0000-0000-0000BE230000}"/>
    <cellStyle name="Normal 5 108 3" xfId="11956" xr:uid="{00000000-0005-0000-0000-0000BF230000}"/>
    <cellStyle name="Normal 5 109" xfId="6692" xr:uid="{00000000-0005-0000-0000-0000C0230000}"/>
    <cellStyle name="Normal 5 109 2" xfId="6693" xr:uid="{00000000-0005-0000-0000-0000C1230000}"/>
    <cellStyle name="Normal 5 109 2 2" xfId="11959" xr:uid="{00000000-0005-0000-0000-0000C2230000}"/>
    <cellStyle name="Normal 5 109 3" xfId="11958" xr:uid="{00000000-0005-0000-0000-0000C3230000}"/>
    <cellStyle name="Normal 5 11" xfId="6694" xr:uid="{00000000-0005-0000-0000-0000C4230000}"/>
    <cellStyle name="Normal 5 11 2" xfId="6695" xr:uid="{00000000-0005-0000-0000-0000C5230000}"/>
    <cellStyle name="Normal 5 11 2 2" xfId="6696" xr:uid="{00000000-0005-0000-0000-0000C6230000}"/>
    <cellStyle name="Normal 5 11 2 2 2" xfId="11962" xr:uid="{00000000-0005-0000-0000-0000C7230000}"/>
    <cellStyle name="Normal 5 11 2 3" xfId="11961" xr:uid="{00000000-0005-0000-0000-0000C8230000}"/>
    <cellStyle name="Normal 5 11 3" xfId="6697" xr:uid="{00000000-0005-0000-0000-0000C9230000}"/>
    <cellStyle name="Normal 5 11 3 2" xfId="11963" xr:uid="{00000000-0005-0000-0000-0000CA230000}"/>
    <cellStyle name="Normal 5 11 4" xfId="11960" xr:uid="{00000000-0005-0000-0000-0000CB230000}"/>
    <cellStyle name="Normal 5 110" xfId="6698" xr:uid="{00000000-0005-0000-0000-0000CC230000}"/>
    <cellStyle name="Normal 5 110 2" xfId="6699" xr:uid="{00000000-0005-0000-0000-0000CD230000}"/>
    <cellStyle name="Normal 5 110 2 2" xfId="11965" xr:uid="{00000000-0005-0000-0000-0000CE230000}"/>
    <cellStyle name="Normal 5 110 3" xfId="11964" xr:uid="{00000000-0005-0000-0000-0000CF230000}"/>
    <cellStyle name="Normal 5 111" xfId="6700" xr:uid="{00000000-0005-0000-0000-0000D0230000}"/>
    <cellStyle name="Normal 5 111 2" xfId="6701" xr:uid="{00000000-0005-0000-0000-0000D1230000}"/>
    <cellStyle name="Normal 5 111 2 2" xfId="11967" xr:uid="{00000000-0005-0000-0000-0000D2230000}"/>
    <cellStyle name="Normal 5 111 3" xfId="11966" xr:uid="{00000000-0005-0000-0000-0000D3230000}"/>
    <cellStyle name="Normal 5 112" xfId="6702" xr:uid="{00000000-0005-0000-0000-0000D4230000}"/>
    <cellStyle name="Normal 5 112 2" xfId="6703" xr:uid="{00000000-0005-0000-0000-0000D5230000}"/>
    <cellStyle name="Normal 5 112 2 2" xfId="11969" xr:uid="{00000000-0005-0000-0000-0000D6230000}"/>
    <cellStyle name="Normal 5 112 3" xfId="11968" xr:uid="{00000000-0005-0000-0000-0000D7230000}"/>
    <cellStyle name="Normal 5 113" xfId="6704" xr:uid="{00000000-0005-0000-0000-0000D8230000}"/>
    <cellStyle name="Normal 5 113 2" xfId="6705" xr:uid="{00000000-0005-0000-0000-0000D9230000}"/>
    <cellStyle name="Normal 5 113 2 2" xfId="11971" xr:uid="{00000000-0005-0000-0000-0000DA230000}"/>
    <cellStyle name="Normal 5 113 3" xfId="11970" xr:uid="{00000000-0005-0000-0000-0000DB230000}"/>
    <cellStyle name="Normal 5 114" xfId="6706" xr:uid="{00000000-0005-0000-0000-0000DC230000}"/>
    <cellStyle name="Normal 5 114 2" xfId="6707" xr:uid="{00000000-0005-0000-0000-0000DD230000}"/>
    <cellStyle name="Normal 5 114 2 2" xfId="11973" xr:uid="{00000000-0005-0000-0000-0000DE230000}"/>
    <cellStyle name="Normal 5 114 3" xfId="11972" xr:uid="{00000000-0005-0000-0000-0000DF230000}"/>
    <cellStyle name="Normal 5 115" xfId="6708" xr:uid="{00000000-0005-0000-0000-0000E0230000}"/>
    <cellStyle name="Normal 5 115 2" xfId="6709" xr:uid="{00000000-0005-0000-0000-0000E1230000}"/>
    <cellStyle name="Normal 5 115 2 2" xfId="11975" xr:uid="{00000000-0005-0000-0000-0000E2230000}"/>
    <cellStyle name="Normal 5 115 3" xfId="11974" xr:uid="{00000000-0005-0000-0000-0000E3230000}"/>
    <cellStyle name="Normal 5 116" xfId="6710" xr:uid="{00000000-0005-0000-0000-0000E4230000}"/>
    <cellStyle name="Normal 5 116 2" xfId="6711" xr:uid="{00000000-0005-0000-0000-0000E5230000}"/>
    <cellStyle name="Normal 5 116 2 2" xfId="11977" xr:uid="{00000000-0005-0000-0000-0000E6230000}"/>
    <cellStyle name="Normal 5 116 3" xfId="11976" xr:uid="{00000000-0005-0000-0000-0000E7230000}"/>
    <cellStyle name="Normal 5 117" xfId="6712" xr:uid="{00000000-0005-0000-0000-0000E8230000}"/>
    <cellStyle name="Normal 5 117 2" xfId="6713" xr:uid="{00000000-0005-0000-0000-0000E9230000}"/>
    <cellStyle name="Normal 5 117 2 2" xfId="11979" xr:uid="{00000000-0005-0000-0000-0000EA230000}"/>
    <cellStyle name="Normal 5 117 3" xfId="11978" xr:uid="{00000000-0005-0000-0000-0000EB230000}"/>
    <cellStyle name="Normal 5 118" xfId="6714" xr:uid="{00000000-0005-0000-0000-0000EC230000}"/>
    <cellStyle name="Normal 5 118 2" xfId="6715" xr:uid="{00000000-0005-0000-0000-0000ED230000}"/>
    <cellStyle name="Normal 5 118 2 2" xfId="11981" xr:uid="{00000000-0005-0000-0000-0000EE230000}"/>
    <cellStyle name="Normal 5 118 3" xfId="11980" xr:uid="{00000000-0005-0000-0000-0000EF230000}"/>
    <cellStyle name="Normal 5 119" xfId="6716" xr:uid="{00000000-0005-0000-0000-0000F0230000}"/>
    <cellStyle name="Normal 5 12" xfId="6717" xr:uid="{00000000-0005-0000-0000-0000F1230000}"/>
    <cellStyle name="Normal 5 12 2" xfId="6718" xr:uid="{00000000-0005-0000-0000-0000F2230000}"/>
    <cellStyle name="Normal 5 12 2 2" xfId="6719" xr:uid="{00000000-0005-0000-0000-0000F3230000}"/>
    <cellStyle name="Normal 5 12 2 2 2" xfId="11984" xr:uid="{00000000-0005-0000-0000-0000F4230000}"/>
    <cellStyle name="Normal 5 12 2 3" xfId="11983" xr:uid="{00000000-0005-0000-0000-0000F5230000}"/>
    <cellStyle name="Normal 5 12 3" xfId="6720" xr:uid="{00000000-0005-0000-0000-0000F6230000}"/>
    <cellStyle name="Normal 5 12 3 2" xfId="11985" xr:uid="{00000000-0005-0000-0000-0000F7230000}"/>
    <cellStyle name="Normal 5 12 4" xfId="11982" xr:uid="{00000000-0005-0000-0000-0000F8230000}"/>
    <cellStyle name="Normal 5 120" xfId="6721" xr:uid="{00000000-0005-0000-0000-0000F9230000}"/>
    <cellStyle name="Normal 5 121" xfId="6722" xr:uid="{00000000-0005-0000-0000-0000FA230000}"/>
    <cellStyle name="Normal 5 122" xfId="6723" xr:uid="{00000000-0005-0000-0000-0000FB230000}"/>
    <cellStyle name="Normal 5 123" xfId="6724" xr:uid="{00000000-0005-0000-0000-0000FC230000}"/>
    <cellStyle name="Normal 5 123 2" xfId="6725" xr:uid="{00000000-0005-0000-0000-0000FD230000}"/>
    <cellStyle name="Normal 5 123 2 2" xfId="11987" xr:uid="{00000000-0005-0000-0000-0000FE230000}"/>
    <cellStyle name="Normal 5 123 3" xfId="11986" xr:uid="{00000000-0005-0000-0000-0000FF230000}"/>
    <cellStyle name="Normal 5 124" xfId="6726" xr:uid="{00000000-0005-0000-0000-000000240000}"/>
    <cellStyle name="Normal 5 124 2" xfId="6727" xr:uid="{00000000-0005-0000-0000-000001240000}"/>
    <cellStyle name="Normal 5 124 2 2" xfId="11989" xr:uid="{00000000-0005-0000-0000-000002240000}"/>
    <cellStyle name="Normal 5 124 3" xfId="11988" xr:uid="{00000000-0005-0000-0000-000003240000}"/>
    <cellStyle name="Normal 5 125" xfId="6728" xr:uid="{00000000-0005-0000-0000-000004240000}"/>
    <cellStyle name="Normal 5 125 2" xfId="6729" xr:uid="{00000000-0005-0000-0000-000005240000}"/>
    <cellStyle name="Normal 5 125 2 2" xfId="11991" xr:uid="{00000000-0005-0000-0000-000006240000}"/>
    <cellStyle name="Normal 5 125 3" xfId="11990" xr:uid="{00000000-0005-0000-0000-000007240000}"/>
    <cellStyle name="Normal 5 126" xfId="6730" xr:uid="{00000000-0005-0000-0000-000008240000}"/>
    <cellStyle name="Normal 5 126 2" xfId="6731" xr:uid="{00000000-0005-0000-0000-000009240000}"/>
    <cellStyle name="Normal 5 126 2 2" xfId="11993" xr:uid="{00000000-0005-0000-0000-00000A240000}"/>
    <cellStyle name="Normal 5 126 3" xfId="11992" xr:uid="{00000000-0005-0000-0000-00000B240000}"/>
    <cellStyle name="Normal 5 127" xfId="6732" xr:uid="{00000000-0005-0000-0000-00000C240000}"/>
    <cellStyle name="Normal 5 127 2" xfId="6733" xr:uid="{00000000-0005-0000-0000-00000D240000}"/>
    <cellStyle name="Normal 5 127 2 2" xfId="11995" xr:uid="{00000000-0005-0000-0000-00000E240000}"/>
    <cellStyle name="Normal 5 127 3" xfId="11994" xr:uid="{00000000-0005-0000-0000-00000F240000}"/>
    <cellStyle name="Normal 5 128" xfId="6734" xr:uid="{00000000-0005-0000-0000-000010240000}"/>
    <cellStyle name="Normal 5 128 2" xfId="6735" xr:uid="{00000000-0005-0000-0000-000011240000}"/>
    <cellStyle name="Normal 5 128 2 2" xfId="11997" xr:uid="{00000000-0005-0000-0000-000012240000}"/>
    <cellStyle name="Normal 5 128 3" xfId="11996" xr:uid="{00000000-0005-0000-0000-000013240000}"/>
    <cellStyle name="Normal 5 129" xfId="6736" xr:uid="{00000000-0005-0000-0000-000014240000}"/>
    <cellStyle name="Normal 5 129 2" xfId="6737" xr:uid="{00000000-0005-0000-0000-000015240000}"/>
    <cellStyle name="Normal 5 129 2 2" xfId="11999" xr:uid="{00000000-0005-0000-0000-000016240000}"/>
    <cellStyle name="Normal 5 129 3" xfId="11998" xr:uid="{00000000-0005-0000-0000-000017240000}"/>
    <cellStyle name="Normal 5 13" xfId="6738" xr:uid="{00000000-0005-0000-0000-000018240000}"/>
    <cellStyle name="Normal 5 13 2" xfId="6739" xr:uid="{00000000-0005-0000-0000-000019240000}"/>
    <cellStyle name="Normal 5 13 2 2" xfId="6740" xr:uid="{00000000-0005-0000-0000-00001A240000}"/>
    <cellStyle name="Normal 5 13 2 2 2" xfId="12002" xr:uid="{00000000-0005-0000-0000-00001B240000}"/>
    <cellStyle name="Normal 5 13 2 3" xfId="12001" xr:uid="{00000000-0005-0000-0000-00001C240000}"/>
    <cellStyle name="Normal 5 13 3" xfId="6741" xr:uid="{00000000-0005-0000-0000-00001D240000}"/>
    <cellStyle name="Normal 5 13 3 2" xfId="12003" xr:uid="{00000000-0005-0000-0000-00001E240000}"/>
    <cellStyle name="Normal 5 13 4" xfId="12000" xr:uid="{00000000-0005-0000-0000-00001F240000}"/>
    <cellStyle name="Normal 5 130" xfId="6742" xr:uid="{00000000-0005-0000-0000-000020240000}"/>
    <cellStyle name="Normal 5 130 2" xfId="6743" xr:uid="{00000000-0005-0000-0000-000021240000}"/>
    <cellStyle name="Normal 5 130 2 2" xfId="12005" xr:uid="{00000000-0005-0000-0000-000022240000}"/>
    <cellStyle name="Normal 5 130 3" xfId="12004" xr:uid="{00000000-0005-0000-0000-000023240000}"/>
    <cellStyle name="Normal 5 131" xfId="6744" xr:uid="{00000000-0005-0000-0000-000024240000}"/>
    <cellStyle name="Normal 5 131 2" xfId="6745" xr:uid="{00000000-0005-0000-0000-000025240000}"/>
    <cellStyle name="Normal 5 131 2 2" xfId="12007" xr:uid="{00000000-0005-0000-0000-000026240000}"/>
    <cellStyle name="Normal 5 131 3" xfId="12006" xr:uid="{00000000-0005-0000-0000-000027240000}"/>
    <cellStyle name="Normal 5 132" xfId="6746" xr:uid="{00000000-0005-0000-0000-000028240000}"/>
    <cellStyle name="Normal 5 132 2" xfId="6747" xr:uid="{00000000-0005-0000-0000-000029240000}"/>
    <cellStyle name="Normal 5 132 2 2" xfId="12009" xr:uid="{00000000-0005-0000-0000-00002A240000}"/>
    <cellStyle name="Normal 5 132 3" xfId="12008" xr:uid="{00000000-0005-0000-0000-00002B240000}"/>
    <cellStyle name="Normal 5 133" xfId="6748" xr:uid="{00000000-0005-0000-0000-00002C240000}"/>
    <cellStyle name="Normal 5 133 2" xfId="6749" xr:uid="{00000000-0005-0000-0000-00002D240000}"/>
    <cellStyle name="Normal 5 133 2 2" xfId="12011" xr:uid="{00000000-0005-0000-0000-00002E240000}"/>
    <cellStyle name="Normal 5 133 3" xfId="12010" xr:uid="{00000000-0005-0000-0000-00002F240000}"/>
    <cellStyle name="Normal 5 134" xfId="6750" xr:uid="{00000000-0005-0000-0000-000030240000}"/>
    <cellStyle name="Normal 5 134 2" xfId="6751" xr:uid="{00000000-0005-0000-0000-000031240000}"/>
    <cellStyle name="Normal 5 134 2 2" xfId="12013" xr:uid="{00000000-0005-0000-0000-000032240000}"/>
    <cellStyle name="Normal 5 134 3" xfId="12012" xr:uid="{00000000-0005-0000-0000-000033240000}"/>
    <cellStyle name="Normal 5 135" xfId="6752" xr:uid="{00000000-0005-0000-0000-000034240000}"/>
    <cellStyle name="Normal 5 135 2" xfId="6753" xr:uid="{00000000-0005-0000-0000-000035240000}"/>
    <cellStyle name="Normal 5 135 2 2" xfId="12015" xr:uid="{00000000-0005-0000-0000-000036240000}"/>
    <cellStyle name="Normal 5 135 3" xfId="12014" xr:uid="{00000000-0005-0000-0000-000037240000}"/>
    <cellStyle name="Normal 5 136" xfId="6754" xr:uid="{00000000-0005-0000-0000-000038240000}"/>
    <cellStyle name="Normal 5 136 2" xfId="6755" xr:uid="{00000000-0005-0000-0000-000039240000}"/>
    <cellStyle name="Normal 5 136 2 2" xfId="12017" xr:uid="{00000000-0005-0000-0000-00003A240000}"/>
    <cellStyle name="Normal 5 136 3" xfId="12016" xr:uid="{00000000-0005-0000-0000-00003B240000}"/>
    <cellStyle name="Normal 5 137" xfId="6756" xr:uid="{00000000-0005-0000-0000-00003C240000}"/>
    <cellStyle name="Normal 5 137 2" xfId="6757" xr:uid="{00000000-0005-0000-0000-00003D240000}"/>
    <cellStyle name="Normal 5 137 2 2" xfId="12019" xr:uid="{00000000-0005-0000-0000-00003E240000}"/>
    <cellStyle name="Normal 5 137 3" xfId="12018" xr:uid="{00000000-0005-0000-0000-00003F240000}"/>
    <cellStyle name="Normal 5 138" xfId="6758" xr:uid="{00000000-0005-0000-0000-000040240000}"/>
    <cellStyle name="Normal 5 138 2" xfId="6759" xr:uid="{00000000-0005-0000-0000-000041240000}"/>
    <cellStyle name="Normal 5 138 2 2" xfId="12021" xr:uid="{00000000-0005-0000-0000-000042240000}"/>
    <cellStyle name="Normal 5 138 3" xfId="12020" xr:uid="{00000000-0005-0000-0000-000043240000}"/>
    <cellStyle name="Normal 5 139" xfId="6760" xr:uid="{00000000-0005-0000-0000-000044240000}"/>
    <cellStyle name="Normal 5 139 2" xfId="6761" xr:uid="{00000000-0005-0000-0000-000045240000}"/>
    <cellStyle name="Normal 5 139 2 2" xfId="12023" xr:uid="{00000000-0005-0000-0000-000046240000}"/>
    <cellStyle name="Normal 5 139 3" xfId="12022" xr:uid="{00000000-0005-0000-0000-000047240000}"/>
    <cellStyle name="Normal 5 14" xfId="6762" xr:uid="{00000000-0005-0000-0000-000048240000}"/>
    <cellStyle name="Normal 5 14 2" xfId="6763" xr:uid="{00000000-0005-0000-0000-000049240000}"/>
    <cellStyle name="Normal 5 14 2 2" xfId="6764" xr:uid="{00000000-0005-0000-0000-00004A240000}"/>
    <cellStyle name="Normal 5 14 2 2 2" xfId="12026" xr:uid="{00000000-0005-0000-0000-00004B240000}"/>
    <cellStyle name="Normal 5 14 2 3" xfId="12025" xr:uid="{00000000-0005-0000-0000-00004C240000}"/>
    <cellStyle name="Normal 5 14 3" xfId="6765" xr:uid="{00000000-0005-0000-0000-00004D240000}"/>
    <cellStyle name="Normal 5 14 3 2" xfId="12027" xr:uid="{00000000-0005-0000-0000-00004E240000}"/>
    <cellStyle name="Normal 5 14 4" xfId="12024" xr:uid="{00000000-0005-0000-0000-00004F240000}"/>
    <cellStyle name="Normal 5 140" xfId="6766" xr:uid="{00000000-0005-0000-0000-000050240000}"/>
    <cellStyle name="Normal 5 140 2" xfId="6767" xr:uid="{00000000-0005-0000-0000-000051240000}"/>
    <cellStyle name="Normal 5 140 2 2" xfId="12029" xr:uid="{00000000-0005-0000-0000-000052240000}"/>
    <cellStyle name="Normal 5 140 3" xfId="12028" xr:uid="{00000000-0005-0000-0000-000053240000}"/>
    <cellStyle name="Normal 5 141" xfId="6768" xr:uid="{00000000-0005-0000-0000-000054240000}"/>
    <cellStyle name="Normal 5 141 2" xfId="6769" xr:uid="{00000000-0005-0000-0000-000055240000}"/>
    <cellStyle name="Normal 5 141 2 2" xfId="12031" xr:uid="{00000000-0005-0000-0000-000056240000}"/>
    <cellStyle name="Normal 5 141 3" xfId="12030" xr:uid="{00000000-0005-0000-0000-000057240000}"/>
    <cellStyle name="Normal 5 142" xfId="6770" xr:uid="{00000000-0005-0000-0000-000058240000}"/>
    <cellStyle name="Normal 5 142 2" xfId="6771" xr:uid="{00000000-0005-0000-0000-000059240000}"/>
    <cellStyle name="Normal 5 142 2 2" xfId="12033" xr:uid="{00000000-0005-0000-0000-00005A240000}"/>
    <cellStyle name="Normal 5 142 3" xfId="12032" xr:uid="{00000000-0005-0000-0000-00005B240000}"/>
    <cellStyle name="Normal 5 143" xfId="6772" xr:uid="{00000000-0005-0000-0000-00005C240000}"/>
    <cellStyle name="Normal 5 143 2" xfId="6773" xr:uid="{00000000-0005-0000-0000-00005D240000}"/>
    <cellStyle name="Normal 5 143 2 2" xfId="12035" xr:uid="{00000000-0005-0000-0000-00005E240000}"/>
    <cellStyle name="Normal 5 143 3" xfId="12034" xr:uid="{00000000-0005-0000-0000-00005F240000}"/>
    <cellStyle name="Normal 5 144" xfId="6774" xr:uid="{00000000-0005-0000-0000-000060240000}"/>
    <cellStyle name="Normal 5 144 2" xfId="6775" xr:uid="{00000000-0005-0000-0000-000061240000}"/>
    <cellStyle name="Normal 5 144 2 2" xfId="12037" xr:uid="{00000000-0005-0000-0000-000062240000}"/>
    <cellStyle name="Normal 5 144 3" xfId="12036" xr:uid="{00000000-0005-0000-0000-000063240000}"/>
    <cellStyle name="Normal 5 145" xfId="6776" xr:uid="{00000000-0005-0000-0000-000064240000}"/>
    <cellStyle name="Normal 5 146" xfId="6777" xr:uid="{00000000-0005-0000-0000-000065240000}"/>
    <cellStyle name="Normal 5 147" xfId="6778" xr:uid="{00000000-0005-0000-0000-000066240000}"/>
    <cellStyle name="Normal 5 147 2" xfId="6779" xr:uid="{00000000-0005-0000-0000-000067240000}"/>
    <cellStyle name="Normal 5 147 2 2" xfId="12039" xr:uid="{00000000-0005-0000-0000-000068240000}"/>
    <cellStyle name="Normal 5 147 3" xfId="12038" xr:uid="{00000000-0005-0000-0000-000069240000}"/>
    <cellStyle name="Normal 5 148" xfId="6780" xr:uid="{00000000-0005-0000-0000-00006A240000}"/>
    <cellStyle name="Normal 5 148 2" xfId="6781" xr:uid="{00000000-0005-0000-0000-00006B240000}"/>
    <cellStyle name="Normal 5 148 2 2" xfId="12041" xr:uid="{00000000-0005-0000-0000-00006C240000}"/>
    <cellStyle name="Normal 5 148 3" xfId="12040" xr:uid="{00000000-0005-0000-0000-00006D240000}"/>
    <cellStyle name="Normal 5 149" xfId="6782" xr:uid="{00000000-0005-0000-0000-00006E240000}"/>
    <cellStyle name="Normal 5 149 2" xfId="6783" xr:uid="{00000000-0005-0000-0000-00006F240000}"/>
    <cellStyle name="Normal 5 149 2 2" xfId="12043" xr:uid="{00000000-0005-0000-0000-000070240000}"/>
    <cellStyle name="Normal 5 149 3" xfId="12042" xr:uid="{00000000-0005-0000-0000-000071240000}"/>
    <cellStyle name="Normal 5 15" xfId="6784" xr:uid="{00000000-0005-0000-0000-000072240000}"/>
    <cellStyle name="Normal 5 15 2" xfId="6785" xr:uid="{00000000-0005-0000-0000-000073240000}"/>
    <cellStyle name="Normal 5 15 2 2" xfId="6786" xr:uid="{00000000-0005-0000-0000-000074240000}"/>
    <cellStyle name="Normal 5 15 2 2 2" xfId="12046" xr:uid="{00000000-0005-0000-0000-000075240000}"/>
    <cellStyle name="Normal 5 15 2 3" xfId="12045" xr:uid="{00000000-0005-0000-0000-000076240000}"/>
    <cellStyle name="Normal 5 15 3" xfId="6787" xr:uid="{00000000-0005-0000-0000-000077240000}"/>
    <cellStyle name="Normal 5 15 3 2" xfId="12047" xr:uid="{00000000-0005-0000-0000-000078240000}"/>
    <cellStyle name="Normal 5 15 4" xfId="12044" xr:uid="{00000000-0005-0000-0000-000079240000}"/>
    <cellStyle name="Normal 5 150" xfId="6788" xr:uid="{00000000-0005-0000-0000-00007A240000}"/>
    <cellStyle name="Normal 5 150 2" xfId="6789" xr:uid="{00000000-0005-0000-0000-00007B240000}"/>
    <cellStyle name="Normal 5 150 2 2" xfId="12049" xr:uid="{00000000-0005-0000-0000-00007C240000}"/>
    <cellStyle name="Normal 5 150 3" xfId="12048" xr:uid="{00000000-0005-0000-0000-00007D240000}"/>
    <cellStyle name="Normal 5 151" xfId="6790" xr:uid="{00000000-0005-0000-0000-00007E240000}"/>
    <cellStyle name="Normal 5 151 2" xfId="6791" xr:uid="{00000000-0005-0000-0000-00007F240000}"/>
    <cellStyle name="Normal 5 151 2 2" xfId="12051" xr:uid="{00000000-0005-0000-0000-000080240000}"/>
    <cellStyle name="Normal 5 151 3" xfId="12050" xr:uid="{00000000-0005-0000-0000-000081240000}"/>
    <cellStyle name="Normal 5 152" xfId="6792" xr:uid="{00000000-0005-0000-0000-000082240000}"/>
    <cellStyle name="Normal 5 152 2" xfId="6793" xr:uid="{00000000-0005-0000-0000-000083240000}"/>
    <cellStyle name="Normal 5 152 2 2" xfId="12053" xr:uid="{00000000-0005-0000-0000-000084240000}"/>
    <cellStyle name="Normal 5 152 3" xfId="12052" xr:uid="{00000000-0005-0000-0000-000085240000}"/>
    <cellStyle name="Normal 5 153" xfId="6794" xr:uid="{00000000-0005-0000-0000-000086240000}"/>
    <cellStyle name="Normal 5 154" xfId="6795" xr:uid="{00000000-0005-0000-0000-000087240000}"/>
    <cellStyle name="Normal 5 154 2" xfId="12054" xr:uid="{00000000-0005-0000-0000-000088240000}"/>
    <cellStyle name="Normal 5 155" xfId="6796" xr:uid="{00000000-0005-0000-0000-000089240000}"/>
    <cellStyle name="Normal 5 155 2" xfId="12055" xr:uid="{00000000-0005-0000-0000-00008A240000}"/>
    <cellStyle name="Normal 5 156" xfId="6797" xr:uid="{00000000-0005-0000-0000-00008B240000}"/>
    <cellStyle name="Normal 5 156 2" xfId="12056" xr:uid="{00000000-0005-0000-0000-00008C240000}"/>
    <cellStyle name="Normal 5 157" xfId="6798" xr:uid="{00000000-0005-0000-0000-00008D240000}"/>
    <cellStyle name="Normal 5 157 2" xfId="12057" xr:uid="{00000000-0005-0000-0000-00008E240000}"/>
    <cellStyle name="Normal 5 158" xfId="6799" xr:uid="{00000000-0005-0000-0000-00008F240000}"/>
    <cellStyle name="Normal 5 158 2" xfId="12058" xr:uid="{00000000-0005-0000-0000-000090240000}"/>
    <cellStyle name="Normal 5 159" xfId="6800" xr:uid="{00000000-0005-0000-0000-000091240000}"/>
    <cellStyle name="Normal 5 159 2" xfId="12059" xr:uid="{00000000-0005-0000-0000-000092240000}"/>
    <cellStyle name="Normal 5 16" xfId="6801" xr:uid="{00000000-0005-0000-0000-000093240000}"/>
    <cellStyle name="Normal 5 16 2" xfId="6802" xr:uid="{00000000-0005-0000-0000-000094240000}"/>
    <cellStyle name="Normal 5 16 2 2" xfId="6803" xr:uid="{00000000-0005-0000-0000-000095240000}"/>
    <cellStyle name="Normal 5 16 2 2 2" xfId="12062" xr:uid="{00000000-0005-0000-0000-000096240000}"/>
    <cellStyle name="Normal 5 16 2 3" xfId="12061" xr:uid="{00000000-0005-0000-0000-000097240000}"/>
    <cellStyle name="Normal 5 16 3" xfId="6804" xr:uid="{00000000-0005-0000-0000-000098240000}"/>
    <cellStyle name="Normal 5 16 3 2" xfId="12063" xr:uid="{00000000-0005-0000-0000-000099240000}"/>
    <cellStyle name="Normal 5 16 4" xfId="12060" xr:uid="{00000000-0005-0000-0000-00009A240000}"/>
    <cellStyle name="Normal 5 160" xfId="6676" xr:uid="{00000000-0005-0000-0000-00009B240000}"/>
    <cellStyle name="Normal 5 160 2" xfId="13037" xr:uid="{CFE16785-BFE7-4238-80AF-C0D284DF9722}"/>
    <cellStyle name="Normal 5 161" xfId="9586" xr:uid="{00000000-0005-0000-0000-00009C240000}"/>
    <cellStyle name="Normal 5 17" xfId="6805" xr:uid="{00000000-0005-0000-0000-00009D240000}"/>
    <cellStyle name="Normal 5 17 2" xfId="6806" xr:uid="{00000000-0005-0000-0000-00009E240000}"/>
    <cellStyle name="Normal 5 17 2 2" xfId="6807" xr:uid="{00000000-0005-0000-0000-00009F240000}"/>
    <cellStyle name="Normal 5 17 2 2 2" xfId="12066" xr:uid="{00000000-0005-0000-0000-0000A0240000}"/>
    <cellStyle name="Normal 5 17 2 3" xfId="12065" xr:uid="{00000000-0005-0000-0000-0000A1240000}"/>
    <cellStyle name="Normal 5 17 3" xfId="6808" xr:uid="{00000000-0005-0000-0000-0000A2240000}"/>
    <cellStyle name="Normal 5 17 3 2" xfId="12067" xr:uid="{00000000-0005-0000-0000-0000A3240000}"/>
    <cellStyle name="Normal 5 17 4" xfId="12064" xr:uid="{00000000-0005-0000-0000-0000A4240000}"/>
    <cellStyle name="Normal 5 18" xfId="6809" xr:uid="{00000000-0005-0000-0000-0000A5240000}"/>
    <cellStyle name="Normal 5 18 2" xfId="6810" xr:uid="{00000000-0005-0000-0000-0000A6240000}"/>
    <cellStyle name="Normal 5 18 2 2" xfId="6811" xr:uid="{00000000-0005-0000-0000-0000A7240000}"/>
    <cellStyle name="Normal 5 18 2 2 2" xfId="12070" xr:uid="{00000000-0005-0000-0000-0000A8240000}"/>
    <cellStyle name="Normal 5 18 2 3" xfId="12069" xr:uid="{00000000-0005-0000-0000-0000A9240000}"/>
    <cellStyle name="Normal 5 18 3" xfId="6812" xr:uid="{00000000-0005-0000-0000-0000AA240000}"/>
    <cellStyle name="Normal 5 18 3 2" xfId="12071" xr:uid="{00000000-0005-0000-0000-0000AB240000}"/>
    <cellStyle name="Normal 5 18 4" xfId="12068" xr:uid="{00000000-0005-0000-0000-0000AC240000}"/>
    <cellStyle name="Normal 5 19" xfId="6813" xr:uid="{00000000-0005-0000-0000-0000AD240000}"/>
    <cellStyle name="Normal 5 19 2" xfId="6814" xr:uid="{00000000-0005-0000-0000-0000AE240000}"/>
    <cellStyle name="Normal 5 19 2 2" xfId="6815" xr:uid="{00000000-0005-0000-0000-0000AF240000}"/>
    <cellStyle name="Normal 5 19 2 2 2" xfId="12074" xr:uid="{00000000-0005-0000-0000-0000B0240000}"/>
    <cellStyle name="Normal 5 19 2 3" xfId="12073" xr:uid="{00000000-0005-0000-0000-0000B1240000}"/>
    <cellStyle name="Normal 5 19 3" xfId="6816" xr:uid="{00000000-0005-0000-0000-0000B2240000}"/>
    <cellStyle name="Normal 5 19 3 2" xfId="12075" xr:uid="{00000000-0005-0000-0000-0000B3240000}"/>
    <cellStyle name="Normal 5 19 4" xfId="12072" xr:uid="{00000000-0005-0000-0000-0000B4240000}"/>
    <cellStyle name="Normal 5 2" xfId="6817" xr:uid="{00000000-0005-0000-0000-0000B5240000}"/>
    <cellStyle name="Normal 5 2 2" xfId="6818" xr:uid="{00000000-0005-0000-0000-0000B6240000}"/>
    <cellStyle name="Normal 5 2 2 2" xfId="6819" xr:uid="{00000000-0005-0000-0000-0000B7240000}"/>
    <cellStyle name="Normal 5 2 2 2 2" xfId="12078" xr:uid="{00000000-0005-0000-0000-0000B8240000}"/>
    <cellStyle name="Normal 5 2 2 3" xfId="6820" xr:uid="{00000000-0005-0000-0000-0000B9240000}"/>
    <cellStyle name="Normal 5 2 2 3 2" xfId="12079" xr:uid="{00000000-0005-0000-0000-0000BA240000}"/>
    <cellStyle name="Normal 5 2 2 4" xfId="12077" xr:uid="{00000000-0005-0000-0000-0000BB240000}"/>
    <cellStyle name="Normal 5 2 3" xfId="6821" xr:uid="{00000000-0005-0000-0000-0000BC240000}"/>
    <cellStyle name="Normal 5 2 3 2" xfId="6822" xr:uid="{00000000-0005-0000-0000-0000BD240000}"/>
    <cellStyle name="Normal 5 2 3 2 2" xfId="12081" xr:uid="{00000000-0005-0000-0000-0000BE240000}"/>
    <cellStyle name="Normal 5 2 3 3" xfId="12080" xr:uid="{00000000-0005-0000-0000-0000BF240000}"/>
    <cellStyle name="Normal 5 2 4" xfId="6823" xr:uid="{00000000-0005-0000-0000-0000C0240000}"/>
    <cellStyle name="Normal 5 2 4 2" xfId="12082" xr:uid="{00000000-0005-0000-0000-0000C1240000}"/>
    <cellStyle name="Normal 5 2 5" xfId="6824" xr:uid="{00000000-0005-0000-0000-0000C2240000}"/>
    <cellStyle name="Normal 5 2 5 2" xfId="12083" xr:uid="{00000000-0005-0000-0000-0000C3240000}"/>
    <cellStyle name="Normal 5 2 6" xfId="6825" xr:uid="{00000000-0005-0000-0000-0000C4240000}"/>
    <cellStyle name="Normal 5 2 6 2" xfId="12084" xr:uid="{00000000-0005-0000-0000-0000C5240000}"/>
    <cellStyle name="Normal 5 2 7" xfId="6826" xr:uid="{00000000-0005-0000-0000-0000C6240000}"/>
    <cellStyle name="Normal 5 2 7 2" xfId="12085" xr:uid="{00000000-0005-0000-0000-0000C7240000}"/>
    <cellStyle name="Normal 5 2 8" xfId="12076" xr:uid="{00000000-0005-0000-0000-0000C8240000}"/>
    <cellStyle name="Normal 5 20" xfId="6827" xr:uid="{00000000-0005-0000-0000-0000C9240000}"/>
    <cellStyle name="Normal 5 20 2" xfId="6828" xr:uid="{00000000-0005-0000-0000-0000CA240000}"/>
    <cellStyle name="Normal 5 20 2 2" xfId="6829" xr:uid="{00000000-0005-0000-0000-0000CB240000}"/>
    <cellStyle name="Normal 5 20 2 2 2" xfId="12088" xr:uid="{00000000-0005-0000-0000-0000CC240000}"/>
    <cellStyle name="Normal 5 20 2 3" xfId="12087" xr:uid="{00000000-0005-0000-0000-0000CD240000}"/>
    <cellStyle name="Normal 5 20 3" xfId="6830" xr:uid="{00000000-0005-0000-0000-0000CE240000}"/>
    <cellStyle name="Normal 5 20 3 2" xfId="12089" xr:uid="{00000000-0005-0000-0000-0000CF240000}"/>
    <cellStyle name="Normal 5 20 4" xfId="12086" xr:uid="{00000000-0005-0000-0000-0000D0240000}"/>
    <cellStyle name="Normal 5 21" xfId="6831" xr:uid="{00000000-0005-0000-0000-0000D1240000}"/>
    <cellStyle name="Normal 5 21 2" xfId="6832" xr:uid="{00000000-0005-0000-0000-0000D2240000}"/>
    <cellStyle name="Normal 5 21 2 2" xfId="6833" xr:uid="{00000000-0005-0000-0000-0000D3240000}"/>
    <cellStyle name="Normal 5 21 2 2 2" xfId="12092" xr:uid="{00000000-0005-0000-0000-0000D4240000}"/>
    <cellStyle name="Normal 5 21 2 3" xfId="12091" xr:uid="{00000000-0005-0000-0000-0000D5240000}"/>
    <cellStyle name="Normal 5 21 3" xfId="6834" xr:uid="{00000000-0005-0000-0000-0000D6240000}"/>
    <cellStyle name="Normal 5 21 3 2" xfId="12093" xr:uid="{00000000-0005-0000-0000-0000D7240000}"/>
    <cellStyle name="Normal 5 21 4" xfId="12090" xr:uid="{00000000-0005-0000-0000-0000D8240000}"/>
    <cellStyle name="Normal 5 22" xfId="6835" xr:uid="{00000000-0005-0000-0000-0000D9240000}"/>
    <cellStyle name="Normal 5 22 2" xfId="6836" xr:uid="{00000000-0005-0000-0000-0000DA240000}"/>
    <cellStyle name="Normal 5 22 2 2" xfId="6837" xr:uid="{00000000-0005-0000-0000-0000DB240000}"/>
    <cellStyle name="Normal 5 22 2 2 2" xfId="12096" xr:uid="{00000000-0005-0000-0000-0000DC240000}"/>
    <cellStyle name="Normal 5 22 2 3" xfId="12095" xr:uid="{00000000-0005-0000-0000-0000DD240000}"/>
    <cellStyle name="Normal 5 22 3" xfId="6838" xr:uid="{00000000-0005-0000-0000-0000DE240000}"/>
    <cellStyle name="Normal 5 22 3 2" xfId="12097" xr:uid="{00000000-0005-0000-0000-0000DF240000}"/>
    <cellStyle name="Normal 5 22 4" xfId="12094" xr:uid="{00000000-0005-0000-0000-0000E0240000}"/>
    <cellStyle name="Normal 5 23" xfId="6839" xr:uid="{00000000-0005-0000-0000-0000E1240000}"/>
    <cellStyle name="Normal 5 23 2" xfId="6840" xr:uid="{00000000-0005-0000-0000-0000E2240000}"/>
    <cellStyle name="Normal 5 23 2 2" xfId="6841" xr:uid="{00000000-0005-0000-0000-0000E3240000}"/>
    <cellStyle name="Normal 5 23 2 2 2" xfId="12100" xr:uid="{00000000-0005-0000-0000-0000E4240000}"/>
    <cellStyle name="Normal 5 23 2 3" xfId="12099" xr:uid="{00000000-0005-0000-0000-0000E5240000}"/>
    <cellStyle name="Normal 5 23 3" xfId="6842" xr:uid="{00000000-0005-0000-0000-0000E6240000}"/>
    <cellStyle name="Normal 5 23 3 2" xfId="12101" xr:uid="{00000000-0005-0000-0000-0000E7240000}"/>
    <cellStyle name="Normal 5 23 4" xfId="12098" xr:uid="{00000000-0005-0000-0000-0000E8240000}"/>
    <cellStyle name="Normal 5 24" xfId="6843" xr:uid="{00000000-0005-0000-0000-0000E9240000}"/>
    <cellStyle name="Normal 5 24 2" xfId="6844" xr:uid="{00000000-0005-0000-0000-0000EA240000}"/>
    <cellStyle name="Normal 5 24 2 2" xfId="6845" xr:uid="{00000000-0005-0000-0000-0000EB240000}"/>
    <cellStyle name="Normal 5 24 2 2 2" xfId="12104" xr:uid="{00000000-0005-0000-0000-0000EC240000}"/>
    <cellStyle name="Normal 5 24 2 3" xfId="12103" xr:uid="{00000000-0005-0000-0000-0000ED240000}"/>
    <cellStyle name="Normal 5 24 3" xfId="6846" xr:uid="{00000000-0005-0000-0000-0000EE240000}"/>
    <cellStyle name="Normal 5 24 3 2" xfId="12105" xr:uid="{00000000-0005-0000-0000-0000EF240000}"/>
    <cellStyle name="Normal 5 24 4" xfId="12102" xr:uid="{00000000-0005-0000-0000-0000F0240000}"/>
    <cellStyle name="Normal 5 25" xfId="6847" xr:uid="{00000000-0005-0000-0000-0000F1240000}"/>
    <cellStyle name="Normal 5 25 2" xfId="6848" xr:uid="{00000000-0005-0000-0000-0000F2240000}"/>
    <cellStyle name="Normal 5 25 2 2" xfId="6849" xr:uid="{00000000-0005-0000-0000-0000F3240000}"/>
    <cellStyle name="Normal 5 25 2 2 2" xfId="12108" xr:uid="{00000000-0005-0000-0000-0000F4240000}"/>
    <cellStyle name="Normal 5 25 2 3" xfId="12107" xr:uid="{00000000-0005-0000-0000-0000F5240000}"/>
    <cellStyle name="Normal 5 25 3" xfId="6850" xr:uid="{00000000-0005-0000-0000-0000F6240000}"/>
    <cellStyle name="Normal 5 25 3 2" xfId="12109" xr:uid="{00000000-0005-0000-0000-0000F7240000}"/>
    <cellStyle name="Normal 5 25 4" xfId="12106" xr:uid="{00000000-0005-0000-0000-0000F8240000}"/>
    <cellStyle name="Normal 5 26" xfId="6851" xr:uid="{00000000-0005-0000-0000-0000F9240000}"/>
    <cellStyle name="Normal 5 26 2" xfId="6852" xr:uid="{00000000-0005-0000-0000-0000FA240000}"/>
    <cellStyle name="Normal 5 26 2 2" xfId="6853" xr:uid="{00000000-0005-0000-0000-0000FB240000}"/>
    <cellStyle name="Normal 5 26 2 2 2" xfId="12112" xr:uid="{00000000-0005-0000-0000-0000FC240000}"/>
    <cellStyle name="Normal 5 26 2 3" xfId="12111" xr:uid="{00000000-0005-0000-0000-0000FD240000}"/>
    <cellStyle name="Normal 5 26 3" xfId="6854" xr:uid="{00000000-0005-0000-0000-0000FE240000}"/>
    <cellStyle name="Normal 5 26 3 2" xfId="12113" xr:uid="{00000000-0005-0000-0000-0000FF240000}"/>
    <cellStyle name="Normal 5 26 4" xfId="12110" xr:uid="{00000000-0005-0000-0000-000000250000}"/>
    <cellStyle name="Normal 5 27" xfId="6855" xr:uid="{00000000-0005-0000-0000-000001250000}"/>
    <cellStyle name="Normal 5 27 2" xfId="6856" xr:uid="{00000000-0005-0000-0000-000002250000}"/>
    <cellStyle name="Normal 5 27 2 2" xfId="6857" xr:uid="{00000000-0005-0000-0000-000003250000}"/>
    <cellStyle name="Normal 5 27 2 2 2" xfId="12116" xr:uid="{00000000-0005-0000-0000-000004250000}"/>
    <cellStyle name="Normal 5 27 2 3" xfId="12115" xr:uid="{00000000-0005-0000-0000-000005250000}"/>
    <cellStyle name="Normal 5 27 3" xfId="6858" xr:uid="{00000000-0005-0000-0000-000006250000}"/>
    <cellStyle name="Normal 5 27 3 2" xfId="12117" xr:uid="{00000000-0005-0000-0000-000007250000}"/>
    <cellStyle name="Normal 5 27 4" xfId="12114" xr:uid="{00000000-0005-0000-0000-000008250000}"/>
    <cellStyle name="Normal 5 28" xfId="6859" xr:uid="{00000000-0005-0000-0000-000009250000}"/>
    <cellStyle name="Normal 5 28 2" xfId="6860" xr:uid="{00000000-0005-0000-0000-00000A250000}"/>
    <cellStyle name="Normal 5 28 2 2" xfId="6861" xr:uid="{00000000-0005-0000-0000-00000B250000}"/>
    <cellStyle name="Normal 5 28 2 2 2" xfId="12120" xr:uid="{00000000-0005-0000-0000-00000C250000}"/>
    <cellStyle name="Normal 5 28 2 3" xfId="12119" xr:uid="{00000000-0005-0000-0000-00000D250000}"/>
    <cellStyle name="Normal 5 28 3" xfId="6862" xr:uid="{00000000-0005-0000-0000-00000E250000}"/>
    <cellStyle name="Normal 5 28 3 2" xfId="12121" xr:uid="{00000000-0005-0000-0000-00000F250000}"/>
    <cellStyle name="Normal 5 28 4" xfId="12118" xr:uid="{00000000-0005-0000-0000-000010250000}"/>
    <cellStyle name="Normal 5 29" xfId="6863" xr:uid="{00000000-0005-0000-0000-000011250000}"/>
    <cellStyle name="Normal 5 29 2" xfId="6864" xr:uid="{00000000-0005-0000-0000-000012250000}"/>
    <cellStyle name="Normal 5 29 2 2" xfId="6865" xr:uid="{00000000-0005-0000-0000-000013250000}"/>
    <cellStyle name="Normal 5 29 2 2 2" xfId="12124" xr:uid="{00000000-0005-0000-0000-000014250000}"/>
    <cellStyle name="Normal 5 29 2 3" xfId="12123" xr:uid="{00000000-0005-0000-0000-000015250000}"/>
    <cellStyle name="Normal 5 29 3" xfId="6866" xr:uid="{00000000-0005-0000-0000-000016250000}"/>
    <cellStyle name="Normal 5 29 3 2" xfId="12125" xr:uid="{00000000-0005-0000-0000-000017250000}"/>
    <cellStyle name="Normal 5 29 4" xfId="12122" xr:uid="{00000000-0005-0000-0000-000018250000}"/>
    <cellStyle name="Normal 5 3" xfId="6867" xr:uid="{00000000-0005-0000-0000-000019250000}"/>
    <cellStyle name="Normal 5 3 10" xfId="6868" xr:uid="{00000000-0005-0000-0000-00001A250000}"/>
    <cellStyle name="Normal 5 3 10 2" xfId="12127" xr:uid="{00000000-0005-0000-0000-00001B250000}"/>
    <cellStyle name="Normal 5 3 11" xfId="6869" xr:uid="{00000000-0005-0000-0000-00001C250000}"/>
    <cellStyle name="Normal 5 3 11 2" xfId="12128" xr:uid="{00000000-0005-0000-0000-00001D250000}"/>
    <cellStyle name="Normal 5 3 12" xfId="12126" xr:uid="{00000000-0005-0000-0000-00001E250000}"/>
    <cellStyle name="Normal 5 3 2" xfId="6870" xr:uid="{00000000-0005-0000-0000-00001F250000}"/>
    <cellStyle name="Normal 5 3 2 2" xfId="6871" xr:uid="{00000000-0005-0000-0000-000020250000}"/>
    <cellStyle name="Normal 5 3 2 2 2" xfId="6872" xr:uid="{00000000-0005-0000-0000-000021250000}"/>
    <cellStyle name="Normal 5 3 2 2 2 2" xfId="6873" xr:uid="{00000000-0005-0000-0000-000022250000}"/>
    <cellStyle name="Normal 5 3 2 2 3" xfId="6874" xr:uid="{00000000-0005-0000-0000-000023250000}"/>
    <cellStyle name="Normal 5 3 2 3" xfId="6875" xr:uid="{00000000-0005-0000-0000-000024250000}"/>
    <cellStyle name="Normal 5 3 2 3 2" xfId="6876" xr:uid="{00000000-0005-0000-0000-000025250000}"/>
    <cellStyle name="Normal 5 3 2 3 2 2" xfId="6877" xr:uid="{00000000-0005-0000-0000-000026250000}"/>
    <cellStyle name="Normal 5 3 2 3 3" xfId="6878" xr:uid="{00000000-0005-0000-0000-000027250000}"/>
    <cellStyle name="Normal 5 3 2 4" xfId="6879" xr:uid="{00000000-0005-0000-0000-000028250000}"/>
    <cellStyle name="Normal 5 3 2 4 2" xfId="6880" xr:uid="{00000000-0005-0000-0000-000029250000}"/>
    <cellStyle name="Normal 5 3 2 4 2 2" xfId="6881" xr:uid="{00000000-0005-0000-0000-00002A250000}"/>
    <cellStyle name="Normal 5 3 2 4 3" xfId="6882" xr:uid="{00000000-0005-0000-0000-00002B250000}"/>
    <cellStyle name="Normal 5 3 2 5" xfId="6883" xr:uid="{00000000-0005-0000-0000-00002C250000}"/>
    <cellStyle name="Normal 5 3 2 5 2" xfId="6884" xr:uid="{00000000-0005-0000-0000-00002D250000}"/>
    <cellStyle name="Normal 5 3 2 5 2 2" xfId="6885" xr:uid="{00000000-0005-0000-0000-00002E250000}"/>
    <cellStyle name="Normal 5 3 2 5 3" xfId="6886" xr:uid="{00000000-0005-0000-0000-00002F250000}"/>
    <cellStyle name="Normal 5 3 2 6" xfId="6887" xr:uid="{00000000-0005-0000-0000-000030250000}"/>
    <cellStyle name="Normal 5 3 2 6 2" xfId="6888" xr:uid="{00000000-0005-0000-0000-000031250000}"/>
    <cellStyle name="Normal 5 3 2 6 2 2" xfId="12131" xr:uid="{00000000-0005-0000-0000-000032250000}"/>
    <cellStyle name="Normal 5 3 2 6 3" xfId="12130" xr:uid="{00000000-0005-0000-0000-000033250000}"/>
    <cellStyle name="Normal 5 3 2 7" xfId="6889" xr:uid="{00000000-0005-0000-0000-000034250000}"/>
    <cellStyle name="Normal 5 3 2 7 2" xfId="12132" xr:uid="{00000000-0005-0000-0000-000035250000}"/>
    <cellStyle name="Normal 5 3 2 8" xfId="12129" xr:uid="{00000000-0005-0000-0000-000036250000}"/>
    <cellStyle name="Normal 5 3 3" xfId="6890" xr:uid="{00000000-0005-0000-0000-000037250000}"/>
    <cellStyle name="Normal 5 3 3 2" xfId="6891" xr:uid="{00000000-0005-0000-0000-000038250000}"/>
    <cellStyle name="Normal 5 3 3 2 2" xfId="6892" xr:uid="{00000000-0005-0000-0000-000039250000}"/>
    <cellStyle name="Normal 5 3 3 2 2 2" xfId="12135" xr:uid="{00000000-0005-0000-0000-00003A250000}"/>
    <cellStyle name="Normal 5 3 3 2 3" xfId="12134" xr:uid="{00000000-0005-0000-0000-00003B250000}"/>
    <cellStyle name="Normal 5 3 3 3" xfId="6893" xr:uid="{00000000-0005-0000-0000-00003C250000}"/>
    <cellStyle name="Normal 5 3 3 3 2" xfId="12136" xr:uid="{00000000-0005-0000-0000-00003D250000}"/>
    <cellStyle name="Normal 5 3 3 4" xfId="12133" xr:uid="{00000000-0005-0000-0000-00003E250000}"/>
    <cellStyle name="Normal 5 3 4" xfId="6894" xr:uid="{00000000-0005-0000-0000-00003F250000}"/>
    <cellStyle name="Normal 5 3 4 2" xfId="6895" xr:uid="{00000000-0005-0000-0000-000040250000}"/>
    <cellStyle name="Normal 5 3 4 2 2" xfId="6896" xr:uid="{00000000-0005-0000-0000-000041250000}"/>
    <cellStyle name="Normal 5 3 4 2 2 2" xfId="12139" xr:uid="{00000000-0005-0000-0000-000042250000}"/>
    <cellStyle name="Normal 5 3 4 2 3" xfId="12138" xr:uid="{00000000-0005-0000-0000-000043250000}"/>
    <cellStyle name="Normal 5 3 4 3" xfId="6897" xr:uid="{00000000-0005-0000-0000-000044250000}"/>
    <cellStyle name="Normal 5 3 4 3 2" xfId="12140" xr:uid="{00000000-0005-0000-0000-000045250000}"/>
    <cellStyle name="Normal 5 3 4 4" xfId="12137" xr:uid="{00000000-0005-0000-0000-000046250000}"/>
    <cellStyle name="Normal 5 3 5" xfId="6898" xr:uid="{00000000-0005-0000-0000-000047250000}"/>
    <cellStyle name="Normal 5 3 5 2" xfId="6899" xr:uid="{00000000-0005-0000-0000-000048250000}"/>
    <cellStyle name="Normal 5 3 5 2 2" xfId="6900" xr:uid="{00000000-0005-0000-0000-000049250000}"/>
    <cellStyle name="Normal 5 3 5 2 2 2" xfId="12143" xr:uid="{00000000-0005-0000-0000-00004A250000}"/>
    <cellStyle name="Normal 5 3 5 2 3" xfId="12142" xr:uid="{00000000-0005-0000-0000-00004B250000}"/>
    <cellStyle name="Normal 5 3 5 3" xfId="6901" xr:uid="{00000000-0005-0000-0000-00004C250000}"/>
    <cellStyle name="Normal 5 3 5 3 2" xfId="12144" xr:uid="{00000000-0005-0000-0000-00004D250000}"/>
    <cellStyle name="Normal 5 3 5 4" xfId="12141" xr:uid="{00000000-0005-0000-0000-00004E250000}"/>
    <cellStyle name="Normal 5 3 6" xfId="6902" xr:uid="{00000000-0005-0000-0000-00004F250000}"/>
    <cellStyle name="Normal 5 3 6 2" xfId="6903" xr:uid="{00000000-0005-0000-0000-000050250000}"/>
    <cellStyle name="Normal 5 3 6 3" xfId="6904" xr:uid="{00000000-0005-0000-0000-000051250000}"/>
    <cellStyle name="Normal 5 3 6 3 2" xfId="12145" xr:uid="{00000000-0005-0000-0000-000052250000}"/>
    <cellStyle name="Normal 5 3 7" xfId="6905" xr:uid="{00000000-0005-0000-0000-000053250000}"/>
    <cellStyle name="Normal 5 3 8" xfId="6906" xr:uid="{00000000-0005-0000-0000-000054250000}"/>
    <cellStyle name="Normal 5 3 9" xfId="6907" xr:uid="{00000000-0005-0000-0000-000055250000}"/>
    <cellStyle name="Normal 5 30" xfId="6908" xr:uid="{00000000-0005-0000-0000-000056250000}"/>
    <cellStyle name="Normal 5 30 2" xfId="6909" xr:uid="{00000000-0005-0000-0000-000057250000}"/>
    <cellStyle name="Normal 5 30 2 2" xfId="6910" xr:uid="{00000000-0005-0000-0000-000058250000}"/>
    <cellStyle name="Normal 5 30 2 2 2" xfId="12148" xr:uid="{00000000-0005-0000-0000-000059250000}"/>
    <cellStyle name="Normal 5 30 2 3" xfId="12147" xr:uid="{00000000-0005-0000-0000-00005A250000}"/>
    <cellStyle name="Normal 5 30 3" xfId="6911" xr:uid="{00000000-0005-0000-0000-00005B250000}"/>
    <cellStyle name="Normal 5 30 3 2" xfId="12149" xr:uid="{00000000-0005-0000-0000-00005C250000}"/>
    <cellStyle name="Normal 5 30 4" xfId="12146" xr:uid="{00000000-0005-0000-0000-00005D250000}"/>
    <cellStyle name="Normal 5 31" xfId="6912" xr:uid="{00000000-0005-0000-0000-00005E250000}"/>
    <cellStyle name="Normal 5 31 2" xfId="6913" xr:uid="{00000000-0005-0000-0000-00005F250000}"/>
    <cellStyle name="Normal 5 31 2 2" xfId="6914" xr:uid="{00000000-0005-0000-0000-000060250000}"/>
    <cellStyle name="Normal 5 31 2 2 2" xfId="12152" xr:uid="{00000000-0005-0000-0000-000061250000}"/>
    <cellStyle name="Normal 5 31 2 3" xfId="12151" xr:uid="{00000000-0005-0000-0000-000062250000}"/>
    <cellStyle name="Normal 5 31 3" xfId="6915" xr:uid="{00000000-0005-0000-0000-000063250000}"/>
    <cellStyle name="Normal 5 31 3 2" xfId="12153" xr:uid="{00000000-0005-0000-0000-000064250000}"/>
    <cellStyle name="Normal 5 31 4" xfId="12150" xr:uid="{00000000-0005-0000-0000-000065250000}"/>
    <cellStyle name="Normal 5 32" xfId="6916" xr:uid="{00000000-0005-0000-0000-000066250000}"/>
    <cellStyle name="Normal 5 32 2" xfId="6917" xr:uid="{00000000-0005-0000-0000-000067250000}"/>
    <cellStyle name="Normal 5 32 2 2" xfId="6918" xr:uid="{00000000-0005-0000-0000-000068250000}"/>
    <cellStyle name="Normal 5 32 2 2 2" xfId="12156" xr:uid="{00000000-0005-0000-0000-000069250000}"/>
    <cellStyle name="Normal 5 32 2 3" xfId="12155" xr:uid="{00000000-0005-0000-0000-00006A250000}"/>
    <cellStyle name="Normal 5 32 3" xfId="6919" xr:uid="{00000000-0005-0000-0000-00006B250000}"/>
    <cellStyle name="Normal 5 32 3 2" xfId="12157" xr:uid="{00000000-0005-0000-0000-00006C250000}"/>
    <cellStyle name="Normal 5 32 4" xfId="12154" xr:uid="{00000000-0005-0000-0000-00006D250000}"/>
    <cellStyle name="Normal 5 33" xfId="6920" xr:uid="{00000000-0005-0000-0000-00006E250000}"/>
    <cellStyle name="Normal 5 33 2" xfId="6921" xr:uid="{00000000-0005-0000-0000-00006F250000}"/>
    <cellStyle name="Normal 5 33 2 2" xfId="6922" xr:uid="{00000000-0005-0000-0000-000070250000}"/>
    <cellStyle name="Normal 5 33 2 2 2" xfId="12160" xr:uid="{00000000-0005-0000-0000-000071250000}"/>
    <cellStyle name="Normal 5 33 2 3" xfId="12159" xr:uid="{00000000-0005-0000-0000-000072250000}"/>
    <cellStyle name="Normal 5 33 3" xfId="6923" xr:uid="{00000000-0005-0000-0000-000073250000}"/>
    <cellStyle name="Normal 5 33 3 2" xfId="12161" xr:uid="{00000000-0005-0000-0000-000074250000}"/>
    <cellStyle name="Normal 5 33 4" xfId="12158" xr:uid="{00000000-0005-0000-0000-000075250000}"/>
    <cellStyle name="Normal 5 34" xfId="6924" xr:uid="{00000000-0005-0000-0000-000076250000}"/>
    <cellStyle name="Normal 5 34 2" xfId="6925" xr:uid="{00000000-0005-0000-0000-000077250000}"/>
    <cellStyle name="Normal 5 34 2 2" xfId="6926" xr:uid="{00000000-0005-0000-0000-000078250000}"/>
    <cellStyle name="Normal 5 34 2 2 2" xfId="12164" xr:uid="{00000000-0005-0000-0000-000079250000}"/>
    <cellStyle name="Normal 5 34 2 3" xfId="12163" xr:uid="{00000000-0005-0000-0000-00007A250000}"/>
    <cellStyle name="Normal 5 34 3" xfId="6927" xr:uid="{00000000-0005-0000-0000-00007B250000}"/>
    <cellStyle name="Normal 5 34 3 2" xfId="12165" xr:uid="{00000000-0005-0000-0000-00007C250000}"/>
    <cellStyle name="Normal 5 34 4" xfId="12162" xr:uid="{00000000-0005-0000-0000-00007D250000}"/>
    <cellStyle name="Normal 5 35" xfId="6928" xr:uid="{00000000-0005-0000-0000-00007E250000}"/>
    <cellStyle name="Normal 5 35 2" xfId="6929" xr:uid="{00000000-0005-0000-0000-00007F250000}"/>
    <cellStyle name="Normal 5 35 2 2" xfId="6930" xr:uid="{00000000-0005-0000-0000-000080250000}"/>
    <cellStyle name="Normal 5 35 2 2 2" xfId="12168" xr:uid="{00000000-0005-0000-0000-000081250000}"/>
    <cellStyle name="Normal 5 35 2 3" xfId="12167" xr:uid="{00000000-0005-0000-0000-000082250000}"/>
    <cellStyle name="Normal 5 35 3" xfId="6931" xr:uid="{00000000-0005-0000-0000-000083250000}"/>
    <cellStyle name="Normal 5 35 3 2" xfId="12169" xr:uid="{00000000-0005-0000-0000-000084250000}"/>
    <cellStyle name="Normal 5 35 4" xfId="12166" xr:uid="{00000000-0005-0000-0000-000085250000}"/>
    <cellStyle name="Normal 5 36" xfId="6932" xr:uid="{00000000-0005-0000-0000-000086250000}"/>
    <cellStyle name="Normal 5 36 2" xfId="6933" xr:uid="{00000000-0005-0000-0000-000087250000}"/>
    <cellStyle name="Normal 5 36 2 2" xfId="6934" xr:uid="{00000000-0005-0000-0000-000088250000}"/>
    <cellStyle name="Normal 5 36 2 2 2" xfId="12172" xr:uid="{00000000-0005-0000-0000-000089250000}"/>
    <cellStyle name="Normal 5 36 2 3" xfId="12171" xr:uid="{00000000-0005-0000-0000-00008A250000}"/>
    <cellStyle name="Normal 5 36 3" xfId="6935" xr:uid="{00000000-0005-0000-0000-00008B250000}"/>
    <cellStyle name="Normal 5 36 3 2" xfId="12173" xr:uid="{00000000-0005-0000-0000-00008C250000}"/>
    <cellStyle name="Normal 5 36 4" xfId="12170" xr:uid="{00000000-0005-0000-0000-00008D250000}"/>
    <cellStyle name="Normal 5 37" xfId="6936" xr:uid="{00000000-0005-0000-0000-00008E250000}"/>
    <cellStyle name="Normal 5 37 2" xfId="6937" xr:uid="{00000000-0005-0000-0000-00008F250000}"/>
    <cellStyle name="Normal 5 37 2 2" xfId="6938" xr:uid="{00000000-0005-0000-0000-000090250000}"/>
    <cellStyle name="Normal 5 37 2 2 2" xfId="12176" xr:uid="{00000000-0005-0000-0000-000091250000}"/>
    <cellStyle name="Normal 5 37 2 3" xfId="12175" xr:uid="{00000000-0005-0000-0000-000092250000}"/>
    <cellStyle name="Normal 5 37 3" xfId="6939" xr:uid="{00000000-0005-0000-0000-000093250000}"/>
    <cellStyle name="Normal 5 37 3 2" xfId="12177" xr:uid="{00000000-0005-0000-0000-000094250000}"/>
    <cellStyle name="Normal 5 37 4" xfId="12174" xr:uid="{00000000-0005-0000-0000-000095250000}"/>
    <cellStyle name="Normal 5 38" xfId="6940" xr:uid="{00000000-0005-0000-0000-000096250000}"/>
    <cellStyle name="Normal 5 38 2" xfId="6941" xr:uid="{00000000-0005-0000-0000-000097250000}"/>
    <cellStyle name="Normal 5 38 2 2" xfId="6942" xr:uid="{00000000-0005-0000-0000-000098250000}"/>
    <cellStyle name="Normal 5 38 2 2 2" xfId="12180" xr:uid="{00000000-0005-0000-0000-000099250000}"/>
    <cellStyle name="Normal 5 38 2 3" xfId="12179" xr:uid="{00000000-0005-0000-0000-00009A250000}"/>
    <cellStyle name="Normal 5 38 3" xfId="6943" xr:uid="{00000000-0005-0000-0000-00009B250000}"/>
    <cellStyle name="Normal 5 38 3 2" xfId="12181" xr:uid="{00000000-0005-0000-0000-00009C250000}"/>
    <cellStyle name="Normal 5 38 4" xfId="12178" xr:uid="{00000000-0005-0000-0000-00009D250000}"/>
    <cellStyle name="Normal 5 39" xfId="6944" xr:uid="{00000000-0005-0000-0000-00009E250000}"/>
    <cellStyle name="Normal 5 39 2" xfId="6945" xr:uid="{00000000-0005-0000-0000-00009F250000}"/>
    <cellStyle name="Normal 5 39 2 2" xfId="6946" xr:uid="{00000000-0005-0000-0000-0000A0250000}"/>
    <cellStyle name="Normal 5 39 2 2 2" xfId="12184" xr:uid="{00000000-0005-0000-0000-0000A1250000}"/>
    <cellStyle name="Normal 5 39 2 3" xfId="12183" xr:uid="{00000000-0005-0000-0000-0000A2250000}"/>
    <cellStyle name="Normal 5 39 3" xfId="6947" xr:uid="{00000000-0005-0000-0000-0000A3250000}"/>
    <cellStyle name="Normal 5 39 3 2" xfId="12185" xr:uid="{00000000-0005-0000-0000-0000A4250000}"/>
    <cellStyle name="Normal 5 39 4" xfId="12182" xr:uid="{00000000-0005-0000-0000-0000A5250000}"/>
    <cellStyle name="Normal 5 4" xfId="6948" xr:uid="{00000000-0005-0000-0000-0000A6250000}"/>
    <cellStyle name="Normal 5 4 2" xfId="6949" xr:uid="{00000000-0005-0000-0000-0000A7250000}"/>
    <cellStyle name="Normal 5 4 2 2" xfId="6950" xr:uid="{00000000-0005-0000-0000-0000A8250000}"/>
    <cellStyle name="Normal 5 4 2 3" xfId="6951" xr:uid="{00000000-0005-0000-0000-0000A9250000}"/>
    <cellStyle name="Normal 5 4 2 3 2" xfId="12187" xr:uid="{00000000-0005-0000-0000-0000AA250000}"/>
    <cellStyle name="Normal 5 4 3" xfId="6952" xr:uid="{00000000-0005-0000-0000-0000AB250000}"/>
    <cellStyle name="Normal 5 4 3 2" xfId="6953" xr:uid="{00000000-0005-0000-0000-0000AC250000}"/>
    <cellStyle name="Normal 5 4 3 2 2" xfId="12189" xr:uid="{00000000-0005-0000-0000-0000AD250000}"/>
    <cellStyle name="Normal 5 4 3 3" xfId="12188" xr:uid="{00000000-0005-0000-0000-0000AE250000}"/>
    <cellStyle name="Normal 5 4 4" xfId="12186" xr:uid="{00000000-0005-0000-0000-0000AF250000}"/>
    <cellStyle name="Normal 5 40" xfId="6954" xr:uid="{00000000-0005-0000-0000-0000B0250000}"/>
    <cellStyle name="Normal 5 40 2" xfId="6955" xr:uid="{00000000-0005-0000-0000-0000B1250000}"/>
    <cellStyle name="Normal 5 40 2 2" xfId="6956" xr:uid="{00000000-0005-0000-0000-0000B2250000}"/>
    <cellStyle name="Normal 5 40 2 2 2" xfId="12192" xr:uid="{00000000-0005-0000-0000-0000B3250000}"/>
    <cellStyle name="Normal 5 40 2 3" xfId="12191" xr:uid="{00000000-0005-0000-0000-0000B4250000}"/>
    <cellStyle name="Normal 5 40 3" xfId="6957" xr:uid="{00000000-0005-0000-0000-0000B5250000}"/>
    <cellStyle name="Normal 5 40 3 2" xfId="12193" xr:uid="{00000000-0005-0000-0000-0000B6250000}"/>
    <cellStyle name="Normal 5 40 4" xfId="12190" xr:uid="{00000000-0005-0000-0000-0000B7250000}"/>
    <cellStyle name="Normal 5 41" xfId="6958" xr:uid="{00000000-0005-0000-0000-0000B8250000}"/>
    <cellStyle name="Normal 5 41 2" xfId="6959" xr:uid="{00000000-0005-0000-0000-0000B9250000}"/>
    <cellStyle name="Normal 5 41 2 2" xfId="6960" xr:uid="{00000000-0005-0000-0000-0000BA250000}"/>
    <cellStyle name="Normal 5 41 2 2 2" xfId="12196" xr:uid="{00000000-0005-0000-0000-0000BB250000}"/>
    <cellStyle name="Normal 5 41 2 3" xfId="12195" xr:uid="{00000000-0005-0000-0000-0000BC250000}"/>
    <cellStyle name="Normal 5 41 3" xfId="6961" xr:uid="{00000000-0005-0000-0000-0000BD250000}"/>
    <cellStyle name="Normal 5 41 3 2" xfId="12197" xr:uid="{00000000-0005-0000-0000-0000BE250000}"/>
    <cellStyle name="Normal 5 41 4" xfId="12194" xr:uid="{00000000-0005-0000-0000-0000BF250000}"/>
    <cellStyle name="Normal 5 42" xfId="6962" xr:uid="{00000000-0005-0000-0000-0000C0250000}"/>
    <cellStyle name="Normal 5 42 2" xfId="6963" xr:uid="{00000000-0005-0000-0000-0000C1250000}"/>
    <cellStyle name="Normal 5 42 2 2" xfId="6964" xr:uid="{00000000-0005-0000-0000-0000C2250000}"/>
    <cellStyle name="Normal 5 42 2 2 2" xfId="12200" xr:uid="{00000000-0005-0000-0000-0000C3250000}"/>
    <cellStyle name="Normal 5 42 2 3" xfId="12199" xr:uid="{00000000-0005-0000-0000-0000C4250000}"/>
    <cellStyle name="Normal 5 42 3" xfId="6965" xr:uid="{00000000-0005-0000-0000-0000C5250000}"/>
    <cellStyle name="Normal 5 42 3 2" xfId="12201" xr:uid="{00000000-0005-0000-0000-0000C6250000}"/>
    <cellStyle name="Normal 5 42 4" xfId="12198" xr:uid="{00000000-0005-0000-0000-0000C7250000}"/>
    <cellStyle name="Normal 5 43" xfId="6966" xr:uid="{00000000-0005-0000-0000-0000C8250000}"/>
    <cellStyle name="Normal 5 43 2" xfId="6967" xr:uid="{00000000-0005-0000-0000-0000C9250000}"/>
    <cellStyle name="Normal 5 43 2 2" xfId="6968" xr:uid="{00000000-0005-0000-0000-0000CA250000}"/>
    <cellStyle name="Normal 5 43 2 2 2" xfId="12204" xr:uid="{00000000-0005-0000-0000-0000CB250000}"/>
    <cellStyle name="Normal 5 43 2 3" xfId="12203" xr:uid="{00000000-0005-0000-0000-0000CC250000}"/>
    <cellStyle name="Normal 5 43 3" xfId="6969" xr:uid="{00000000-0005-0000-0000-0000CD250000}"/>
    <cellStyle name="Normal 5 43 3 2" xfId="12205" xr:uid="{00000000-0005-0000-0000-0000CE250000}"/>
    <cellStyle name="Normal 5 43 4" xfId="12202" xr:uid="{00000000-0005-0000-0000-0000CF250000}"/>
    <cellStyle name="Normal 5 44" xfId="6970" xr:uid="{00000000-0005-0000-0000-0000D0250000}"/>
    <cellStyle name="Normal 5 44 2" xfId="6971" xr:uid="{00000000-0005-0000-0000-0000D1250000}"/>
    <cellStyle name="Normal 5 44 2 2" xfId="6972" xr:uid="{00000000-0005-0000-0000-0000D2250000}"/>
    <cellStyle name="Normal 5 44 2 2 2" xfId="12208" xr:uid="{00000000-0005-0000-0000-0000D3250000}"/>
    <cellStyle name="Normal 5 44 2 3" xfId="12207" xr:uid="{00000000-0005-0000-0000-0000D4250000}"/>
    <cellStyle name="Normal 5 44 3" xfId="6973" xr:uid="{00000000-0005-0000-0000-0000D5250000}"/>
    <cellStyle name="Normal 5 44 3 2" xfId="12209" xr:uid="{00000000-0005-0000-0000-0000D6250000}"/>
    <cellStyle name="Normal 5 44 4" xfId="12206" xr:uid="{00000000-0005-0000-0000-0000D7250000}"/>
    <cellStyle name="Normal 5 45" xfId="6974" xr:uid="{00000000-0005-0000-0000-0000D8250000}"/>
    <cellStyle name="Normal 5 45 2" xfId="6975" xr:uid="{00000000-0005-0000-0000-0000D9250000}"/>
    <cellStyle name="Normal 5 45 2 2" xfId="6976" xr:uid="{00000000-0005-0000-0000-0000DA250000}"/>
    <cellStyle name="Normal 5 45 2 2 2" xfId="12212" xr:uid="{00000000-0005-0000-0000-0000DB250000}"/>
    <cellStyle name="Normal 5 45 2 3" xfId="12211" xr:uid="{00000000-0005-0000-0000-0000DC250000}"/>
    <cellStyle name="Normal 5 45 3" xfId="6977" xr:uid="{00000000-0005-0000-0000-0000DD250000}"/>
    <cellStyle name="Normal 5 45 3 2" xfId="12213" xr:uid="{00000000-0005-0000-0000-0000DE250000}"/>
    <cellStyle name="Normal 5 45 4" xfId="12210" xr:uid="{00000000-0005-0000-0000-0000DF250000}"/>
    <cellStyle name="Normal 5 46" xfId="6978" xr:uid="{00000000-0005-0000-0000-0000E0250000}"/>
    <cellStyle name="Normal 5 46 2" xfId="6979" xr:uid="{00000000-0005-0000-0000-0000E1250000}"/>
    <cellStyle name="Normal 5 46 2 2" xfId="6980" xr:uid="{00000000-0005-0000-0000-0000E2250000}"/>
    <cellStyle name="Normal 5 46 2 2 2" xfId="12216" xr:uid="{00000000-0005-0000-0000-0000E3250000}"/>
    <cellStyle name="Normal 5 46 2 3" xfId="12215" xr:uid="{00000000-0005-0000-0000-0000E4250000}"/>
    <cellStyle name="Normal 5 46 3" xfId="6981" xr:uid="{00000000-0005-0000-0000-0000E5250000}"/>
    <cellStyle name="Normal 5 46 3 2" xfId="12217" xr:uid="{00000000-0005-0000-0000-0000E6250000}"/>
    <cellStyle name="Normal 5 46 4" xfId="12214" xr:uid="{00000000-0005-0000-0000-0000E7250000}"/>
    <cellStyle name="Normal 5 47" xfId="6982" xr:uid="{00000000-0005-0000-0000-0000E8250000}"/>
    <cellStyle name="Normal 5 47 2" xfId="6983" xr:uid="{00000000-0005-0000-0000-0000E9250000}"/>
    <cellStyle name="Normal 5 47 2 2" xfId="6984" xr:uid="{00000000-0005-0000-0000-0000EA250000}"/>
    <cellStyle name="Normal 5 47 2 2 2" xfId="12220" xr:uid="{00000000-0005-0000-0000-0000EB250000}"/>
    <cellStyle name="Normal 5 47 2 3" xfId="12219" xr:uid="{00000000-0005-0000-0000-0000EC250000}"/>
    <cellStyle name="Normal 5 47 3" xfId="6985" xr:uid="{00000000-0005-0000-0000-0000ED250000}"/>
    <cellStyle name="Normal 5 47 3 2" xfId="12221" xr:uid="{00000000-0005-0000-0000-0000EE250000}"/>
    <cellStyle name="Normal 5 47 4" xfId="12218" xr:uid="{00000000-0005-0000-0000-0000EF250000}"/>
    <cellStyle name="Normal 5 48" xfId="6986" xr:uid="{00000000-0005-0000-0000-0000F0250000}"/>
    <cellStyle name="Normal 5 48 2" xfId="6987" xr:uid="{00000000-0005-0000-0000-0000F1250000}"/>
    <cellStyle name="Normal 5 48 2 2" xfId="6988" xr:uid="{00000000-0005-0000-0000-0000F2250000}"/>
    <cellStyle name="Normal 5 48 2 2 2" xfId="12224" xr:uid="{00000000-0005-0000-0000-0000F3250000}"/>
    <cellStyle name="Normal 5 48 2 3" xfId="12223" xr:uid="{00000000-0005-0000-0000-0000F4250000}"/>
    <cellStyle name="Normal 5 48 3" xfId="6989" xr:uid="{00000000-0005-0000-0000-0000F5250000}"/>
    <cellStyle name="Normal 5 48 3 2" xfId="12225" xr:uid="{00000000-0005-0000-0000-0000F6250000}"/>
    <cellStyle name="Normal 5 48 4" xfId="12222" xr:uid="{00000000-0005-0000-0000-0000F7250000}"/>
    <cellStyle name="Normal 5 49" xfId="6990" xr:uid="{00000000-0005-0000-0000-0000F8250000}"/>
    <cellStyle name="Normal 5 49 2" xfId="6991" xr:uid="{00000000-0005-0000-0000-0000F9250000}"/>
    <cellStyle name="Normal 5 49 2 2" xfId="6992" xr:uid="{00000000-0005-0000-0000-0000FA250000}"/>
    <cellStyle name="Normal 5 49 2 2 2" xfId="12228" xr:uid="{00000000-0005-0000-0000-0000FB250000}"/>
    <cellStyle name="Normal 5 49 2 3" xfId="12227" xr:uid="{00000000-0005-0000-0000-0000FC250000}"/>
    <cellStyle name="Normal 5 49 3" xfId="6993" xr:uid="{00000000-0005-0000-0000-0000FD250000}"/>
    <cellStyle name="Normal 5 49 3 2" xfId="12229" xr:uid="{00000000-0005-0000-0000-0000FE250000}"/>
    <cellStyle name="Normal 5 49 4" xfId="12226" xr:uid="{00000000-0005-0000-0000-0000FF250000}"/>
    <cellStyle name="Normal 5 5" xfId="6994" xr:uid="{00000000-0005-0000-0000-000000260000}"/>
    <cellStyle name="Normal 5 5 2" xfId="6995" xr:uid="{00000000-0005-0000-0000-000001260000}"/>
    <cellStyle name="Normal 5 5 2 2" xfId="6996" xr:uid="{00000000-0005-0000-0000-000002260000}"/>
    <cellStyle name="Normal 5 5 2 3" xfId="6997" xr:uid="{00000000-0005-0000-0000-000003260000}"/>
    <cellStyle name="Normal 5 5 2 3 2" xfId="12231" xr:uid="{00000000-0005-0000-0000-000004260000}"/>
    <cellStyle name="Normal 5 5 3" xfId="6998" xr:uid="{00000000-0005-0000-0000-000005260000}"/>
    <cellStyle name="Normal 5 5 3 2" xfId="6999" xr:uid="{00000000-0005-0000-0000-000006260000}"/>
    <cellStyle name="Normal 5 5 3 2 2" xfId="12233" xr:uid="{00000000-0005-0000-0000-000007260000}"/>
    <cellStyle name="Normal 5 5 3 3" xfId="12232" xr:uid="{00000000-0005-0000-0000-000008260000}"/>
    <cellStyle name="Normal 5 5 4" xfId="12230" xr:uid="{00000000-0005-0000-0000-000009260000}"/>
    <cellStyle name="Normal 5 50" xfId="7000" xr:uid="{00000000-0005-0000-0000-00000A260000}"/>
    <cellStyle name="Normal 5 50 2" xfId="7001" xr:uid="{00000000-0005-0000-0000-00000B260000}"/>
    <cellStyle name="Normal 5 50 2 2" xfId="7002" xr:uid="{00000000-0005-0000-0000-00000C260000}"/>
    <cellStyle name="Normal 5 50 2 2 2" xfId="12236" xr:uid="{00000000-0005-0000-0000-00000D260000}"/>
    <cellStyle name="Normal 5 50 2 3" xfId="12235" xr:uid="{00000000-0005-0000-0000-00000E260000}"/>
    <cellStyle name="Normal 5 50 3" xfId="7003" xr:uid="{00000000-0005-0000-0000-00000F260000}"/>
    <cellStyle name="Normal 5 50 3 2" xfId="12237" xr:uid="{00000000-0005-0000-0000-000010260000}"/>
    <cellStyle name="Normal 5 50 4" xfId="12234" xr:uid="{00000000-0005-0000-0000-000011260000}"/>
    <cellStyle name="Normal 5 51" xfId="7004" xr:uid="{00000000-0005-0000-0000-000012260000}"/>
    <cellStyle name="Normal 5 51 2" xfId="7005" xr:uid="{00000000-0005-0000-0000-000013260000}"/>
    <cellStyle name="Normal 5 51 2 2" xfId="7006" xr:uid="{00000000-0005-0000-0000-000014260000}"/>
    <cellStyle name="Normal 5 51 2 2 2" xfId="12240" xr:uid="{00000000-0005-0000-0000-000015260000}"/>
    <cellStyle name="Normal 5 51 2 3" xfId="12239" xr:uid="{00000000-0005-0000-0000-000016260000}"/>
    <cellStyle name="Normal 5 51 3" xfId="7007" xr:uid="{00000000-0005-0000-0000-000017260000}"/>
    <cellStyle name="Normal 5 51 3 2" xfId="12241" xr:uid="{00000000-0005-0000-0000-000018260000}"/>
    <cellStyle name="Normal 5 51 4" xfId="12238" xr:uid="{00000000-0005-0000-0000-000019260000}"/>
    <cellStyle name="Normal 5 52" xfId="7008" xr:uid="{00000000-0005-0000-0000-00001A260000}"/>
    <cellStyle name="Normal 5 52 2" xfId="7009" xr:uid="{00000000-0005-0000-0000-00001B260000}"/>
    <cellStyle name="Normal 5 52 2 2" xfId="7010" xr:uid="{00000000-0005-0000-0000-00001C260000}"/>
    <cellStyle name="Normal 5 52 2 2 2" xfId="12244" xr:uid="{00000000-0005-0000-0000-00001D260000}"/>
    <cellStyle name="Normal 5 52 2 3" xfId="12243" xr:uid="{00000000-0005-0000-0000-00001E260000}"/>
    <cellStyle name="Normal 5 52 3" xfId="7011" xr:uid="{00000000-0005-0000-0000-00001F260000}"/>
    <cellStyle name="Normal 5 52 3 2" xfId="12245" xr:uid="{00000000-0005-0000-0000-000020260000}"/>
    <cellStyle name="Normal 5 52 4" xfId="12242" xr:uid="{00000000-0005-0000-0000-000021260000}"/>
    <cellStyle name="Normal 5 53" xfId="7012" xr:uid="{00000000-0005-0000-0000-000022260000}"/>
    <cellStyle name="Normal 5 53 2" xfId="7013" xr:uid="{00000000-0005-0000-0000-000023260000}"/>
    <cellStyle name="Normal 5 53 2 2" xfId="7014" xr:uid="{00000000-0005-0000-0000-000024260000}"/>
    <cellStyle name="Normal 5 53 2 2 2" xfId="12248" xr:uid="{00000000-0005-0000-0000-000025260000}"/>
    <cellStyle name="Normal 5 53 2 3" xfId="12247" xr:uid="{00000000-0005-0000-0000-000026260000}"/>
    <cellStyle name="Normal 5 53 3" xfId="7015" xr:uid="{00000000-0005-0000-0000-000027260000}"/>
    <cellStyle name="Normal 5 53 3 2" xfId="12249" xr:uid="{00000000-0005-0000-0000-000028260000}"/>
    <cellStyle name="Normal 5 53 4" xfId="12246" xr:uid="{00000000-0005-0000-0000-000029260000}"/>
    <cellStyle name="Normal 5 54" xfId="7016" xr:uid="{00000000-0005-0000-0000-00002A260000}"/>
    <cellStyle name="Normal 5 54 2" xfId="7017" xr:uid="{00000000-0005-0000-0000-00002B260000}"/>
    <cellStyle name="Normal 5 54 2 2" xfId="7018" xr:uid="{00000000-0005-0000-0000-00002C260000}"/>
    <cellStyle name="Normal 5 54 2 2 2" xfId="12252" xr:uid="{00000000-0005-0000-0000-00002D260000}"/>
    <cellStyle name="Normal 5 54 2 3" xfId="12251" xr:uid="{00000000-0005-0000-0000-00002E260000}"/>
    <cellStyle name="Normal 5 54 3" xfId="7019" xr:uid="{00000000-0005-0000-0000-00002F260000}"/>
    <cellStyle name="Normal 5 54 3 2" xfId="12253" xr:uid="{00000000-0005-0000-0000-000030260000}"/>
    <cellStyle name="Normal 5 54 4" xfId="12250" xr:uid="{00000000-0005-0000-0000-000031260000}"/>
    <cellStyle name="Normal 5 55" xfId="7020" xr:uid="{00000000-0005-0000-0000-000032260000}"/>
    <cellStyle name="Normal 5 55 2" xfId="7021" xr:uid="{00000000-0005-0000-0000-000033260000}"/>
    <cellStyle name="Normal 5 55 2 2" xfId="7022" xr:uid="{00000000-0005-0000-0000-000034260000}"/>
    <cellStyle name="Normal 5 55 2 2 2" xfId="12256" xr:uid="{00000000-0005-0000-0000-000035260000}"/>
    <cellStyle name="Normal 5 55 2 3" xfId="12255" xr:uid="{00000000-0005-0000-0000-000036260000}"/>
    <cellStyle name="Normal 5 55 3" xfId="7023" xr:uid="{00000000-0005-0000-0000-000037260000}"/>
    <cellStyle name="Normal 5 55 3 2" xfId="12257" xr:uid="{00000000-0005-0000-0000-000038260000}"/>
    <cellStyle name="Normal 5 55 4" xfId="12254" xr:uid="{00000000-0005-0000-0000-000039260000}"/>
    <cellStyle name="Normal 5 56" xfId="7024" xr:uid="{00000000-0005-0000-0000-00003A260000}"/>
    <cellStyle name="Normal 5 56 2" xfId="7025" xr:uid="{00000000-0005-0000-0000-00003B260000}"/>
    <cellStyle name="Normal 5 56 2 2" xfId="7026" xr:uid="{00000000-0005-0000-0000-00003C260000}"/>
    <cellStyle name="Normal 5 56 2 2 2" xfId="12260" xr:uid="{00000000-0005-0000-0000-00003D260000}"/>
    <cellStyle name="Normal 5 56 2 3" xfId="12259" xr:uid="{00000000-0005-0000-0000-00003E260000}"/>
    <cellStyle name="Normal 5 56 3" xfId="7027" xr:uid="{00000000-0005-0000-0000-00003F260000}"/>
    <cellStyle name="Normal 5 56 3 2" xfId="12261" xr:uid="{00000000-0005-0000-0000-000040260000}"/>
    <cellStyle name="Normal 5 56 4" xfId="12258" xr:uid="{00000000-0005-0000-0000-000041260000}"/>
    <cellStyle name="Normal 5 57" xfId="7028" xr:uid="{00000000-0005-0000-0000-000042260000}"/>
    <cellStyle name="Normal 5 57 2" xfId="7029" xr:uid="{00000000-0005-0000-0000-000043260000}"/>
    <cellStyle name="Normal 5 57 2 2" xfId="7030" xr:uid="{00000000-0005-0000-0000-000044260000}"/>
    <cellStyle name="Normal 5 57 2 2 2" xfId="12264" xr:uid="{00000000-0005-0000-0000-000045260000}"/>
    <cellStyle name="Normal 5 57 2 3" xfId="12263" xr:uid="{00000000-0005-0000-0000-000046260000}"/>
    <cellStyle name="Normal 5 57 3" xfId="7031" xr:uid="{00000000-0005-0000-0000-000047260000}"/>
    <cellStyle name="Normal 5 57 3 2" xfId="12265" xr:uid="{00000000-0005-0000-0000-000048260000}"/>
    <cellStyle name="Normal 5 57 4" xfId="12262" xr:uid="{00000000-0005-0000-0000-000049260000}"/>
    <cellStyle name="Normal 5 58" xfId="7032" xr:uid="{00000000-0005-0000-0000-00004A260000}"/>
    <cellStyle name="Normal 5 58 2" xfId="7033" xr:uid="{00000000-0005-0000-0000-00004B260000}"/>
    <cellStyle name="Normal 5 58 2 2" xfId="7034" xr:uid="{00000000-0005-0000-0000-00004C260000}"/>
    <cellStyle name="Normal 5 58 2 2 2" xfId="12268" xr:uid="{00000000-0005-0000-0000-00004D260000}"/>
    <cellStyle name="Normal 5 58 2 3" xfId="12267" xr:uid="{00000000-0005-0000-0000-00004E260000}"/>
    <cellStyle name="Normal 5 58 3" xfId="7035" xr:uid="{00000000-0005-0000-0000-00004F260000}"/>
    <cellStyle name="Normal 5 58 3 2" xfId="12269" xr:uid="{00000000-0005-0000-0000-000050260000}"/>
    <cellStyle name="Normal 5 58 4" xfId="12266" xr:uid="{00000000-0005-0000-0000-000051260000}"/>
    <cellStyle name="Normal 5 59" xfId="7036" xr:uid="{00000000-0005-0000-0000-000052260000}"/>
    <cellStyle name="Normal 5 59 2" xfId="7037" xr:uid="{00000000-0005-0000-0000-000053260000}"/>
    <cellStyle name="Normal 5 59 2 2" xfId="7038" xr:uid="{00000000-0005-0000-0000-000054260000}"/>
    <cellStyle name="Normal 5 59 2 2 2" xfId="12272" xr:uid="{00000000-0005-0000-0000-000055260000}"/>
    <cellStyle name="Normal 5 59 2 3" xfId="12271" xr:uid="{00000000-0005-0000-0000-000056260000}"/>
    <cellStyle name="Normal 5 59 3" xfId="7039" xr:uid="{00000000-0005-0000-0000-000057260000}"/>
    <cellStyle name="Normal 5 59 3 2" xfId="12273" xr:uid="{00000000-0005-0000-0000-000058260000}"/>
    <cellStyle name="Normal 5 59 4" xfId="12270" xr:uid="{00000000-0005-0000-0000-000059260000}"/>
    <cellStyle name="Normal 5 6" xfId="7040" xr:uid="{00000000-0005-0000-0000-00005A260000}"/>
    <cellStyle name="Normal 5 6 2" xfId="7041" xr:uid="{00000000-0005-0000-0000-00005B260000}"/>
    <cellStyle name="Normal 5 6 2 2" xfId="7042" xr:uid="{00000000-0005-0000-0000-00005C260000}"/>
    <cellStyle name="Normal 5 6 2 3" xfId="7043" xr:uid="{00000000-0005-0000-0000-00005D260000}"/>
    <cellStyle name="Normal 5 6 2 3 2" xfId="12275" xr:uid="{00000000-0005-0000-0000-00005E260000}"/>
    <cellStyle name="Normal 5 6 3" xfId="7044" xr:uid="{00000000-0005-0000-0000-00005F260000}"/>
    <cellStyle name="Normal 5 6 3 2" xfId="7045" xr:uid="{00000000-0005-0000-0000-000060260000}"/>
    <cellStyle name="Normal 5 6 3 2 2" xfId="12277" xr:uid="{00000000-0005-0000-0000-000061260000}"/>
    <cellStyle name="Normal 5 6 3 3" xfId="12276" xr:uid="{00000000-0005-0000-0000-000062260000}"/>
    <cellStyle name="Normal 5 6 4" xfId="12274" xr:uid="{00000000-0005-0000-0000-000063260000}"/>
    <cellStyle name="Normal 5 60" xfId="7046" xr:uid="{00000000-0005-0000-0000-000064260000}"/>
    <cellStyle name="Normal 5 60 2" xfId="7047" xr:uid="{00000000-0005-0000-0000-000065260000}"/>
    <cellStyle name="Normal 5 60 2 2" xfId="7048" xr:uid="{00000000-0005-0000-0000-000066260000}"/>
    <cellStyle name="Normal 5 60 2 2 2" xfId="12280" xr:uid="{00000000-0005-0000-0000-000067260000}"/>
    <cellStyle name="Normal 5 60 2 3" xfId="12279" xr:uid="{00000000-0005-0000-0000-000068260000}"/>
    <cellStyle name="Normal 5 60 3" xfId="7049" xr:uid="{00000000-0005-0000-0000-000069260000}"/>
    <cellStyle name="Normal 5 60 3 2" xfId="12281" xr:uid="{00000000-0005-0000-0000-00006A260000}"/>
    <cellStyle name="Normal 5 60 4" xfId="12278" xr:uid="{00000000-0005-0000-0000-00006B260000}"/>
    <cellStyle name="Normal 5 61" xfId="7050" xr:uid="{00000000-0005-0000-0000-00006C260000}"/>
    <cellStyle name="Normal 5 61 2" xfId="7051" xr:uid="{00000000-0005-0000-0000-00006D260000}"/>
    <cellStyle name="Normal 5 61 2 2" xfId="7052" xr:uid="{00000000-0005-0000-0000-00006E260000}"/>
    <cellStyle name="Normal 5 61 2 2 2" xfId="12284" xr:uid="{00000000-0005-0000-0000-00006F260000}"/>
    <cellStyle name="Normal 5 61 2 3" xfId="12283" xr:uid="{00000000-0005-0000-0000-000070260000}"/>
    <cellStyle name="Normal 5 61 3" xfId="7053" xr:uid="{00000000-0005-0000-0000-000071260000}"/>
    <cellStyle name="Normal 5 61 3 2" xfId="12285" xr:uid="{00000000-0005-0000-0000-000072260000}"/>
    <cellStyle name="Normal 5 61 4" xfId="12282" xr:uid="{00000000-0005-0000-0000-000073260000}"/>
    <cellStyle name="Normal 5 62" xfId="7054" xr:uid="{00000000-0005-0000-0000-000074260000}"/>
    <cellStyle name="Normal 5 62 2" xfId="7055" xr:uid="{00000000-0005-0000-0000-000075260000}"/>
    <cellStyle name="Normal 5 62 2 2" xfId="12287" xr:uid="{00000000-0005-0000-0000-000076260000}"/>
    <cellStyle name="Normal 5 62 3" xfId="12286" xr:uid="{00000000-0005-0000-0000-000077260000}"/>
    <cellStyle name="Normal 5 63" xfId="7056" xr:uid="{00000000-0005-0000-0000-000078260000}"/>
    <cellStyle name="Normal 5 63 2" xfId="7057" xr:uid="{00000000-0005-0000-0000-000079260000}"/>
    <cellStyle name="Normal 5 63 2 2" xfId="12289" xr:uid="{00000000-0005-0000-0000-00007A260000}"/>
    <cellStyle name="Normal 5 63 3" xfId="12288" xr:uid="{00000000-0005-0000-0000-00007B260000}"/>
    <cellStyle name="Normal 5 64" xfId="7058" xr:uid="{00000000-0005-0000-0000-00007C260000}"/>
    <cellStyle name="Normal 5 64 2" xfId="7059" xr:uid="{00000000-0005-0000-0000-00007D260000}"/>
    <cellStyle name="Normal 5 64 2 2" xfId="12291" xr:uid="{00000000-0005-0000-0000-00007E260000}"/>
    <cellStyle name="Normal 5 64 3" xfId="12290" xr:uid="{00000000-0005-0000-0000-00007F260000}"/>
    <cellStyle name="Normal 5 65" xfId="7060" xr:uid="{00000000-0005-0000-0000-000080260000}"/>
    <cellStyle name="Normal 5 65 2" xfId="7061" xr:uid="{00000000-0005-0000-0000-000081260000}"/>
    <cellStyle name="Normal 5 65 2 2" xfId="12293" xr:uid="{00000000-0005-0000-0000-000082260000}"/>
    <cellStyle name="Normal 5 65 3" xfId="12292" xr:uid="{00000000-0005-0000-0000-000083260000}"/>
    <cellStyle name="Normal 5 66" xfId="7062" xr:uid="{00000000-0005-0000-0000-000084260000}"/>
    <cellStyle name="Normal 5 66 2" xfId="7063" xr:uid="{00000000-0005-0000-0000-000085260000}"/>
    <cellStyle name="Normal 5 66 2 2" xfId="12295" xr:uid="{00000000-0005-0000-0000-000086260000}"/>
    <cellStyle name="Normal 5 66 3" xfId="12294" xr:uid="{00000000-0005-0000-0000-000087260000}"/>
    <cellStyle name="Normal 5 67" xfId="7064" xr:uid="{00000000-0005-0000-0000-000088260000}"/>
    <cellStyle name="Normal 5 67 2" xfId="7065" xr:uid="{00000000-0005-0000-0000-000089260000}"/>
    <cellStyle name="Normal 5 67 2 2" xfId="12297" xr:uid="{00000000-0005-0000-0000-00008A260000}"/>
    <cellStyle name="Normal 5 67 3" xfId="12296" xr:uid="{00000000-0005-0000-0000-00008B260000}"/>
    <cellStyle name="Normal 5 68" xfId="7066" xr:uid="{00000000-0005-0000-0000-00008C260000}"/>
    <cellStyle name="Normal 5 68 2" xfId="7067" xr:uid="{00000000-0005-0000-0000-00008D260000}"/>
    <cellStyle name="Normal 5 68 2 2" xfId="12299" xr:uid="{00000000-0005-0000-0000-00008E260000}"/>
    <cellStyle name="Normal 5 68 3" xfId="12298" xr:uid="{00000000-0005-0000-0000-00008F260000}"/>
    <cellStyle name="Normal 5 69" xfId="7068" xr:uid="{00000000-0005-0000-0000-000090260000}"/>
    <cellStyle name="Normal 5 69 2" xfId="7069" xr:uid="{00000000-0005-0000-0000-000091260000}"/>
    <cellStyle name="Normal 5 69 2 2" xfId="12301" xr:uid="{00000000-0005-0000-0000-000092260000}"/>
    <cellStyle name="Normal 5 69 3" xfId="12300" xr:uid="{00000000-0005-0000-0000-000093260000}"/>
    <cellStyle name="Normal 5 7" xfId="7070" xr:uid="{00000000-0005-0000-0000-000094260000}"/>
    <cellStyle name="Normal 5 7 2" xfId="7071" xr:uid="{00000000-0005-0000-0000-000095260000}"/>
    <cellStyle name="Normal 5 7 2 2" xfId="7072" xr:uid="{00000000-0005-0000-0000-000096260000}"/>
    <cellStyle name="Normal 5 7 2 3" xfId="7073" xr:uid="{00000000-0005-0000-0000-000097260000}"/>
    <cellStyle name="Normal 5 7 2 3 2" xfId="12303" xr:uid="{00000000-0005-0000-0000-000098260000}"/>
    <cellStyle name="Normal 5 7 3" xfId="7074" xr:uid="{00000000-0005-0000-0000-000099260000}"/>
    <cellStyle name="Normal 5 7 3 2" xfId="7075" xr:uid="{00000000-0005-0000-0000-00009A260000}"/>
    <cellStyle name="Normal 5 7 3 2 2" xfId="12305" xr:uid="{00000000-0005-0000-0000-00009B260000}"/>
    <cellStyle name="Normal 5 7 3 3" xfId="12304" xr:uid="{00000000-0005-0000-0000-00009C260000}"/>
    <cellStyle name="Normal 5 7 4" xfId="12302" xr:uid="{00000000-0005-0000-0000-00009D260000}"/>
    <cellStyle name="Normal 5 70" xfId="7076" xr:uid="{00000000-0005-0000-0000-00009E260000}"/>
    <cellStyle name="Normal 5 70 2" xfId="7077" xr:uid="{00000000-0005-0000-0000-00009F260000}"/>
    <cellStyle name="Normal 5 70 2 2" xfId="12307" xr:uid="{00000000-0005-0000-0000-0000A0260000}"/>
    <cellStyle name="Normal 5 70 3" xfId="12306" xr:uid="{00000000-0005-0000-0000-0000A1260000}"/>
    <cellStyle name="Normal 5 71" xfId="7078" xr:uid="{00000000-0005-0000-0000-0000A2260000}"/>
    <cellStyle name="Normal 5 71 2" xfId="7079" xr:uid="{00000000-0005-0000-0000-0000A3260000}"/>
    <cellStyle name="Normal 5 71 2 2" xfId="12309" xr:uid="{00000000-0005-0000-0000-0000A4260000}"/>
    <cellStyle name="Normal 5 71 3" xfId="12308" xr:uid="{00000000-0005-0000-0000-0000A5260000}"/>
    <cellStyle name="Normal 5 72" xfId="7080" xr:uid="{00000000-0005-0000-0000-0000A6260000}"/>
    <cellStyle name="Normal 5 72 2" xfId="7081" xr:uid="{00000000-0005-0000-0000-0000A7260000}"/>
    <cellStyle name="Normal 5 72 2 2" xfId="12311" xr:uid="{00000000-0005-0000-0000-0000A8260000}"/>
    <cellStyle name="Normal 5 72 3" xfId="12310" xr:uid="{00000000-0005-0000-0000-0000A9260000}"/>
    <cellStyle name="Normal 5 73" xfId="7082" xr:uid="{00000000-0005-0000-0000-0000AA260000}"/>
    <cellStyle name="Normal 5 73 2" xfId="7083" xr:uid="{00000000-0005-0000-0000-0000AB260000}"/>
    <cellStyle name="Normal 5 73 2 2" xfId="12313" xr:uid="{00000000-0005-0000-0000-0000AC260000}"/>
    <cellStyle name="Normal 5 73 3" xfId="12312" xr:uid="{00000000-0005-0000-0000-0000AD260000}"/>
    <cellStyle name="Normal 5 74" xfId="7084" xr:uid="{00000000-0005-0000-0000-0000AE260000}"/>
    <cellStyle name="Normal 5 74 2" xfId="7085" xr:uid="{00000000-0005-0000-0000-0000AF260000}"/>
    <cellStyle name="Normal 5 74 2 2" xfId="12315" xr:uid="{00000000-0005-0000-0000-0000B0260000}"/>
    <cellStyle name="Normal 5 74 3" xfId="12314" xr:uid="{00000000-0005-0000-0000-0000B1260000}"/>
    <cellStyle name="Normal 5 75" xfId="7086" xr:uid="{00000000-0005-0000-0000-0000B2260000}"/>
    <cellStyle name="Normal 5 75 2" xfId="7087" xr:uid="{00000000-0005-0000-0000-0000B3260000}"/>
    <cellStyle name="Normal 5 75 2 2" xfId="12317" xr:uid="{00000000-0005-0000-0000-0000B4260000}"/>
    <cellStyle name="Normal 5 75 3" xfId="12316" xr:uid="{00000000-0005-0000-0000-0000B5260000}"/>
    <cellStyle name="Normal 5 76" xfId="7088" xr:uid="{00000000-0005-0000-0000-0000B6260000}"/>
    <cellStyle name="Normal 5 76 2" xfId="7089" xr:uid="{00000000-0005-0000-0000-0000B7260000}"/>
    <cellStyle name="Normal 5 76 2 2" xfId="12319" xr:uid="{00000000-0005-0000-0000-0000B8260000}"/>
    <cellStyle name="Normal 5 76 3" xfId="12318" xr:uid="{00000000-0005-0000-0000-0000B9260000}"/>
    <cellStyle name="Normal 5 77" xfId="7090" xr:uid="{00000000-0005-0000-0000-0000BA260000}"/>
    <cellStyle name="Normal 5 77 2" xfId="7091" xr:uid="{00000000-0005-0000-0000-0000BB260000}"/>
    <cellStyle name="Normal 5 77 2 2" xfId="12321" xr:uid="{00000000-0005-0000-0000-0000BC260000}"/>
    <cellStyle name="Normal 5 77 3" xfId="12320" xr:uid="{00000000-0005-0000-0000-0000BD260000}"/>
    <cellStyle name="Normal 5 78" xfId="7092" xr:uid="{00000000-0005-0000-0000-0000BE260000}"/>
    <cellStyle name="Normal 5 78 2" xfId="7093" xr:uid="{00000000-0005-0000-0000-0000BF260000}"/>
    <cellStyle name="Normal 5 78 2 2" xfId="12323" xr:uid="{00000000-0005-0000-0000-0000C0260000}"/>
    <cellStyle name="Normal 5 78 3" xfId="12322" xr:uid="{00000000-0005-0000-0000-0000C1260000}"/>
    <cellStyle name="Normal 5 79" xfId="7094" xr:uid="{00000000-0005-0000-0000-0000C2260000}"/>
    <cellStyle name="Normal 5 79 2" xfId="7095" xr:uid="{00000000-0005-0000-0000-0000C3260000}"/>
    <cellStyle name="Normal 5 79 2 2" xfId="12325" xr:uid="{00000000-0005-0000-0000-0000C4260000}"/>
    <cellStyle name="Normal 5 79 3" xfId="12324" xr:uid="{00000000-0005-0000-0000-0000C5260000}"/>
    <cellStyle name="Normal 5 8" xfId="7096" xr:uid="{00000000-0005-0000-0000-0000C6260000}"/>
    <cellStyle name="Normal 5 8 2" xfId="7097" xr:uid="{00000000-0005-0000-0000-0000C7260000}"/>
    <cellStyle name="Normal 5 8 2 2" xfId="7098" xr:uid="{00000000-0005-0000-0000-0000C8260000}"/>
    <cellStyle name="Normal 5 8 2 2 2" xfId="12328" xr:uid="{00000000-0005-0000-0000-0000C9260000}"/>
    <cellStyle name="Normal 5 8 2 3" xfId="12327" xr:uid="{00000000-0005-0000-0000-0000CA260000}"/>
    <cellStyle name="Normal 5 8 3" xfId="7099" xr:uid="{00000000-0005-0000-0000-0000CB260000}"/>
    <cellStyle name="Normal 5 8 3 2" xfId="12329" xr:uid="{00000000-0005-0000-0000-0000CC260000}"/>
    <cellStyle name="Normal 5 8 4" xfId="12326" xr:uid="{00000000-0005-0000-0000-0000CD260000}"/>
    <cellStyle name="Normal 5 80" xfId="7100" xr:uid="{00000000-0005-0000-0000-0000CE260000}"/>
    <cellStyle name="Normal 5 80 2" xfId="7101" xr:uid="{00000000-0005-0000-0000-0000CF260000}"/>
    <cellStyle name="Normal 5 80 2 2" xfId="12331" xr:uid="{00000000-0005-0000-0000-0000D0260000}"/>
    <cellStyle name="Normal 5 80 3" xfId="12330" xr:uid="{00000000-0005-0000-0000-0000D1260000}"/>
    <cellStyle name="Normal 5 81" xfId="7102" xr:uid="{00000000-0005-0000-0000-0000D2260000}"/>
    <cellStyle name="Normal 5 81 2" xfId="7103" xr:uid="{00000000-0005-0000-0000-0000D3260000}"/>
    <cellStyle name="Normal 5 81 2 2" xfId="12333" xr:uid="{00000000-0005-0000-0000-0000D4260000}"/>
    <cellStyle name="Normal 5 81 3" xfId="12332" xr:uid="{00000000-0005-0000-0000-0000D5260000}"/>
    <cellStyle name="Normal 5 82" xfId="7104" xr:uid="{00000000-0005-0000-0000-0000D6260000}"/>
    <cellStyle name="Normal 5 82 2" xfId="7105" xr:uid="{00000000-0005-0000-0000-0000D7260000}"/>
    <cellStyle name="Normal 5 82 2 2" xfId="12335" xr:uid="{00000000-0005-0000-0000-0000D8260000}"/>
    <cellStyle name="Normal 5 82 3" xfId="12334" xr:uid="{00000000-0005-0000-0000-0000D9260000}"/>
    <cellStyle name="Normal 5 83" xfId="7106" xr:uid="{00000000-0005-0000-0000-0000DA260000}"/>
    <cellStyle name="Normal 5 83 2" xfId="7107" xr:uid="{00000000-0005-0000-0000-0000DB260000}"/>
    <cellStyle name="Normal 5 83 2 2" xfId="12337" xr:uid="{00000000-0005-0000-0000-0000DC260000}"/>
    <cellStyle name="Normal 5 83 3" xfId="12336" xr:uid="{00000000-0005-0000-0000-0000DD260000}"/>
    <cellStyle name="Normal 5 84" xfId="7108" xr:uid="{00000000-0005-0000-0000-0000DE260000}"/>
    <cellStyle name="Normal 5 84 2" xfId="7109" xr:uid="{00000000-0005-0000-0000-0000DF260000}"/>
    <cellStyle name="Normal 5 84 2 2" xfId="12339" xr:uid="{00000000-0005-0000-0000-0000E0260000}"/>
    <cellStyle name="Normal 5 84 3" xfId="12338" xr:uid="{00000000-0005-0000-0000-0000E1260000}"/>
    <cellStyle name="Normal 5 85" xfId="7110" xr:uid="{00000000-0005-0000-0000-0000E2260000}"/>
    <cellStyle name="Normal 5 85 2" xfId="7111" xr:uid="{00000000-0005-0000-0000-0000E3260000}"/>
    <cellStyle name="Normal 5 85 2 2" xfId="12341" xr:uid="{00000000-0005-0000-0000-0000E4260000}"/>
    <cellStyle name="Normal 5 85 3" xfId="12340" xr:uid="{00000000-0005-0000-0000-0000E5260000}"/>
    <cellStyle name="Normal 5 86" xfId="7112" xr:uid="{00000000-0005-0000-0000-0000E6260000}"/>
    <cellStyle name="Normal 5 86 2" xfId="7113" xr:uid="{00000000-0005-0000-0000-0000E7260000}"/>
    <cellStyle name="Normal 5 86 2 2" xfId="12343" xr:uid="{00000000-0005-0000-0000-0000E8260000}"/>
    <cellStyle name="Normal 5 86 3" xfId="12342" xr:uid="{00000000-0005-0000-0000-0000E9260000}"/>
    <cellStyle name="Normal 5 87" xfId="7114" xr:uid="{00000000-0005-0000-0000-0000EA260000}"/>
    <cellStyle name="Normal 5 87 2" xfId="7115" xr:uid="{00000000-0005-0000-0000-0000EB260000}"/>
    <cellStyle name="Normal 5 87 2 2" xfId="12345" xr:uid="{00000000-0005-0000-0000-0000EC260000}"/>
    <cellStyle name="Normal 5 87 3" xfId="12344" xr:uid="{00000000-0005-0000-0000-0000ED260000}"/>
    <cellStyle name="Normal 5 88" xfId="7116" xr:uid="{00000000-0005-0000-0000-0000EE260000}"/>
    <cellStyle name="Normal 5 88 2" xfId="7117" xr:uid="{00000000-0005-0000-0000-0000EF260000}"/>
    <cellStyle name="Normal 5 88 2 2" xfId="12347" xr:uid="{00000000-0005-0000-0000-0000F0260000}"/>
    <cellStyle name="Normal 5 88 3" xfId="12346" xr:uid="{00000000-0005-0000-0000-0000F1260000}"/>
    <cellStyle name="Normal 5 89" xfId="7118" xr:uid="{00000000-0005-0000-0000-0000F2260000}"/>
    <cellStyle name="Normal 5 89 2" xfId="7119" xr:uid="{00000000-0005-0000-0000-0000F3260000}"/>
    <cellStyle name="Normal 5 89 2 2" xfId="12349" xr:uid="{00000000-0005-0000-0000-0000F4260000}"/>
    <cellStyle name="Normal 5 89 3" xfId="12348" xr:uid="{00000000-0005-0000-0000-0000F5260000}"/>
    <cellStyle name="Normal 5 9" xfId="7120" xr:uid="{00000000-0005-0000-0000-0000F6260000}"/>
    <cellStyle name="Normal 5 9 2" xfId="7121" xr:uid="{00000000-0005-0000-0000-0000F7260000}"/>
    <cellStyle name="Normal 5 9 2 2" xfId="7122" xr:uid="{00000000-0005-0000-0000-0000F8260000}"/>
    <cellStyle name="Normal 5 9 2 2 2" xfId="12352" xr:uid="{00000000-0005-0000-0000-0000F9260000}"/>
    <cellStyle name="Normal 5 9 2 3" xfId="12351" xr:uid="{00000000-0005-0000-0000-0000FA260000}"/>
    <cellStyle name="Normal 5 9 3" xfId="7123" xr:uid="{00000000-0005-0000-0000-0000FB260000}"/>
    <cellStyle name="Normal 5 9 3 2" xfId="12353" xr:uid="{00000000-0005-0000-0000-0000FC260000}"/>
    <cellStyle name="Normal 5 9 4" xfId="12350" xr:uid="{00000000-0005-0000-0000-0000FD260000}"/>
    <cellStyle name="Normal 5 90" xfId="7124" xr:uid="{00000000-0005-0000-0000-0000FE260000}"/>
    <cellStyle name="Normal 5 90 2" xfId="7125" xr:uid="{00000000-0005-0000-0000-0000FF260000}"/>
    <cellStyle name="Normal 5 90 2 2" xfId="12355" xr:uid="{00000000-0005-0000-0000-000000270000}"/>
    <cellStyle name="Normal 5 90 3" xfId="12354" xr:uid="{00000000-0005-0000-0000-000001270000}"/>
    <cellStyle name="Normal 5 91" xfId="7126" xr:uid="{00000000-0005-0000-0000-000002270000}"/>
    <cellStyle name="Normal 5 91 2" xfId="7127" xr:uid="{00000000-0005-0000-0000-000003270000}"/>
    <cellStyle name="Normal 5 91 2 2" xfId="12357" xr:uid="{00000000-0005-0000-0000-000004270000}"/>
    <cellStyle name="Normal 5 91 3" xfId="12356" xr:uid="{00000000-0005-0000-0000-000005270000}"/>
    <cellStyle name="Normal 5 92" xfId="7128" xr:uid="{00000000-0005-0000-0000-000006270000}"/>
    <cellStyle name="Normal 5 92 2" xfId="7129" xr:uid="{00000000-0005-0000-0000-000007270000}"/>
    <cellStyle name="Normal 5 92 2 2" xfId="12359" xr:uid="{00000000-0005-0000-0000-000008270000}"/>
    <cellStyle name="Normal 5 92 3" xfId="12358" xr:uid="{00000000-0005-0000-0000-000009270000}"/>
    <cellStyle name="Normal 5 93" xfId="7130" xr:uid="{00000000-0005-0000-0000-00000A270000}"/>
    <cellStyle name="Normal 5 93 2" xfId="7131" xr:uid="{00000000-0005-0000-0000-00000B270000}"/>
    <cellStyle name="Normal 5 93 2 2" xfId="12361" xr:uid="{00000000-0005-0000-0000-00000C270000}"/>
    <cellStyle name="Normal 5 93 3" xfId="12360" xr:uid="{00000000-0005-0000-0000-00000D270000}"/>
    <cellStyle name="Normal 5 94" xfId="7132" xr:uid="{00000000-0005-0000-0000-00000E270000}"/>
    <cellStyle name="Normal 5 95" xfId="7133" xr:uid="{00000000-0005-0000-0000-00000F270000}"/>
    <cellStyle name="Normal 5 95 2" xfId="7134" xr:uid="{00000000-0005-0000-0000-000010270000}"/>
    <cellStyle name="Normal 5 95 2 2" xfId="12363" xr:uid="{00000000-0005-0000-0000-000011270000}"/>
    <cellStyle name="Normal 5 95 3" xfId="12362" xr:uid="{00000000-0005-0000-0000-000012270000}"/>
    <cellStyle name="Normal 5 96" xfId="7135" xr:uid="{00000000-0005-0000-0000-000013270000}"/>
    <cellStyle name="Normal 5 96 2" xfId="7136" xr:uid="{00000000-0005-0000-0000-000014270000}"/>
    <cellStyle name="Normal 5 96 2 2" xfId="12365" xr:uid="{00000000-0005-0000-0000-000015270000}"/>
    <cellStyle name="Normal 5 96 3" xfId="12364" xr:uid="{00000000-0005-0000-0000-000016270000}"/>
    <cellStyle name="Normal 5 97" xfId="7137" xr:uid="{00000000-0005-0000-0000-000017270000}"/>
    <cellStyle name="Normal 5 97 2" xfId="7138" xr:uid="{00000000-0005-0000-0000-000018270000}"/>
    <cellStyle name="Normal 5 97 2 2" xfId="12367" xr:uid="{00000000-0005-0000-0000-000019270000}"/>
    <cellStyle name="Normal 5 97 3" xfId="12366" xr:uid="{00000000-0005-0000-0000-00001A270000}"/>
    <cellStyle name="Normal 5 98" xfId="7139" xr:uid="{00000000-0005-0000-0000-00001B270000}"/>
    <cellStyle name="Normal 5 98 2" xfId="7140" xr:uid="{00000000-0005-0000-0000-00001C270000}"/>
    <cellStyle name="Normal 5 98 2 2" xfId="12369" xr:uid="{00000000-0005-0000-0000-00001D270000}"/>
    <cellStyle name="Normal 5 98 3" xfId="12368" xr:uid="{00000000-0005-0000-0000-00001E270000}"/>
    <cellStyle name="Normal 5 99" xfId="7141" xr:uid="{00000000-0005-0000-0000-00001F270000}"/>
    <cellStyle name="Normal 50" xfId="7142" xr:uid="{00000000-0005-0000-0000-000020270000}"/>
    <cellStyle name="Normal 51" xfId="7143" xr:uid="{00000000-0005-0000-0000-000021270000}"/>
    <cellStyle name="Normal 52" xfId="7144" xr:uid="{00000000-0005-0000-0000-000022270000}"/>
    <cellStyle name="Normal 53" xfId="7145" xr:uid="{00000000-0005-0000-0000-000023270000}"/>
    <cellStyle name="Normal 54" xfId="7146" xr:uid="{00000000-0005-0000-0000-000024270000}"/>
    <cellStyle name="Normal 55" xfId="7147" xr:uid="{00000000-0005-0000-0000-000025270000}"/>
    <cellStyle name="Normal 56" xfId="7148" xr:uid="{00000000-0005-0000-0000-000026270000}"/>
    <cellStyle name="Normal 57" xfId="7149" xr:uid="{00000000-0005-0000-0000-000027270000}"/>
    <cellStyle name="Normal 58" xfId="7150" xr:uid="{00000000-0005-0000-0000-000028270000}"/>
    <cellStyle name="Normal 59" xfId="7151" xr:uid="{00000000-0005-0000-0000-000029270000}"/>
    <cellStyle name="Normal 6" xfId="16" xr:uid="{00000000-0005-0000-0000-00002A270000}"/>
    <cellStyle name="Normal 6 10" xfId="7152" xr:uid="{00000000-0005-0000-0000-00002B270000}"/>
    <cellStyle name="Normal 6 11" xfId="7153" xr:uid="{00000000-0005-0000-0000-00002C270000}"/>
    <cellStyle name="Normal 6 11 2" xfId="7154" xr:uid="{00000000-0005-0000-0000-00002D270000}"/>
    <cellStyle name="Normal 6 11 2 2" xfId="12370" xr:uid="{00000000-0005-0000-0000-00002E270000}"/>
    <cellStyle name="Normal 6 12" xfId="7155" xr:uid="{00000000-0005-0000-0000-00002F270000}"/>
    <cellStyle name="Normal 6 12 2" xfId="7156" xr:uid="{00000000-0005-0000-0000-000030270000}"/>
    <cellStyle name="Normal 6 12 2 2" xfId="12372" xr:uid="{00000000-0005-0000-0000-000031270000}"/>
    <cellStyle name="Normal 6 12 3" xfId="12371" xr:uid="{00000000-0005-0000-0000-000032270000}"/>
    <cellStyle name="Normal 6 13" xfId="7157" xr:uid="{00000000-0005-0000-0000-000033270000}"/>
    <cellStyle name="Normal 6 13 2" xfId="12373" xr:uid="{00000000-0005-0000-0000-000034270000}"/>
    <cellStyle name="Normal 6 14" xfId="52" xr:uid="{00000000-0005-0000-0000-000035270000}"/>
    <cellStyle name="Normal 6 14 2" xfId="7158" xr:uid="{00000000-0005-0000-0000-000036270000}"/>
    <cellStyle name="Normal 6 14 2 2" xfId="12374" xr:uid="{00000000-0005-0000-0000-000037270000}"/>
    <cellStyle name="Normal 6 14 2 3" xfId="9514" xr:uid="{00000000-0005-0000-0000-000038270000}"/>
    <cellStyle name="Normal 6 14 4" xfId="32" xr:uid="{00000000-0005-0000-0000-000039270000}"/>
    <cellStyle name="Normal 6 15" xfId="7159" xr:uid="{00000000-0005-0000-0000-00003A270000}"/>
    <cellStyle name="Normal 6 15 2" xfId="12375" xr:uid="{00000000-0005-0000-0000-00003B270000}"/>
    <cellStyle name="Normal 6 16" xfId="9510" xr:uid="{00000000-0005-0000-0000-00003C270000}"/>
    <cellStyle name="Normal 6 16 2" xfId="13036" xr:uid="{486576DF-AEB8-4283-A581-53D63964C5CE}"/>
    <cellStyle name="Normal 6 2" xfId="7160" xr:uid="{00000000-0005-0000-0000-00003D270000}"/>
    <cellStyle name="Normal 6 2 10" xfId="7161" xr:uid="{00000000-0005-0000-0000-00003E270000}"/>
    <cellStyle name="Normal 6 2 10 2" xfId="12377" xr:uid="{00000000-0005-0000-0000-00003F270000}"/>
    <cellStyle name="Normal 6 2 11" xfId="7162" xr:uid="{00000000-0005-0000-0000-000040270000}"/>
    <cellStyle name="Normal 6 2 11 2" xfId="12378" xr:uid="{00000000-0005-0000-0000-000041270000}"/>
    <cellStyle name="Normal 6 2 12" xfId="12376" xr:uid="{00000000-0005-0000-0000-000042270000}"/>
    <cellStyle name="Normal 6 2 2" xfId="7163" xr:uid="{00000000-0005-0000-0000-000043270000}"/>
    <cellStyle name="Normal 6 2 2 2" xfId="7164" xr:uid="{00000000-0005-0000-0000-000044270000}"/>
    <cellStyle name="Normal 6 2 2 2 2" xfId="7165" xr:uid="{00000000-0005-0000-0000-000045270000}"/>
    <cellStyle name="Normal 6 2 2 2 2 2" xfId="7166" xr:uid="{00000000-0005-0000-0000-000046270000}"/>
    <cellStyle name="Normal 6 2 2 2 2 2 2" xfId="12381" xr:uid="{00000000-0005-0000-0000-000047270000}"/>
    <cellStyle name="Normal 6 2 2 2 2 3" xfId="12380" xr:uid="{00000000-0005-0000-0000-000048270000}"/>
    <cellStyle name="Normal 6 2 2 2 3" xfId="7167" xr:uid="{00000000-0005-0000-0000-000049270000}"/>
    <cellStyle name="Normal 6 2 2 2 3 2" xfId="12382" xr:uid="{00000000-0005-0000-0000-00004A270000}"/>
    <cellStyle name="Normal 6 2 2 2 4" xfId="12379" xr:uid="{00000000-0005-0000-0000-00004B270000}"/>
    <cellStyle name="Normal 6 2 2 3" xfId="7168" xr:uid="{00000000-0005-0000-0000-00004C270000}"/>
    <cellStyle name="Normal 6 2 2 3 2" xfId="7169" xr:uid="{00000000-0005-0000-0000-00004D270000}"/>
    <cellStyle name="Normal 6 2 2 3 2 2" xfId="12384" xr:uid="{00000000-0005-0000-0000-00004E270000}"/>
    <cellStyle name="Normal 6 2 2 3 3" xfId="12383" xr:uid="{00000000-0005-0000-0000-00004F270000}"/>
    <cellStyle name="Normal 6 2 2 4" xfId="7170" xr:uid="{00000000-0005-0000-0000-000050270000}"/>
    <cellStyle name="Normal 6 2 2 4 2" xfId="7171" xr:uid="{00000000-0005-0000-0000-000051270000}"/>
    <cellStyle name="Normal 6 2 2 4 2 2" xfId="12386" xr:uid="{00000000-0005-0000-0000-000052270000}"/>
    <cellStyle name="Normal 6 2 2 4 3" xfId="12385" xr:uid="{00000000-0005-0000-0000-000053270000}"/>
    <cellStyle name="Normal 6 2 2 5" xfId="7172" xr:uid="{00000000-0005-0000-0000-000054270000}"/>
    <cellStyle name="Normal 6 2 2 5 2" xfId="7173" xr:uid="{00000000-0005-0000-0000-000055270000}"/>
    <cellStyle name="Normal 6 2 2 5 2 2" xfId="12388" xr:uid="{00000000-0005-0000-0000-000056270000}"/>
    <cellStyle name="Normal 6 2 2 5 3" xfId="12387" xr:uid="{00000000-0005-0000-0000-000057270000}"/>
    <cellStyle name="Normal 6 2 2 6" xfId="7174" xr:uid="{00000000-0005-0000-0000-000058270000}"/>
    <cellStyle name="Normal 6 2 2 6 2" xfId="7175" xr:uid="{00000000-0005-0000-0000-000059270000}"/>
    <cellStyle name="Normal 6 2 2 6 2 2" xfId="12390" xr:uid="{00000000-0005-0000-0000-00005A270000}"/>
    <cellStyle name="Normal 6 2 2 6 3" xfId="12389" xr:uid="{00000000-0005-0000-0000-00005B270000}"/>
    <cellStyle name="Normal 6 2 2 7" xfId="7176" xr:uid="{00000000-0005-0000-0000-00005C270000}"/>
    <cellStyle name="Normal 6 2 2 7 2" xfId="7177" xr:uid="{00000000-0005-0000-0000-00005D270000}"/>
    <cellStyle name="Normal 6 2 2 7 2 2" xfId="12392" xr:uid="{00000000-0005-0000-0000-00005E270000}"/>
    <cellStyle name="Normal 6 2 2 7 3" xfId="12391" xr:uid="{00000000-0005-0000-0000-00005F270000}"/>
    <cellStyle name="Normal 6 2 2 8" xfId="7178" xr:uid="{00000000-0005-0000-0000-000060270000}"/>
    <cellStyle name="Normal 6 2 2 8 2" xfId="7179" xr:uid="{00000000-0005-0000-0000-000061270000}"/>
    <cellStyle name="Normal 6 2 2 8 2 2" xfId="12394" xr:uid="{00000000-0005-0000-0000-000062270000}"/>
    <cellStyle name="Normal 6 2 2 8 3" xfId="12393" xr:uid="{00000000-0005-0000-0000-000063270000}"/>
    <cellStyle name="Normal 6 2 2 9" xfId="7180" xr:uid="{00000000-0005-0000-0000-000064270000}"/>
    <cellStyle name="Normal 6 2 2 9 2" xfId="7181" xr:uid="{00000000-0005-0000-0000-000065270000}"/>
    <cellStyle name="Normal 6 2 2 9 2 2" xfId="12396" xr:uid="{00000000-0005-0000-0000-000066270000}"/>
    <cellStyle name="Normal 6 2 2 9 3" xfId="12395" xr:uid="{00000000-0005-0000-0000-000067270000}"/>
    <cellStyle name="Normal 6 2 3" xfId="7182" xr:uid="{00000000-0005-0000-0000-000068270000}"/>
    <cellStyle name="Normal 6 2 4" xfId="7183" xr:uid="{00000000-0005-0000-0000-000069270000}"/>
    <cellStyle name="Normal 6 2 4 2" xfId="7184" xr:uid="{00000000-0005-0000-0000-00006A270000}"/>
    <cellStyle name="Normal 6 2 4 2 2" xfId="12398" xr:uid="{00000000-0005-0000-0000-00006B270000}"/>
    <cellStyle name="Normal 6 2 4 3" xfId="12397" xr:uid="{00000000-0005-0000-0000-00006C270000}"/>
    <cellStyle name="Normal 6 2 5" xfId="45" xr:uid="{00000000-0005-0000-0000-00006D270000}"/>
    <cellStyle name="Normal 6 2 5 2" xfId="12982" xr:uid="{A1108A3E-26F8-4C7D-BA79-416833C44AE5}"/>
    <cellStyle name="Normal 6 2 6" xfId="7185" xr:uid="{00000000-0005-0000-0000-00006E270000}"/>
    <cellStyle name="Normal 6 2 7" xfId="7186" xr:uid="{00000000-0005-0000-0000-00006F270000}"/>
    <cellStyle name="Normal 6 2 8" xfId="7187" xr:uid="{00000000-0005-0000-0000-000070270000}"/>
    <cellStyle name="Normal 6 2 9" xfId="7188" xr:uid="{00000000-0005-0000-0000-000071270000}"/>
    <cellStyle name="Normal 6 3" xfId="7189" xr:uid="{00000000-0005-0000-0000-000072270000}"/>
    <cellStyle name="Normal 6 3 2" xfId="7190" xr:uid="{00000000-0005-0000-0000-000073270000}"/>
    <cellStyle name="Normal 6 3 2 2" xfId="7191" xr:uid="{00000000-0005-0000-0000-000074270000}"/>
    <cellStyle name="Normal 6 3 2 2 2" xfId="12400" xr:uid="{00000000-0005-0000-0000-000075270000}"/>
    <cellStyle name="Normal 6 3 2 3" xfId="7192" xr:uid="{00000000-0005-0000-0000-000076270000}"/>
    <cellStyle name="Normal 6 3 2 4" xfId="12399" xr:uid="{00000000-0005-0000-0000-000077270000}"/>
    <cellStyle name="Normal 6 3 3" xfId="7193" xr:uid="{00000000-0005-0000-0000-000078270000}"/>
    <cellStyle name="Normal 6 3 4" xfId="7194" xr:uid="{00000000-0005-0000-0000-000079270000}"/>
    <cellStyle name="Normal 6 3 4 2" xfId="12401" xr:uid="{00000000-0005-0000-0000-00007A270000}"/>
    <cellStyle name="Normal 6 4" xfId="7195" xr:uid="{00000000-0005-0000-0000-00007B270000}"/>
    <cellStyle name="Normal 6 4 2" xfId="7196" xr:uid="{00000000-0005-0000-0000-00007C270000}"/>
    <cellStyle name="Normal 6 4 3" xfId="7197" xr:uid="{00000000-0005-0000-0000-00007D270000}"/>
    <cellStyle name="Normal 6 4 3 2" xfId="12402" xr:uid="{00000000-0005-0000-0000-00007E270000}"/>
    <cellStyle name="Normal 6 5" xfId="7198" xr:uid="{00000000-0005-0000-0000-00007F270000}"/>
    <cellStyle name="Normal 6 5 2" xfId="7199" xr:uid="{00000000-0005-0000-0000-000080270000}"/>
    <cellStyle name="Normal 6 5 3" xfId="7200" xr:uid="{00000000-0005-0000-0000-000081270000}"/>
    <cellStyle name="Normal 6 5 3 2" xfId="12403" xr:uid="{00000000-0005-0000-0000-000082270000}"/>
    <cellStyle name="Normal 6 6" xfId="7201" xr:uid="{00000000-0005-0000-0000-000083270000}"/>
    <cellStyle name="Normal 6 7" xfId="7202" xr:uid="{00000000-0005-0000-0000-000084270000}"/>
    <cellStyle name="Normal 6 8" xfId="7203" xr:uid="{00000000-0005-0000-0000-000085270000}"/>
    <cellStyle name="Normal 6 9" xfId="7204" xr:uid="{00000000-0005-0000-0000-000086270000}"/>
    <cellStyle name="Normal 60" xfId="7205" xr:uid="{00000000-0005-0000-0000-000087270000}"/>
    <cellStyle name="Normal 61" xfId="7206" xr:uid="{00000000-0005-0000-0000-000088270000}"/>
    <cellStyle name="Normal 62" xfId="7207" xr:uid="{00000000-0005-0000-0000-000089270000}"/>
    <cellStyle name="Normal 63" xfId="7208" xr:uid="{00000000-0005-0000-0000-00008A270000}"/>
    <cellStyle name="Normal 64" xfId="7209" xr:uid="{00000000-0005-0000-0000-00008B270000}"/>
    <cellStyle name="Normal 65" xfId="7210" xr:uid="{00000000-0005-0000-0000-00008C270000}"/>
    <cellStyle name="Normal 66" xfId="7211" xr:uid="{00000000-0005-0000-0000-00008D270000}"/>
    <cellStyle name="Normal 66 2" xfId="7212" xr:uid="{00000000-0005-0000-0000-00008E270000}"/>
    <cellStyle name="Normal 67" xfId="7213" xr:uid="{00000000-0005-0000-0000-00008F270000}"/>
    <cellStyle name="Normal 67 2" xfId="7214" xr:uid="{00000000-0005-0000-0000-000090270000}"/>
    <cellStyle name="Normal 68" xfId="7215" xr:uid="{00000000-0005-0000-0000-000091270000}"/>
    <cellStyle name="Normal 68 2" xfId="7216" xr:uid="{00000000-0005-0000-0000-000092270000}"/>
    <cellStyle name="Normal 69" xfId="7217" xr:uid="{00000000-0005-0000-0000-000093270000}"/>
    <cellStyle name="Normal 7" xfId="29" xr:uid="{00000000-0005-0000-0000-000094270000}"/>
    <cellStyle name="Normal 7 10" xfId="7219" xr:uid="{00000000-0005-0000-0000-000095270000}"/>
    <cellStyle name="Normal 7 11" xfId="7220" xr:uid="{00000000-0005-0000-0000-000096270000}"/>
    <cellStyle name="Normal 7 12" xfId="7221" xr:uid="{00000000-0005-0000-0000-000097270000}"/>
    <cellStyle name="Normal 7 13" xfId="7222" xr:uid="{00000000-0005-0000-0000-000098270000}"/>
    <cellStyle name="Normal 7 14" xfId="7223" xr:uid="{00000000-0005-0000-0000-000099270000}"/>
    <cellStyle name="Normal 7 15" xfId="7224" xr:uid="{00000000-0005-0000-0000-00009A270000}"/>
    <cellStyle name="Normal 7 16" xfId="7225" xr:uid="{00000000-0005-0000-0000-00009B270000}"/>
    <cellStyle name="Normal 7 17" xfId="7226" xr:uid="{00000000-0005-0000-0000-00009C270000}"/>
    <cellStyle name="Normal 7 18" xfId="7227" xr:uid="{00000000-0005-0000-0000-00009D270000}"/>
    <cellStyle name="Normal 7 19" xfId="7228" xr:uid="{00000000-0005-0000-0000-00009E270000}"/>
    <cellStyle name="Normal 7 2" xfId="7229" xr:uid="{00000000-0005-0000-0000-00009F270000}"/>
    <cellStyle name="Normal 7 2 2" xfId="7230" xr:uid="{00000000-0005-0000-0000-0000A0270000}"/>
    <cellStyle name="Normal 7 2 2 2" xfId="7231" xr:uid="{00000000-0005-0000-0000-0000A1270000}"/>
    <cellStyle name="Normal 7 2 2 2 2" xfId="7232" xr:uid="{00000000-0005-0000-0000-0000A2270000}"/>
    <cellStyle name="Normal 7 2 2 3" xfId="7233" xr:uid="{00000000-0005-0000-0000-0000A3270000}"/>
    <cellStyle name="Normal 7 2 2 4" xfId="7234" xr:uid="{00000000-0005-0000-0000-0000A4270000}"/>
    <cellStyle name="Normal 7 2 2 5" xfId="7235" xr:uid="{00000000-0005-0000-0000-0000A5270000}"/>
    <cellStyle name="Normal 7 2 3" xfId="7236" xr:uid="{00000000-0005-0000-0000-0000A6270000}"/>
    <cellStyle name="Normal 7 2 4" xfId="7237" xr:uid="{00000000-0005-0000-0000-0000A7270000}"/>
    <cellStyle name="Normal 7 2 5" xfId="7238" xr:uid="{00000000-0005-0000-0000-0000A8270000}"/>
    <cellStyle name="Normal 7 2 6" xfId="7239" xr:uid="{00000000-0005-0000-0000-0000A9270000}"/>
    <cellStyle name="Normal 7 2 7" xfId="7240" xr:uid="{00000000-0005-0000-0000-0000AA270000}"/>
    <cellStyle name="Normal 7 2 8" xfId="7241" xr:uid="{00000000-0005-0000-0000-0000AB270000}"/>
    <cellStyle name="Normal 7 2 9" xfId="7242" xr:uid="{00000000-0005-0000-0000-0000AC270000}"/>
    <cellStyle name="Normal 7 20" xfId="7243" xr:uid="{00000000-0005-0000-0000-0000AD270000}"/>
    <cellStyle name="Normal 7 21" xfId="7244" xr:uid="{00000000-0005-0000-0000-0000AE270000}"/>
    <cellStyle name="Normal 7 22" xfId="7245" xr:uid="{00000000-0005-0000-0000-0000AF270000}"/>
    <cellStyle name="Normal 7 23" xfId="7246" xr:uid="{00000000-0005-0000-0000-0000B0270000}"/>
    <cellStyle name="Normal 7 24" xfId="7247" xr:uid="{00000000-0005-0000-0000-0000B1270000}"/>
    <cellStyle name="Normal 7 25" xfId="7248" xr:uid="{00000000-0005-0000-0000-0000B2270000}"/>
    <cellStyle name="Normal 7 26" xfId="7249" xr:uid="{00000000-0005-0000-0000-0000B3270000}"/>
    <cellStyle name="Normal 7 27" xfId="7250" xr:uid="{00000000-0005-0000-0000-0000B4270000}"/>
    <cellStyle name="Normal 7 28" xfId="7251" xr:uid="{00000000-0005-0000-0000-0000B5270000}"/>
    <cellStyle name="Normal 7 29" xfId="7252" xr:uid="{00000000-0005-0000-0000-0000B6270000}"/>
    <cellStyle name="Normal 7 3" xfId="7253" xr:uid="{00000000-0005-0000-0000-0000B7270000}"/>
    <cellStyle name="Normal 7 3 2" xfId="7254" xr:uid="{00000000-0005-0000-0000-0000B8270000}"/>
    <cellStyle name="Normal 7 3 3" xfId="7255" xr:uid="{00000000-0005-0000-0000-0000B9270000}"/>
    <cellStyle name="Normal 7 3 4" xfId="7256" xr:uid="{00000000-0005-0000-0000-0000BA270000}"/>
    <cellStyle name="Normal 7 30" xfId="7257" xr:uid="{00000000-0005-0000-0000-0000BB270000}"/>
    <cellStyle name="Normal 7 31" xfId="7258" xr:uid="{00000000-0005-0000-0000-0000BC270000}"/>
    <cellStyle name="Normal 7 32" xfId="7259" xr:uid="{00000000-0005-0000-0000-0000BD270000}"/>
    <cellStyle name="Normal 7 33" xfId="7260" xr:uid="{00000000-0005-0000-0000-0000BE270000}"/>
    <cellStyle name="Normal 7 34" xfId="7261" xr:uid="{00000000-0005-0000-0000-0000BF270000}"/>
    <cellStyle name="Normal 7 35" xfId="7262" xr:uid="{00000000-0005-0000-0000-0000C0270000}"/>
    <cellStyle name="Normal 7 36" xfId="7263" xr:uid="{00000000-0005-0000-0000-0000C1270000}"/>
    <cellStyle name="Normal 7 37" xfId="7264" xr:uid="{00000000-0005-0000-0000-0000C2270000}"/>
    <cellStyle name="Normal 7 38" xfId="7265" xr:uid="{00000000-0005-0000-0000-0000C3270000}"/>
    <cellStyle name="Normal 7 39" xfId="7266" xr:uid="{00000000-0005-0000-0000-0000C4270000}"/>
    <cellStyle name="Normal 7 4" xfId="7267" xr:uid="{00000000-0005-0000-0000-0000C5270000}"/>
    <cellStyle name="Normal 7 4 2" xfId="7268" xr:uid="{00000000-0005-0000-0000-0000C6270000}"/>
    <cellStyle name="Normal 7 4 2 2" xfId="7269" xr:uid="{00000000-0005-0000-0000-0000C7270000}"/>
    <cellStyle name="Normal 7 4 3" xfId="7270" xr:uid="{00000000-0005-0000-0000-0000C8270000}"/>
    <cellStyle name="Normal 7 40" xfId="7271" xr:uid="{00000000-0005-0000-0000-0000C9270000}"/>
    <cellStyle name="Normal 7 41" xfId="7272" xr:uid="{00000000-0005-0000-0000-0000CA270000}"/>
    <cellStyle name="Normal 7 42" xfId="7273" xr:uid="{00000000-0005-0000-0000-0000CB270000}"/>
    <cellStyle name="Normal 7 43" xfId="7274" xr:uid="{00000000-0005-0000-0000-0000CC270000}"/>
    <cellStyle name="Normal 7 44" xfId="7275" xr:uid="{00000000-0005-0000-0000-0000CD270000}"/>
    <cellStyle name="Normal 7 45" xfId="7276" xr:uid="{00000000-0005-0000-0000-0000CE270000}"/>
    <cellStyle name="Normal 7 46" xfId="7277" xr:uid="{00000000-0005-0000-0000-0000CF270000}"/>
    <cellStyle name="Normal 7 47" xfId="7278" xr:uid="{00000000-0005-0000-0000-0000D0270000}"/>
    <cellStyle name="Normal 7 48" xfId="7279" xr:uid="{00000000-0005-0000-0000-0000D1270000}"/>
    <cellStyle name="Normal 7 49" xfId="7280" xr:uid="{00000000-0005-0000-0000-0000D2270000}"/>
    <cellStyle name="Normal 7 5" xfId="7281" xr:uid="{00000000-0005-0000-0000-0000D3270000}"/>
    <cellStyle name="Normal 7 5 2" xfId="7282" xr:uid="{00000000-0005-0000-0000-0000D4270000}"/>
    <cellStyle name="Normal 7 5 2 2" xfId="7283" xr:uid="{00000000-0005-0000-0000-0000D5270000}"/>
    <cellStyle name="Normal 7 5 3" xfId="7284" xr:uid="{00000000-0005-0000-0000-0000D6270000}"/>
    <cellStyle name="Normal 7 50" xfId="7285" xr:uid="{00000000-0005-0000-0000-0000D7270000}"/>
    <cellStyle name="Normal 7 51" xfId="7286" xr:uid="{00000000-0005-0000-0000-0000D8270000}"/>
    <cellStyle name="Normal 7 52" xfId="7287" xr:uid="{00000000-0005-0000-0000-0000D9270000}"/>
    <cellStyle name="Normal 7 53" xfId="7288" xr:uid="{00000000-0005-0000-0000-0000DA270000}"/>
    <cellStyle name="Normal 7 54" xfId="7289" xr:uid="{00000000-0005-0000-0000-0000DB270000}"/>
    <cellStyle name="Normal 7 55" xfId="7290" xr:uid="{00000000-0005-0000-0000-0000DC270000}"/>
    <cellStyle name="Normal 7 56" xfId="7291" xr:uid="{00000000-0005-0000-0000-0000DD270000}"/>
    <cellStyle name="Normal 7 57" xfId="7292" xr:uid="{00000000-0005-0000-0000-0000DE270000}"/>
    <cellStyle name="Normal 7 58" xfId="7293" xr:uid="{00000000-0005-0000-0000-0000DF270000}"/>
    <cellStyle name="Normal 7 59" xfId="7294" xr:uid="{00000000-0005-0000-0000-0000E0270000}"/>
    <cellStyle name="Normal 7 6" xfId="7295" xr:uid="{00000000-0005-0000-0000-0000E1270000}"/>
    <cellStyle name="Normal 7 6 2" xfId="7296" xr:uid="{00000000-0005-0000-0000-0000E2270000}"/>
    <cellStyle name="Normal 7 6 2 2" xfId="7297" xr:uid="{00000000-0005-0000-0000-0000E3270000}"/>
    <cellStyle name="Normal 7 6 3" xfId="7298" xr:uid="{00000000-0005-0000-0000-0000E4270000}"/>
    <cellStyle name="Normal 7 60" xfId="7299" xr:uid="{00000000-0005-0000-0000-0000E5270000}"/>
    <cellStyle name="Normal 7 61" xfId="7300" xr:uid="{00000000-0005-0000-0000-0000E6270000}"/>
    <cellStyle name="Normal 7 62" xfId="7301" xr:uid="{00000000-0005-0000-0000-0000E7270000}"/>
    <cellStyle name="Normal 7 63" xfId="7302" xr:uid="{00000000-0005-0000-0000-0000E8270000}"/>
    <cellStyle name="Normal 7 64" xfId="7303" xr:uid="{00000000-0005-0000-0000-0000E9270000}"/>
    <cellStyle name="Normal 7 65" xfId="7304" xr:uid="{00000000-0005-0000-0000-0000EA270000}"/>
    <cellStyle name="Normal 7 66" xfId="7305" xr:uid="{00000000-0005-0000-0000-0000EB270000}"/>
    <cellStyle name="Normal 7 67" xfId="7306" xr:uid="{00000000-0005-0000-0000-0000EC270000}"/>
    <cellStyle name="Normal 7 68" xfId="7307" xr:uid="{00000000-0005-0000-0000-0000ED270000}"/>
    <cellStyle name="Normal 7 69" xfId="7308" xr:uid="{00000000-0005-0000-0000-0000EE270000}"/>
    <cellStyle name="Normal 7 7" xfId="7309" xr:uid="{00000000-0005-0000-0000-0000EF270000}"/>
    <cellStyle name="Normal 7 7 2" xfId="7310" xr:uid="{00000000-0005-0000-0000-0000F0270000}"/>
    <cellStyle name="Normal 7 7 2 2" xfId="7311" xr:uid="{00000000-0005-0000-0000-0000F1270000}"/>
    <cellStyle name="Normal 7 7 3" xfId="7312" xr:uid="{00000000-0005-0000-0000-0000F2270000}"/>
    <cellStyle name="Normal 7 70" xfId="7313" xr:uid="{00000000-0005-0000-0000-0000F3270000}"/>
    <cellStyle name="Normal 7 71" xfId="7314" xr:uid="{00000000-0005-0000-0000-0000F4270000}"/>
    <cellStyle name="Normal 7 72" xfId="7315" xr:uid="{00000000-0005-0000-0000-0000F5270000}"/>
    <cellStyle name="Normal 7 73" xfId="7316" xr:uid="{00000000-0005-0000-0000-0000F6270000}"/>
    <cellStyle name="Normal 7 74" xfId="7317" xr:uid="{00000000-0005-0000-0000-0000F7270000}"/>
    <cellStyle name="Normal 7 75" xfId="7318" xr:uid="{00000000-0005-0000-0000-0000F8270000}"/>
    <cellStyle name="Normal 7 76" xfId="7319" xr:uid="{00000000-0005-0000-0000-0000F9270000}"/>
    <cellStyle name="Normal 7 77" xfId="7320" xr:uid="{00000000-0005-0000-0000-0000FA270000}"/>
    <cellStyle name="Normal 7 78" xfId="7321" xr:uid="{00000000-0005-0000-0000-0000FB270000}"/>
    <cellStyle name="Normal 7 79" xfId="7322" xr:uid="{00000000-0005-0000-0000-0000FC270000}"/>
    <cellStyle name="Normal 7 8" xfId="7323" xr:uid="{00000000-0005-0000-0000-0000FD270000}"/>
    <cellStyle name="Normal 7 8 2" xfId="7324" xr:uid="{00000000-0005-0000-0000-0000FE270000}"/>
    <cellStyle name="Normal 7 8 2 2" xfId="7325" xr:uid="{00000000-0005-0000-0000-0000FF270000}"/>
    <cellStyle name="Normal 7 8 3" xfId="7326" xr:uid="{00000000-0005-0000-0000-000000280000}"/>
    <cellStyle name="Normal 7 80" xfId="7327" xr:uid="{00000000-0005-0000-0000-000001280000}"/>
    <cellStyle name="Normal 7 81" xfId="7328" xr:uid="{00000000-0005-0000-0000-000002280000}"/>
    <cellStyle name="Normal 7 82" xfId="7329" xr:uid="{00000000-0005-0000-0000-000003280000}"/>
    <cellStyle name="Normal 7 83" xfId="7330" xr:uid="{00000000-0005-0000-0000-000004280000}"/>
    <cellStyle name="Normal 7 84" xfId="7331" xr:uid="{00000000-0005-0000-0000-000005280000}"/>
    <cellStyle name="Normal 7 85" xfId="7332" xr:uid="{00000000-0005-0000-0000-000006280000}"/>
    <cellStyle name="Normal 7 86" xfId="7333" xr:uid="{00000000-0005-0000-0000-000007280000}"/>
    <cellStyle name="Normal 7 87" xfId="7334" xr:uid="{00000000-0005-0000-0000-000008280000}"/>
    <cellStyle name="Normal 7 88" xfId="7335" xr:uid="{00000000-0005-0000-0000-000009280000}"/>
    <cellStyle name="Normal 7 89" xfId="7336" xr:uid="{00000000-0005-0000-0000-00000A280000}"/>
    <cellStyle name="Normal 7 9" xfId="7337" xr:uid="{00000000-0005-0000-0000-00000B280000}"/>
    <cellStyle name="Normal 7 9 2" xfId="7338" xr:uid="{00000000-0005-0000-0000-00000C280000}"/>
    <cellStyle name="Normal 7 9 3" xfId="7339" xr:uid="{00000000-0005-0000-0000-00000D280000}"/>
    <cellStyle name="Normal 7 9 4" xfId="7340" xr:uid="{00000000-0005-0000-0000-00000E280000}"/>
    <cellStyle name="Normal 7 90" xfId="7341" xr:uid="{00000000-0005-0000-0000-00000F280000}"/>
    <cellStyle name="Normal 7 91" xfId="7342" xr:uid="{00000000-0005-0000-0000-000010280000}"/>
    <cellStyle name="Normal 7 92" xfId="7343" xr:uid="{00000000-0005-0000-0000-000011280000}"/>
    <cellStyle name="Normal 7 93" xfId="7344" xr:uid="{00000000-0005-0000-0000-000012280000}"/>
    <cellStyle name="Normal 7 94" xfId="48" xr:uid="{00000000-0005-0000-0000-000013280000}"/>
    <cellStyle name="Normal 7 95" xfId="7218" xr:uid="{00000000-0005-0000-0000-000014280000}"/>
    <cellStyle name="Normal 7 96" xfId="9590" xr:uid="{00000000-0005-0000-0000-000015280000}"/>
    <cellStyle name="Normal 70" xfId="7345" xr:uid="{00000000-0005-0000-0000-000016280000}"/>
    <cellStyle name="Normal 71" xfId="7346" xr:uid="{00000000-0005-0000-0000-000017280000}"/>
    <cellStyle name="Normal 72" xfId="7347" xr:uid="{00000000-0005-0000-0000-000018280000}"/>
    <cellStyle name="Normal 73" xfId="7348" xr:uid="{00000000-0005-0000-0000-000019280000}"/>
    <cellStyle name="Normal 74" xfId="7349" xr:uid="{00000000-0005-0000-0000-00001A280000}"/>
    <cellStyle name="Normal 75" xfId="7350" xr:uid="{00000000-0005-0000-0000-00001B280000}"/>
    <cellStyle name="Normal 76" xfId="7351" xr:uid="{00000000-0005-0000-0000-00001C280000}"/>
    <cellStyle name="Normal 77" xfId="7352" xr:uid="{00000000-0005-0000-0000-00001D280000}"/>
    <cellStyle name="Normal 78" xfId="7353" xr:uid="{00000000-0005-0000-0000-00001E280000}"/>
    <cellStyle name="Normal 79" xfId="7354" xr:uid="{00000000-0005-0000-0000-00001F280000}"/>
    <cellStyle name="Normal 8" xfId="40" xr:uid="{00000000-0005-0000-0000-000020280000}"/>
    <cellStyle name="Normal 8 10" xfId="7356" xr:uid="{00000000-0005-0000-0000-000021280000}"/>
    <cellStyle name="Normal 8 11" xfId="7357" xr:uid="{00000000-0005-0000-0000-000022280000}"/>
    <cellStyle name="Normal 8 12" xfId="7358" xr:uid="{00000000-0005-0000-0000-000023280000}"/>
    <cellStyle name="Normal 8 13" xfId="7359" xr:uid="{00000000-0005-0000-0000-000024280000}"/>
    <cellStyle name="Normal 8 14" xfId="7360" xr:uid="{00000000-0005-0000-0000-000025280000}"/>
    <cellStyle name="Normal 8 15" xfId="7361" xr:uid="{00000000-0005-0000-0000-000026280000}"/>
    <cellStyle name="Normal 8 16" xfId="7362" xr:uid="{00000000-0005-0000-0000-000027280000}"/>
    <cellStyle name="Normal 8 17" xfId="7363" xr:uid="{00000000-0005-0000-0000-000028280000}"/>
    <cellStyle name="Normal 8 18" xfId="7364" xr:uid="{00000000-0005-0000-0000-000029280000}"/>
    <cellStyle name="Normal 8 19" xfId="7365" xr:uid="{00000000-0005-0000-0000-00002A280000}"/>
    <cellStyle name="Normal 8 2" xfId="7366" xr:uid="{00000000-0005-0000-0000-00002B280000}"/>
    <cellStyle name="Normal 8 2 2" xfId="7367" xr:uid="{00000000-0005-0000-0000-00002C280000}"/>
    <cellStyle name="Normal 8 2 2 2" xfId="7368" xr:uid="{00000000-0005-0000-0000-00002D280000}"/>
    <cellStyle name="Normal 8 2 2 2 2" xfId="7369" xr:uid="{00000000-0005-0000-0000-00002E280000}"/>
    <cellStyle name="Normal 8 2 2 2 2 2" xfId="7370" xr:uid="{00000000-0005-0000-0000-00002F280000}"/>
    <cellStyle name="Normal 8 2 2 2 3" xfId="7371" xr:uid="{00000000-0005-0000-0000-000030280000}"/>
    <cellStyle name="Normal 8 2 2 3" xfId="7372" xr:uid="{00000000-0005-0000-0000-000031280000}"/>
    <cellStyle name="Normal 8 2 2 3 2" xfId="7373" xr:uid="{00000000-0005-0000-0000-000032280000}"/>
    <cellStyle name="Normal 8 2 2 3 2 2" xfId="7374" xr:uid="{00000000-0005-0000-0000-000033280000}"/>
    <cellStyle name="Normal 8 2 2 3 3" xfId="7375" xr:uid="{00000000-0005-0000-0000-000034280000}"/>
    <cellStyle name="Normal 8 2 2 4" xfId="7376" xr:uid="{00000000-0005-0000-0000-000035280000}"/>
    <cellStyle name="Normal 8 2 2 4 2" xfId="7377" xr:uid="{00000000-0005-0000-0000-000036280000}"/>
    <cellStyle name="Normal 8 2 2 4 2 2" xfId="7378" xr:uid="{00000000-0005-0000-0000-000037280000}"/>
    <cellStyle name="Normal 8 2 2 4 3" xfId="7379" xr:uid="{00000000-0005-0000-0000-000038280000}"/>
    <cellStyle name="Normal 8 2 2 5" xfId="7380" xr:uid="{00000000-0005-0000-0000-000039280000}"/>
    <cellStyle name="Normal 8 2 2 5 2" xfId="7381" xr:uid="{00000000-0005-0000-0000-00003A280000}"/>
    <cellStyle name="Normal 8 2 2 5 2 2" xfId="7382" xr:uid="{00000000-0005-0000-0000-00003B280000}"/>
    <cellStyle name="Normal 8 2 2 5 3" xfId="7383" xr:uid="{00000000-0005-0000-0000-00003C280000}"/>
    <cellStyle name="Normal 8 2 2 6" xfId="7384" xr:uid="{00000000-0005-0000-0000-00003D280000}"/>
    <cellStyle name="Normal 8 2 2 6 2" xfId="7385" xr:uid="{00000000-0005-0000-0000-00003E280000}"/>
    <cellStyle name="Normal 8 2 2 6 2 2" xfId="12407" xr:uid="{00000000-0005-0000-0000-00003F280000}"/>
    <cellStyle name="Normal 8 2 2 6 3" xfId="12406" xr:uid="{00000000-0005-0000-0000-000040280000}"/>
    <cellStyle name="Normal 8 2 2 7" xfId="7386" xr:uid="{00000000-0005-0000-0000-000041280000}"/>
    <cellStyle name="Normal 8 2 2 7 2" xfId="12408" xr:uid="{00000000-0005-0000-0000-000042280000}"/>
    <cellStyle name="Normal 8 2 2 8" xfId="12405" xr:uid="{00000000-0005-0000-0000-000043280000}"/>
    <cellStyle name="Normal 8 2 3" xfId="7387" xr:uid="{00000000-0005-0000-0000-000044280000}"/>
    <cellStyle name="Normal 8 2 3 2" xfId="7388" xr:uid="{00000000-0005-0000-0000-000045280000}"/>
    <cellStyle name="Normal 8 2 3 2 2" xfId="7389" xr:uid="{00000000-0005-0000-0000-000046280000}"/>
    <cellStyle name="Normal 8 2 3 2 2 2" xfId="12411" xr:uid="{00000000-0005-0000-0000-000047280000}"/>
    <cellStyle name="Normal 8 2 3 2 3" xfId="12410" xr:uid="{00000000-0005-0000-0000-000048280000}"/>
    <cellStyle name="Normal 8 2 3 3" xfId="7390" xr:uid="{00000000-0005-0000-0000-000049280000}"/>
    <cellStyle name="Normal 8 2 3 3 2" xfId="12412" xr:uid="{00000000-0005-0000-0000-00004A280000}"/>
    <cellStyle name="Normal 8 2 3 4" xfId="12409" xr:uid="{00000000-0005-0000-0000-00004B280000}"/>
    <cellStyle name="Normal 8 2 4" xfId="7391" xr:uid="{00000000-0005-0000-0000-00004C280000}"/>
    <cellStyle name="Normal 8 2 4 2" xfId="7392" xr:uid="{00000000-0005-0000-0000-00004D280000}"/>
    <cellStyle name="Normal 8 2 4 2 2" xfId="7393" xr:uid="{00000000-0005-0000-0000-00004E280000}"/>
    <cellStyle name="Normal 8 2 4 2 2 2" xfId="12415" xr:uid="{00000000-0005-0000-0000-00004F280000}"/>
    <cellStyle name="Normal 8 2 4 2 3" xfId="12414" xr:uid="{00000000-0005-0000-0000-000050280000}"/>
    <cellStyle name="Normal 8 2 4 3" xfId="7394" xr:uid="{00000000-0005-0000-0000-000051280000}"/>
    <cellStyle name="Normal 8 2 4 3 2" xfId="12416" xr:uid="{00000000-0005-0000-0000-000052280000}"/>
    <cellStyle name="Normal 8 2 4 4" xfId="12413" xr:uid="{00000000-0005-0000-0000-000053280000}"/>
    <cellStyle name="Normal 8 2 5" xfId="7395" xr:uid="{00000000-0005-0000-0000-000054280000}"/>
    <cellStyle name="Normal 8 2 5 2" xfId="7396" xr:uid="{00000000-0005-0000-0000-000055280000}"/>
    <cellStyle name="Normal 8 2 5 2 2" xfId="7397" xr:uid="{00000000-0005-0000-0000-000056280000}"/>
    <cellStyle name="Normal 8 2 5 2 2 2" xfId="12419" xr:uid="{00000000-0005-0000-0000-000057280000}"/>
    <cellStyle name="Normal 8 2 5 2 3" xfId="12418" xr:uid="{00000000-0005-0000-0000-000058280000}"/>
    <cellStyle name="Normal 8 2 5 3" xfId="7398" xr:uid="{00000000-0005-0000-0000-000059280000}"/>
    <cellStyle name="Normal 8 2 5 3 2" xfId="12420" xr:uid="{00000000-0005-0000-0000-00005A280000}"/>
    <cellStyle name="Normal 8 2 5 4" xfId="12417" xr:uid="{00000000-0005-0000-0000-00005B280000}"/>
    <cellStyle name="Normal 8 2 6" xfId="7399" xr:uid="{00000000-0005-0000-0000-00005C280000}"/>
    <cellStyle name="Normal 8 2 6 2" xfId="7400" xr:uid="{00000000-0005-0000-0000-00005D280000}"/>
    <cellStyle name="Normal 8 2 7" xfId="7401" xr:uid="{00000000-0005-0000-0000-00005E280000}"/>
    <cellStyle name="Normal 8 20" xfId="7402" xr:uid="{00000000-0005-0000-0000-00005F280000}"/>
    <cellStyle name="Normal 8 21" xfId="7403" xr:uid="{00000000-0005-0000-0000-000060280000}"/>
    <cellStyle name="Normal 8 22" xfId="7404" xr:uid="{00000000-0005-0000-0000-000061280000}"/>
    <cellStyle name="Normal 8 23" xfId="7405" xr:uid="{00000000-0005-0000-0000-000062280000}"/>
    <cellStyle name="Normal 8 24" xfId="7406" xr:uid="{00000000-0005-0000-0000-000063280000}"/>
    <cellStyle name="Normal 8 25" xfId="7407" xr:uid="{00000000-0005-0000-0000-000064280000}"/>
    <cellStyle name="Normal 8 26" xfId="7408" xr:uid="{00000000-0005-0000-0000-000065280000}"/>
    <cellStyle name="Normal 8 27" xfId="7409" xr:uid="{00000000-0005-0000-0000-000066280000}"/>
    <cellStyle name="Normal 8 28" xfId="7410" xr:uid="{00000000-0005-0000-0000-000067280000}"/>
    <cellStyle name="Normal 8 29" xfId="7411" xr:uid="{00000000-0005-0000-0000-000068280000}"/>
    <cellStyle name="Normal 8 3" xfId="7412" xr:uid="{00000000-0005-0000-0000-000069280000}"/>
    <cellStyle name="Normal 8 3 2" xfId="7413" xr:uid="{00000000-0005-0000-0000-00006A280000}"/>
    <cellStyle name="Normal 8 3 2 2" xfId="7414" xr:uid="{00000000-0005-0000-0000-00006B280000}"/>
    <cellStyle name="Normal 8 3 3" xfId="7415" xr:uid="{00000000-0005-0000-0000-00006C280000}"/>
    <cellStyle name="Normal 8 30" xfId="7416" xr:uid="{00000000-0005-0000-0000-00006D280000}"/>
    <cellStyle name="Normal 8 31" xfId="7417" xr:uid="{00000000-0005-0000-0000-00006E280000}"/>
    <cellStyle name="Normal 8 32" xfId="7418" xr:uid="{00000000-0005-0000-0000-00006F280000}"/>
    <cellStyle name="Normal 8 33" xfId="7419" xr:uid="{00000000-0005-0000-0000-000070280000}"/>
    <cellStyle name="Normal 8 34" xfId="7420" xr:uid="{00000000-0005-0000-0000-000071280000}"/>
    <cellStyle name="Normal 8 35" xfId="7421" xr:uid="{00000000-0005-0000-0000-000072280000}"/>
    <cellStyle name="Normal 8 36" xfId="7422" xr:uid="{00000000-0005-0000-0000-000073280000}"/>
    <cellStyle name="Normal 8 37" xfId="7423" xr:uid="{00000000-0005-0000-0000-000074280000}"/>
    <cellStyle name="Normal 8 38" xfId="7424" xr:uid="{00000000-0005-0000-0000-000075280000}"/>
    <cellStyle name="Normal 8 39" xfId="7425" xr:uid="{00000000-0005-0000-0000-000076280000}"/>
    <cellStyle name="Normal 8 39 2" xfId="7426" xr:uid="{00000000-0005-0000-0000-000077280000}"/>
    <cellStyle name="Normal 8 39 2 2" xfId="12422" xr:uid="{00000000-0005-0000-0000-000078280000}"/>
    <cellStyle name="Normal 8 39 3" xfId="12421" xr:uid="{00000000-0005-0000-0000-000079280000}"/>
    <cellStyle name="Normal 8 4" xfId="7427" xr:uid="{00000000-0005-0000-0000-00007A280000}"/>
    <cellStyle name="Normal 8 4 2" xfId="7428" xr:uid="{00000000-0005-0000-0000-00007B280000}"/>
    <cellStyle name="Normal 8 4 2 2" xfId="7429" xr:uid="{00000000-0005-0000-0000-00007C280000}"/>
    <cellStyle name="Normal 8 4 3" xfId="7430" xr:uid="{00000000-0005-0000-0000-00007D280000}"/>
    <cellStyle name="Normal 8 40" xfId="7431" xr:uid="{00000000-0005-0000-0000-00007E280000}"/>
    <cellStyle name="Normal 8 40 2" xfId="7432" xr:uid="{00000000-0005-0000-0000-00007F280000}"/>
    <cellStyle name="Normal 8 40 2 2" xfId="12424" xr:uid="{00000000-0005-0000-0000-000080280000}"/>
    <cellStyle name="Normal 8 40 3" xfId="12423" xr:uid="{00000000-0005-0000-0000-000081280000}"/>
    <cellStyle name="Normal 8 41" xfId="7433" xr:uid="{00000000-0005-0000-0000-000082280000}"/>
    <cellStyle name="Normal 8 42" xfId="7434" xr:uid="{00000000-0005-0000-0000-000083280000}"/>
    <cellStyle name="Normal 8 43" xfId="7435" xr:uid="{00000000-0005-0000-0000-000084280000}"/>
    <cellStyle name="Normal 8 44" xfId="7436" xr:uid="{00000000-0005-0000-0000-000085280000}"/>
    <cellStyle name="Normal 8 45" xfId="7437" xr:uid="{00000000-0005-0000-0000-000086280000}"/>
    <cellStyle name="Normal 8 46" xfId="7438" xr:uid="{00000000-0005-0000-0000-000087280000}"/>
    <cellStyle name="Normal 8 47" xfId="7439" xr:uid="{00000000-0005-0000-0000-000088280000}"/>
    <cellStyle name="Normal 8 48" xfId="7440" xr:uid="{00000000-0005-0000-0000-000089280000}"/>
    <cellStyle name="Normal 8 49" xfId="7441" xr:uid="{00000000-0005-0000-0000-00008A280000}"/>
    <cellStyle name="Normal 8 5" xfId="7442" xr:uid="{00000000-0005-0000-0000-00008B280000}"/>
    <cellStyle name="Normal 8 5 2" xfId="7443" xr:uid="{00000000-0005-0000-0000-00008C280000}"/>
    <cellStyle name="Normal 8 5 2 2" xfId="7444" xr:uid="{00000000-0005-0000-0000-00008D280000}"/>
    <cellStyle name="Normal 8 5 3" xfId="7445" xr:uid="{00000000-0005-0000-0000-00008E280000}"/>
    <cellStyle name="Normal 8 50" xfId="7446" xr:uid="{00000000-0005-0000-0000-00008F280000}"/>
    <cellStyle name="Normal 8 51" xfId="7447" xr:uid="{00000000-0005-0000-0000-000090280000}"/>
    <cellStyle name="Normal 8 52" xfId="7448" xr:uid="{00000000-0005-0000-0000-000091280000}"/>
    <cellStyle name="Normal 8 53" xfId="7449" xr:uid="{00000000-0005-0000-0000-000092280000}"/>
    <cellStyle name="Normal 8 54" xfId="7450" xr:uid="{00000000-0005-0000-0000-000093280000}"/>
    <cellStyle name="Normal 8 55" xfId="7451" xr:uid="{00000000-0005-0000-0000-000094280000}"/>
    <cellStyle name="Normal 8 56" xfId="7452" xr:uid="{00000000-0005-0000-0000-000095280000}"/>
    <cellStyle name="Normal 8 57" xfId="7453" xr:uid="{00000000-0005-0000-0000-000096280000}"/>
    <cellStyle name="Normal 8 58" xfId="7454" xr:uid="{00000000-0005-0000-0000-000097280000}"/>
    <cellStyle name="Normal 8 59" xfId="7455" xr:uid="{00000000-0005-0000-0000-000098280000}"/>
    <cellStyle name="Normal 8 6" xfId="7456" xr:uid="{00000000-0005-0000-0000-000099280000}"/>
    <cellStyle name="Normal 8 6 2" xfId="7457" xr:uid="{00000000-0005-0000-0000-00009A280000}"/>
    <cellStyle name="Normal 8 6 2 2" xfId="7458" xr:uid="{00000000-0005-0000-0000-00009B280000}"/>
    <cellStyle name="Normal 8 6 3" xfId="7459" xr:uid="{00000000-0005-0000-0000-00009C280000}"/>
    <cellStyle name="Normal 8 60" xfId="7460" xr:uid="{00000000-0005-0000-0000-00009D280000}"/>
    <cellStyle name="Normal 8 61" xfId="7461" xr:uid="{00000000-0005-0000-0000-00009E280000}"/>
    <cellStyle name="Normal 8 62" xfId="7462" xr:uid="{00000000-0005-0000-0000-00009F280000}"/>
    <cellStyle name="Normal 8 63" xfId="7463" xr:uid="{00000000-0005-0000-0000-0000A0280000}"/>
    <cellStyle name="Normal 8 64" xfId="7464" xr:uid="{00000000-0005-0000-0000-0000A1280000}"/>
    <cellStyle name="Normal 8 65" xfId="7465" xr:uid="{00000000-0005-0000-0000-0000A2280000}"/>
    <cellStyle name="Normal 8 66" xfId="7466" xr:uid="{00000000-0005-0000-0000-0000A3280000}"/>
    <cellStyle name="Normal 8 67" xfId="7467" xr:uid="{00000000-0005-0000-0000-0000A4280000}"/>
    <cellStyle name="Normal 8 68" xfId="7468" xr:uid="{00000000-0005-0000-0000-0000A5280000}"/>
    <cellStyle name="Normal 8 69" xfId="7469" xr:uid="{00000000-0005-0000-0000-0000A6280000}"/>
    <cellStyle name="Normal 8 7" xfId="7470" xr:uid="{00000000-0005-0000-0000-0000A7280000}"/>
    <cellStyle name="Normal 8 7 2" xfId="7471" xr:uid="{00000000-0005-0000-0000-0000A8280000}"/>
    <cellStyle name="Normal 8 7 2 2" xfId="12425" xr:uid="{00000000-0005-0000-0000-0000A9280000}"/>
    <cellStyle name="Normal 8 70" xfId="7472" xr:uid="{00000000-0005-0000-0000-0000AA280000}"/>
    <cellStyle name="Normal 8 71" xfId="7473" xr:uid="{00000000-0005-0000-0000-0000AB280000}"/>
    <cellStyle name="Normal 8 72" xfId="7474" xr:uid="{00000000-0005-0000-0000-0000AC280000}"/>
    <cellStyle name="Normal 8 73" xfId="7475" xr:uid="{00000000-0005-0000-0000-0000AD280000}"/>
    <cellStyle name="Normal 8 74" xfId="7476" xr:uid="{00000000-0005-0000-0000-0000AE280000}"/>
    <cellStyle name="Normal 8 75" xfId="7477" xr:uid="{00000000-0005-0000-0000-0000AF280000}"/>
    <cellStyle name="Normal 8 76" xfId="7478" xr:uid="{00000000-0005-0000-0000-0000B0280000}"/>
    <cellStyle name="Normal 8 77" xfId="7479" xr:uid="{00000000-0005-0000-0000-0000B1280000}"/>
    <cellStyle name="Normal 8 78" xfId="7480" xr:uid="{00000000-0005-0000-0000-0000B2280000}"/>
    <cellStyle name="Normal 8 79" xfId="7481" xr:uid="{00000000-0005-0000-0000-0000B3280000}"/>
    <cellStyle name="Normal 8 8" xfId="7482" xr:uid="{00000000-0005-0000-0000-0000B4280000}"/>
    <cellStyle name="Normal 8 80" xfId="7483" xr:uid="{00000000-0005-0000-0000-0000B5280000}"/>
    <cellStyle name="Normal 8 81" xfId="7484" xr:uid="{00000000-0005-0000-0000-0000B6280000}"/>
    <cellStyle name="Normal 8 82" xfId="7485" xr:uid="{00000000-0005-0000-0000-0000B7280000}"/>
    <cellStyle name="Normal 8 83" xfId="7486" xr:uid="{00000000-0005-0000-0000-0000B8280000}"/>
    <cellStyle name="Normal 8 84" xfId="7487" xr:uid="{00000000-0005-0000-0000-0000B9280000}"/>
    <cellStyle name="Normal 8 85" xfId="7488" xr:uid="{00000000-0005-0000-0000-0000BA280000}"/>
    <cellStyle name="Normal 8 86" xfId="7489" xr:uid="{00000000-0005-0000-0000-0000BB280000}"/>
    <cellStyle name="Normal 8 87" xfId="7490" xr:uid="{00000000-0005-0000-0000-0000BC280000}"/>
    <cellStyle name="Normal 8 88" xfId="7491" xr:uid="{00000000-0005-0000-0000-0000BD280000}"/>
    <cellStyle name="Normal 8 89" xfId="7492" xr:uid="{00000000-0005-0000-0000-0000BE280000}"/>
    <cellStyle name="Normal 8 9" xfId="7493" xr:uid="{00000000-0005-0000-0000-0000BF280000}"/>
    <cellStyle name="Normal 8 90" xfId="7494" xr:uid="{00000000-0005-0000-0000-0000C0280000}"/>
    <cellStyle name="Normal 8 91" xfId="7495" xr:uid="{00000000-0005-0000-0000-0000C1280000}"/>
    <cellStyle name="Normal 8 92" xfId="7496" xr:uid="{00000000-0005-0000-0000-0000C2280000}"/>
    <cellStyle name="Normal 8 92 2" xfId="7497" xr:uid="{00000000-0005-0000-0000-0000C3280000}"/>
    <cellStyle name="Normal 8 92 2 2" xfId="12427" xr:uid="{00000000-0005-0000-0000-0000C4280000}"/>
    <cellStyle name="Normal 8 92 3" xfId="12426" xr:uid="{00000000-0005-0000-0000-0000C5280000}"/>
    <cellStyle name="Normal 8 93" xfId="7498" xr:uid="{00000000-0005-0000-0000-0000C6280000}"/>
    <cellStyle name="Normal 8 94" xfId="7499" xr:uid="{00000000-0005-0000-0000-0000C7280000}"/>
    <cellStyle name="Normal 8 95" xfId="7355" xr:uid="{00000000-0005-0000-0000-0000C8280000}"/>
    <cellStyle name="Normal 8 95 2" xfId="12404" xr:uid="{00000000-0005-0000-0000-0000C9280000}"/>
    <cellStyle name="Normal 8 95 3" xfId="9497" xr:uid="{00000000-0005-0000-0000-0000CA280000}"/>
    <cellStyle name="Normal 8 96" xfId="9501" xr:uid="{00000000-0005-0000-0000-0000CB280000}"/>
    <cellStyle name="Normal 8 96 2" xfId="9503" xr:uid="{00000000-0005-0000-0000-0000CC280000}"/>
    <cellStyle name="Normal 8 96 2 2" xfId="9518" xr:uid="{00000000-0005-0000-0000-0000CD280000}"/>
    <cellStyle name="Normal 8 96 2 2 2" xfId="9540" xr:uid="{00000000-0005-0000-0000-0000CE280000}"/>
    <cellStyle name="Normal 8 96 2 2 2 2" xfId="9560" xr:uid="{00000000-0005-0000-0000-0000CF280000}"/>
    <cellStyle name="Normal 8 96 2 2 2 2 2" xfId="9566" xr:uid="{00000000-0005-0000-0000-0000D0280000}"/>
    <cellStyle name="Normal 8 96 2 2 2 2 3" xfId="47" xr:uid="{00000000-0005-0000-0000-0000D1280000}"/>
    <cellStyle name="Normal 8 96 2 2 2 2 3 2" xfId="9599" xr:uid="{00000000-0005-0000-0000-0000D2280000}"/>
    <cellStyle name="Normal 8 97" xfId="9596" xr:uid="{00000000-0005-0000-0000-0000D3280000}"/>
    <cellStyle name="Normal 80" xfId="7500" xr:uid="{00000000-0005-0000-0000-0000D4280000}"/>
    <cellStyle name="Normal 81" xfId="7501" xr:uid="{00000000-0005-0000-0000-0000D5280000}"/>
    <cellStyle name="Normal 82" xfId="7502" xr:uid="{00000000-0005-0000-0000-0000D6280000}"/>
    <cellStyle name="Normal 83" xfId="7503" xr:uid="{00000000-0005-0000-0000-0000D7280000}"/>
    <cellStyle name="Normal 84" xfId="7504" xr:uid="{00000000-0005-0000-0000-0000D8280000}"/>
    <cellStyle name="Normal 85" xfId="7505" xr:uid="{00000000-0005-0000-0000-0000D9280000}"/>
    <cellStyle name="Normal 86" xfId="7506" xr:uid="{00000000-0005-0000-0000-0000DA280000}"/>
    <cellStyle name="Normal 87" xfId="7507" xr:uid="{00000000-0005-0000-0000-0000DB280000}"/>
    <cellStyle name="Normal 88" xfId="7508" xr:uid="{00000000-0005-0000-0000-0000DC280000}"/>
    <cellStyle name="Normal 89" xfId="7509" xr:uid="{00000000-0005-0000-0000-0000DD280000}"/>
    <cellStyle name="Normal 89 2" xfId="7510" xr:uid="{00000000-0005-0000-0000-0000DE280000}"/>
    <cellStyle name="Normal 9" xfId="7511" xr:uid="{00000000-0005-0000-0000-0000DF280000}"/>
    <cellStyle name="Normal 9 10" xfId="7512" xr:uid="{00000000-0005-0000-0000-0000E0280000}"/>
    <cellStyle name="Normal 9 11" xfId="7513" xr:uid="{00000000-0005-0000-0000-0000E1280000}"/>
    <cellStyle name="Normal 9 12" xfId="7514" xr:uid="{00000000-0005-0000-0000-0000E2280000}"/>
    <cellStyle name="Normal 9 13" xfId="7515" xr:uid="{00000000-0005-0000-0000-0000E3280000}"/>
    <cellStyle name="Normal 9 14" xfId="7516" xr:uid="{00000000-0005-0000-0000-0000E4280000}"/>
    <cellStyle name="Normal 9 15" xfId="7517" xr:uid="{00000000-0005-0000-0000-0000E5280000}"/>
    <cellStyle name="Normal 9 16" xfId="7518" xr:uid="{00000000-0005-0000-0000-0000E6280000}"/>
    <cellStyle name="Normal 9 17" xfId="7519" xr:uid="{00000000-0005-0000-0000-0000E7280000}"/>
    <cellStyle name="Normal 9 18" xfId="7520" xr:uid="{00000000-0005-0000-0000-0000E8280000}"/>
    <cellStyle name="Normal 9 19" xfId="7521" xr:uid="{00000000-0005-0000-0000-0000E9280000}"/>
    <cellStyle name="Normal 9 2" xfId="7522" xr:uid="{00000000-0005-0000-0000-0000EA280000}"/>
    <cellStyle name="Normal 9 2 2" xfId="7523" xr:uid="{00000000-0005-0000-0000-0000EB280000}"/>
    <cellStyle name="Normal 9 20" xfId="7524" xr:uid="{00000000-0005-0000-0000-0000EC280000}"/>
    <cellStyle name="Normal 9 21" xfId="7525" xr:uid="{00000000-0005-0000-0000-0000ED280000}"/>
    <cellStyle name="Normal 9 22" xfId="7526" xr:uid="{00000000-0005-0000-0000-0000EE280000}"/>
    <cellStyle name="Normal 9 23" xfId="7527" xr:uid="{00000000-0005-0000-0000-0000EF280000}"/>
    <cellStyle name="Normal 9 24" xfId="7528" xr:uid="{00000000-0005-0000-0000-0000F0280000}"/>
    <cellStyle name="Normal 9 25" xfId="7529" xr:uid="{00000000-0005-0000-0000-0000F1280000}"/>
    <cellStyle name="Normal 9 26" xfId="7530" xr:uid="{00000000-0005-0000-0000-0000F2280000}"/>
    <cellStyle name="Normal 9 27" xfId="7531" xr:uid="{00000000-0005-0000-0000-0000F3280000}"/>
    <cellStyle name="Normal 9 28" xfId="7532" xr:uid="{00000000-0005-0000-0000-0000F4280000}"/>
    <cellStyle name="Normal 9 29" xfId="7533" xr:uid="{00000000-0005-0000-0000-0000F5280000}"/>
    <cellStyle name="Normal 9 3" xfId="7534" xr:uid="{00000000-0005-0000-0000-0000F6280000}"/>
    <cellStyle name="Normal 9 30" xfId="7535" xr:uid="{00000000-0005-0000-0000-0000F7280000}"/>
    <cellStyle name="Normal 9 31" xfId="7536" xr:uid="{00000000-0005-0000-0000-0000F8280000}"/>
    <cellStyle name="Normal 9 32" xfId="7537" xr:uid="{00000000-0005-0000-0000-0000F9280000}"/>
    <cellStyle name="Normal 9 33" xfId="7538" xr:uid="{00000000-0005-0000-0000-0000FA280000}"/>
    <cellStyle name="Normal 9 34" xfId="7539" xr:uid="{00000000-0005-0000-0000-0000FB280000}"/>
    <cellStyle name="Normal 9 35" xfId="7540" xr:uid="{00000000-0005-0000-0000-0000FC280000}"/>
    <cellStyle name="Normal 9 36" xfId="7541" xr:uid="{00000000-0005-0000-0000-0000FD280000}"/>
    <cellStyle name="Normal 9 37" xfId="7542" xr:uid="{00000000-0005-0000-0000-0000FE280000}"/>
    <cellStyle name="Normal 9 38" xfId="7543" xr:uid="{00000000-0005-0000-0000-0000FF280000}"/>
    <cellStyle name="Normal 9 39" xfId="7544" xr:uid="{00000000-0005-0000-0000-000000290000}"/>
    <cellStyle name="Normal 9 4" xfId="7545" xr:uid="{00000000-0005-0000-0000-000001290000}"/>
    <cellStyle name="Normal 9 40" xfId="7546" xr:uid="{00000000-0005-0000-0000-000002290000}"/>
    <cellStyle name="Normal 9 41" xfId="7547" xr:uid="{00000000-0005-0000-0000-000003290000}"/>
    <cellStyle name="Normal 9 42" xfId="7548" xr:uid="{00000000-0005-0000-0000-000004290000}"/>
    <cellStyle name="Normal 9 43" xfId="7549" xr:uid="{00000000-0005-0000-0000-000005290000}"/>
    <cellStyle name="Normal 9 44" xfId="7550" xr:uid="{00000000-0005-0000-0000-000006290000}"/>
    <cellStyle name="Normal 9 45" xfId="7551" xr:uid="{00000000-0005-0000-0000-000007290000}"/>
    <cellStyle name="Normal 9 46" xfId="7552" xr:uid="{00000000-0005-0000-0000-000008290000}"/>
    <cellStyle name="Normal 9 47" xfId="7553" xr:uid="{00000000-0005-0000-0000-000009290000}"/>
    <cellStyle name="Normal 9 48" xfId="7554" xr:uid="{00000000-0005-0000-0000-00000A290000}"/>
    <cellStyle name="Normal 9 49" xfId="7555" xr:uid="{00000000-0005-0000-0000-00000B290000}"/>
    <cellStyle name="Normal 9 5" xfId="7556" xr:uid="{00000000-0005-0000-0000-00000C290000}"/>
    <cellStyle name="Normal 9 50" xfId="7557" xr:uid="{00000000-0005-0000-0000-00000D290000}"/>
    <cellStyle name="Normal 9 51" xfId="7558" xr:uid="{00000000-0005-0000-0000-00000E290000}"/>
    <cellStyle name="Normal 9 52" xfId="7559" xr:uid="{00000000-0005-0000-0000-00000F290000}"/>
    <cellStyle name="Normal 9 53" xfId="7560" xr:uid="{00000000-0005-0000-0000-000010290000}"/>
    <cellStyle name="Normal 9 54" xfId="7561" xr:uid="{00000000-0005-0000-0000-000011290000}"/>
    <cellStyle name="Normal 9 55" xfId="7562" xr:uid="{00000000-0005-0000-0000-000012290000}"/>
    <cellStyle name="Normal 9 56" xfId="7563" xr:uid="{00000000-0005-0000-0000-000013290000}"/>
    <cellStyle name="Normal 9 57" xfId="7564" xr:uid="{00000000-0005-0000-0000-000014290000}"/>
    <cellStyle name="Normal 9 58" xfId="7565" xr:uid="{00000000-0005-0000-0000-000015290000}"/>
    <cellStyle name="Normal 9 59" xfId="7566" xr:uid="{00000000-0005-0000-0000-000016290000}"/>
    <cellStyle name="Normal 9 6" xfId="7567" xr:uid="{00000000-0005-0000-0000-000017290000}"/>
    <cellStyle name="Normal 9 60" xfId="7568" xr:uid="{00000000-0005-0000-0000-000018290000}"/>
    <cellStyle name="Normal 9 61" xfId="7569" xr:uid="{00000000-0005-0000-0000-000019290000}"/>
    <cellStyle name="Normal 9 62" xfId="7570" xr:uid="{00000000-0005-0000-0000-00001A290000}"/>
    <cellStyle name="Normal 9 63" xfId="7571" xr:uid="{00000000-0005-0000-0000-00001B290000}"/>
    <cellStyle name="Normal 9 64" xfId="7572" xr:uid="{00000000-0005-0000-0000-00001C290000}"/>
    <cellStyle name="Normal 9 65" xfId="7573" xr:uid="{00000000-0005-0000-0000-00001D290000}"/>
    <cellStyle name="Normal 9 66" xfId="7574" xr:uid="{00000000-0005-0000-0000-00001E290000}"/>
    <cellStyle name="Normal 9 67" xfId="7575" xr:uid="{00000000-0005-0000-0000-00001F290000}"/>
    <cellStyle name="Normal 9 68" xfId="7576" xr:uid="{00000000-0005-0000-0000-000020290000}"/>
    <cellStyle name="Normal 9 69" xfId="7577" xr:uid="{00000000-0005-0000-0000-000021290000}"/>
    <cellStyle name="Normal 9 7" xfId="7578" xr:uid="{00000000-0005-0000-0000-000022290000}"/>
    <cellStyle name="Normal 9 70" xfId="7579" xr:uid="{00000000-0005-0000-0000-000023290000}"/>
    <cellStyle name="Normal 9 71" xfId="7580" xr:uid="{00000000-0005-0000-0000-000024290000}"/>
    <cellStyle name="Normal 9 72" xfId="7581" xr:uid="{00000000-0005-0000-0000-000025290000}"/>
    <cellStyle name="Normal 9 73" xfId="7582" xr:uid="{00000000-0005-0000-0000-000026290000}"/>
    <cellStyle name="Normal 9 74" xfId="7583" xr:uid="{00000000-0005-0000-0000-000027290000}"/>
    <cellStyle name="Normal 9 75" xfId="7584" xr:uid="{00000000-0005-0000-0000-000028290000}"/>
    <cellStyle name="Normal 9 76" xfId="7585" xr:uid="{00000000-0005-0000-0000-000029290000}"/>
    <cellStyle name="Normal 9 77" xfId="7586" xr:uid="{00000000-0005-0000-0000-00002A290000}"/>
    <cellStyle name="Normal 9 78" xfId="7587" xr:uid="{00000000-0005-0000-0000-00002B290000}"/>
    <cellStyle name="Normal 9 79" xfId="7588" xr:uid="{00000000-0005-0000-0000-00002C290000}"/>
    <cellStyle name="Normal 9 8" xfId="7589" xr:uid="{00000000-0005-0000-0000-00002D290000}"/>
    <cellStyle name="Normal 9 80" xfId="7590" xr:uid="{00000000-0005-0000-0000-00002E290000}"/>
    <cellStyle name="Normal 9 81" xfId="7591" xr:uid="{00000000-0005-0000-0000-00002F290000}"/>
    <cellStyle name="Normal 9 82" xfId="7592" xr:uid="{00000000-0005-0000-0000-000030290000}"/>
    <cellStyle name="Normal 9 83" xfId="7593" xr:uid="{00000000-0005-0000-0000-000031290000}"/>
    <cellStyle name="Normal 9 84" xfId="7594" xr:uid="{00000000-0005-0000-0000-000032290000}"/>
    <cellStyle name="Normal 9 85" xfId="7595" xr:uid="{00000000-0005-0000-0000-000033290000}"/>
    <cellStyle name="Normal 9 86" xfId="7596" xr:uid="{00000000-0005-0000-0000-000034290000}"/>
    <cellStyle name="Normal 9 87" xfId="7597" xr:uid="{00000000-0005-0000-0000-000035290000}"/>
    <cellStyle name="Normal 9 88" xfId="7598" xr:uid="{00000000-0005-0000-0000-000036290000}"/>
    <cellStyle name="Normal 9 89" xfId="7599" xr:uid="{00000000-0005-0000-0000-000037290000}"/>
    <cellStyle name="Normal 9 9" xfId="7600" xr:uid="{00000000-0005-0000-0000-000038290000}"/>
    <cellStyle name="Normal 9 90" xfId="7601" xr:uid="{00000000-0005-0000-0000-000039290000}"/>
    <cellStyle name="Normal 9 91" xfId="7602" xr:uid="{00000000-0005-0000-0000-00003A290000}"/>
    <cellStyle name="Normal 90" xfId="7603" xr:uid="{00000000-0005-0000-0000-00003B290000}"/>
    <cellStyle name="Normal 90 2" xfId="7604" xr:uid="{00000000-0005-0000-0000-00003C290000}"/>
    <cellStyle name="Normal 90 3" xfId="7605" xr:uid="{00000000-0005-0000-0000-00003D290000}"/>
    <cellStyle name="Normal 90 3 2" xfId="12428" xr:uid="{00000000-0005-0000-0000-00003E290000}"/>
    <cellStyle name="Normal 91" xfId="7606" xr:uid="{00000000-0005-0000-0000-00003F290000}"/>
    <cellStyle name="Normal 91 2" xfId="7607" xr:uid="{00000000-0005-0000-0000-000040290000}"/>
    <cellStyle name="Normal 92" xfId="7608" xr:uid="{00000000-0005-0000-0000-000041290000}"/>
    <cellStyle name="Normal 93" xfId="7609" xr:uid="{00000000-0005-0000-0000-000042290000}"/>
    <cellStyle name="Normal 94" xfId="7610" xr:uid="{00000000-0005-0000-0000-000043290000}"/>
    <cellStyle name="Normal 95" xfId="7611" xr:uid="{00000000-0005-0000-0000-000044290000}"/>
    <cellStyle name="Normal 95 2" xfId="7612" xr:uid="{00000000-0005-0000-0000-000045290000}"/>
    <cellStyle name="Normal 96" xfId="7613" xr:uid="{00000000-0005-0000-0000-000046290000}"/>
    <cellStyle name="Normal 97" xfId="7614" xr:uid="{00000000-0005-0000-0000-000047290000}"/>
    <cellStyle name="Normal 98" xfId="7615" xr:uid="{00000000-0005-0000-0000-000048290000}"/>
    <cellStyle name="Normal 99" xfId="7616" xr:uid="{00000000-0005-0000-0000-000049290000}"/>
    <cellStyle name="Normal FICA" xfId="7617" xr:uid="{00000000-0005-0000-0000-00004A290000}"/>
    <cellStyle name="Normal FUI" xfId="7618" xr:uid="{00000000-0005-0000-0000-00004B290000}"/>
    <cellStyle name="Normal Other Benefits" xfId="7619" xr:uid="{00000000-0005-0000-0000-00004C290000}"/>
    <cellStyle name="Note 2" xfId="7620" xr:uid="{00000000-0005-0000-0000-00004D290000}"/>
    <cellStyle name="Note 2 2" xfId="7621" xr:uid="{00000000-0005-0000-0000-00004E290000}"/>
    <cellStyle name="Note 2 2 2" xfId="7622" xr:uid="{00000000-0005-0000-0000-00004F290000}"/>
    <cellStyle name="Note 2 2 2 2" xfId="12430" xr:uid="{00000000-0005-0000-0000-000050290000}"/>
    <cellStyle name="Note 2 2 3" xfId="7623" xr:uid="{00000000-0005-0000-0000-000051290000}"/>
    <cellStyle name="Note 2 2 3 2" xfId="12431" xr:uid="{00000000-0005-0000-0000-000052290000}"/>
    <cellStyle name="Note 2 2 4" xfId="12429" xr:uid="{00000000-0005-0000-0000-000053290000}"/>
    <cellStyle name="Note 2 3" xfId="7624" xr:uid="{00000000-0005-0000-0000-000054290000}"/>
    <cellStyle name="Note 2 3 2" xfId="7625" xr:uid="{00000000-0005-0000-0000-000055290000}"/>
    <cellStyle name="Note 2 3 2 2" xfId="12433" xr:uid="{00000000-0005-0000-0000-000056290000}"/>
    <cellStyle name="Note 2 3 3" xfId="12432" xr:uid="{00000000-0005-0000-0000-000057290000}"/>
    <cellStyle name="Note 2 4" xfId="7626" xr:uid="{00000000-0005-0000-0000-000058290000}"/>
    <cellStyle name="Note 2 4 2" xfId="7627" xr:uid="{00000000-0005-0000-0000-000059290000}"/>
    <cellStyle name="Note 2 4 2 2" xfId="12435" xr:uid="{00000000-0005-0000-0000-00005A290000}"/>
    <cellStyle name="Note 2 4 3" xfId="12434" xr:uid="{00000000-0005-0000-0000-00005B290000}"/>
    <cellStyle name="Note 2 5" xfId="7628" xr:uid="{00000000-0005-0000-0000-00005C290000}"/>
    <cellStyle name="Note 2 5 2" xfId="7629" xr:uid="{00000000-0005-0000-0000-00005D290000}"/>
    <cellStyle name="Note 2 5 2 2" xfId="12437" xr:uid="{00000000-0005-0000-0000-00005E290000}"/>
    <cellStyle name="Note 2 5 3" xfId="12436" xr:uid="{00000000-0005-0000-0000-00005F290000}"/>
    <cellStyle name="Note 3" xfId="7630" xr:uid="{00000000-0005-0000-0000-000060290000}"/>
    <cellStyle name="Note 3 2" xfId="7631" xr:uid="{00000000-0005-0000-0000-000061290000}"/>
    <cellStyle name="Note 3 2 2" xfId="12439" xr:uid="{00000000-0005-0000-0000-000062290000}"/>
    <cellStyle name="Note 3 3" xfId="7632" xr:uid="{00000000-0005-0000-0000-000063290000}"/>
    <cellStyle name="Note 3 3 2" xfId="12440" xr:uid="{00000000-0005-0000-0000-000064290000}"/>
    <cellStyle name="Note 3 4" xfId="12438" xr:uid="{00000000-0005-0000-0000-000065290000}"/>
    <cellStyle name="Note 4" xfId="7633" xr:uid="{00000000-0005-0000-0000-000066290000}"/>
    <cellStyle name="Note 4 2" xfId="7634" xr:uid="{00000000-0005-0000-0000-000067290000}"/>
    <cellStyle name="Note 4 2 2" xfId="12442" xr:uid="{00000000-0005-0000-0000-000068290000}"/>
    <cellStyle name="Note 4 3" xfId="12441" xr:uid="{00000000-0005-0000-0000-000069290000}"/>
    <cellStyle name="Note 5" xfId="7635" xr:uid="{00000000-0005-0000-0000-00006A290000}"/>
    <cellStyle name="Note 5 2" xfId="12443" xr:uid="{00000000-0005-0000-0000-00006B290000}"/>
    <cellStyle name="Note 5 3" xfId="13022" xr:uid="{F0E6F01F-C61E-457D-81EC-EB1746449907}"/>
    <cellStyle name="Output 2" xfId="7636" xr:uid="{00000000-0005-0000-0000-00006C290000}"/>
    <cellStyle name="Output 3" xfId="7637" xr:uid="{00000000-0005-0000-0000-00006D290000}"/>
    <cellStyle name="Output 4" xfId="7638" xr:uid="{00000000-0005-0000-0000-00006E290000}"/>
    <cellStyle name="Output 5" xfId="7639" xr:uid="{00000000-0005-0000-0000-00006F290000}"/>
    <cellStyle name="Output 6" xfId="7640" xr:uid="{00000000-0005-0000-0000-000070290000}"/>
    <cellStyle name="Output 6 2" xfId="12444" xr:uid="{00000000-0005-0000-0000-000071290000}"/>
    <cellStyle name="Output 6 3" xfId="13021" xr:uid="{1F2D1CED-3A11-4A6A-8F9B-939B066F488D}"/>
    <cellStyle name="Output 7" xfId="7641" xr:uid="{00000000-0005-0000-0000-000072290000}"/>
    <cellStyle name="Output 7 2" xfId="12445" xr:uid="{00000000-0005-0000-0000-000073290000}"/>
    <cellStyle name="Output 7 3" xfId="13020" xr:uid="{0F9E5057-3A6B-4217-8094-375520BB7DAC}"/>
    <cellStyle name="Output Amounts" xfId="7642" xr:uid="{00000000-0005-0000-0000-000074290000}"/>
    <cellStyle name="Output Column Headings" xfId="7643" xr:uid="{00000000-0005-0000-0000-000075290000}"/>
    <cellStyle name="Output Line Items" xfId="7644" xr:uid="{00000000-0005-0000-0000-000076290000}"/>
    <cellStyle name="Output Report Heading" xfId="7645" xr:uid="{00000000-0005-0000-0000-000077290000}"/>
    <cellStyle name="Output Report Title" xfId="7646" xr:uid="{00000000-0005-0000-0000-000078290000}"/>
    <cellStyle name="Parent row" xfId="12991" xr:uid="{5B0B5418-7D9D-4B96-B2AF-56AE8F554438}"/>
    <cellStyle name="Parent row 2" xfId="13005" xr:uid="{F256F0EC-4919-4127-ADD4-872CD4947478}"/>
    <cellStyle name="Parent row 3" xfId="12998" xr:uid="{831BABB4-F22E-488F-A2E2-2A03CBBC0E69}"/>
    <cellStyle name="Percent" xfId="1" builtinId="5"/>
    <cellStyle name="Percent 10" xfId="7647" xr:uid="{00000000-0005-0000-0000-00007A290000}"/>
    <cellStyle name="Percent 10 2" xfId="7648" xr:uid="{00000000-0005-0000-0000-00007B290000}"/>
    <cellStyle name="Percent 100" xfId="12970" xr:uid="{00000000-0005-0000-0000-00007C290000}"/>
    <cellStyle name="Percent 11" xfId="7649" xr:uid="{00000000-0005-0000-0000-00007D290000}"/>
    <cellStyle name="Percent 11 2" xfId="7650" xr:uid="{00000000-0005-0000-0000-00007E290000}"/>
    <cellStyle name="Percent 12" xfId="7651" xr:uid="{00000000-0005-0000-0000-00007F290000}"/>
    <cellStyle name="Percent 12 2" xfId="7652" xr:uid="{00000000-0005-0000-0000-000080290000}"/>
    <cellStyle name="Percent 13" xfId="7653" xr:uid="{00000000-0005-0000-0000-000081290000}"/>
    <cellStyle name="Percent 13 2" xfId="7654" xr:uid="{00000000-0005-0000-0000-000082290000}"/>
    <cellStyle name="Percent 14" xfId="7655" xr:uid="{00000000-0005-0000-0000-000083290000}"/>
    <cellStyle name="Percent 14 2" xfId="7656" xr:uid="{00000000-0005-0000-0000-000084290000}"/>
    <cellStyle name="Percent 15" xfId="7657" xr:uid="{00000000-0005-0000-0000-000085290000}"/>
    <cellStyle name="Percent 15 2" xfId="7658" xr:uid="{00000000-0005-0000-0000-000086290000}"/>
    <cellStyle name="Percent 16" xfId="7659" xr:uid="{00000000-0005-0000-0000-000087290000}"/>
    <cellStyle name="Percent 16 2" xfId="7660" xr:uid="{00000000-0005-0000-0000-000088290000}"/>
    <cellStyle name="Percent 17" xfId="7661" xr:uid="{00000000-0005-0000-0000-000089290000}"/>
    <cellStyle name="Percent 17 2" xfId="7662" xr:uid="{00000000-0005-0000-0000-00008A290000}"/>
    <cellStyle name="Percent 18" xfId="7663" xr:uid="{00000000-0005-0000-0000-00008B290000}"/>
    <cellStyle name="Percent 18 2" xfId="7664" xr:uid="{00000000-0005-0000-0000-00008C290000}"/>
    <cellStyle name="Percent 19" xfId="7665" xr:uid="{00000000-0005-0000-0000-00008D290000}"/>
    <cellStyle name="Percent 19 2" xfId="7666" xr:uid="{00000000-0005-0000-0000-00008E290000}"/>
    <cellStyle name="Percent 2" xfId="53" xr:uid="{00000000-0005-0000-0000-00008F290000}"/>
    <cellStyle name="Percent 2 10" xfId="7667" xr:uid="{00000000-0005-0000-0000-000090290000}"/>
    <cellStyle name="Percent 2 10 2" xfId="7668" xr:uid="{00000000-0005-0000-0000-000091290000}"/>
    <cellStyle name="Percent 2 10 2 2" xfId="7669" xr:uid="{00000000-0005-0000-0000-000092290000}"/>
    <cellStyle name="Percent 2 10 2 3" xfId="7670" xr:uid="{00000000-0005-0000-0000-000093290000}"/>
    <cellStyle name="Percent 2 10 3" xfId="7671" xr:uid="{00000000-0005-0000-0000-000094290000}"/>
    <cellStyle name="Percent 2 100" xfId="7672" xr:uid="{00000000-0005-0000-0000-000095290000}"/>
    <cellStyle name="Percent 2 101" xfId="7673" xr:uid="{00000000-0005-0000-0000-000096290000}"/>
    <cellStyle name="Percent 2 102" xfId="7674" xr:uid="{00000000-0005-0000-0000-000097290000}"/>
    <cellStyle name="Percent 2 103" xfId="7675" xr:uid="{00000000-0005-0000-0000-000098290000}"/>
    <cellStyle name="Percent 2 104" xfId="7676" xr:uid="{00000000-0005-0000-0000-000099290000}"/>
    <cellStyle name="Percent 2 105" xfId="7677" xr:uid="{00000000-0005-0000-0000-00009A290000}"/>
    <cellStyle name="Percent 2 106" xfId="7678" xr:uid="{00000000-0005-0000-0000-00009B290000}"/>
    <cellStyle name="Percent 2 107" xfId="7679" xr:uid="{00000000-0005-0000-0000-00009C290000}"/>
    <cellStyle name="Percent 2 108" xfId="7680" xr:uid="{00000000-0005-0000-0000-00009D290000}"/>
    <cellStyle name="Percent 2 109" xfId="7681" xr:uid="{00000000-0005-0000-0000-00009E290000}"/>
    <cellStyle name="Percent 2 11" xfId="7682" xr:uid="{00000000-0005-0000-0000-00009F290000}"/>
    <cellStyle name="Percent 2 11 2" xfId="7683" xr:uid="{00000000-0005-0000-0000-0000A0290000}"/>
    <cellStyle name="Percent 2 11 2 2" xfId="7684" xr:uid="{00000000-0005-0000-0000-0000A1290000}"/>
    <cellStyle name="Percent 2 11 2 3" xfId="7685" xr:uid="{00000000-0005-0000-0000-0000A2290000}"/>
    <cellStyle name="Percent 2 11 3" xfId="7686" xr:uid="{00000000-0005-0000-0000-0000A3290000}"/>
    <cellStyle name="Percent 2 110" xfId="7687" xr:uid="{00000000-0005-0000-0000-0000A4290000}"/>
    <cellStyle name="Percent 2 111" xfId="7688" xr:uid="{00000000-0005-0000-0000-0000A5290000}"/>
    <cellStyle name="Percent 2 112" xfId="7689" xr:uid="{00000000-0005-0000-0000-0000A6290000}"/>
    <cellStyle name="Percent 2 113" xfId="7690" xr:uid="{00000000-0005-0000-0000-0000A7290000}"/>
    <cellStyle name="Percent 2 114" xfId="7691" xr:uid="{00000000-0005-0000-0000-0000A8290000}"/>
    <cellStyle name="Percent 2 115" xfId="7692" xr:uid="{00000000-0005-0000-0000-0000A9290000}"/>
    <cellStyle name="Percent 2 116" xfId="7693" xr:uid="{00000000-0005-0000-0000-0000AA290000}"/>
    <cellStyle name="Percent 2 117" xfId="7694" xr:uid="{00000000-0005-0000-0000-0000AB290000}"/>
    <cellStyle name="Percent 2 118" xfId="7695" xr:uid="{00000000-0005-0000-0000-0000AC290000}"/>
    <cellStyle name="Percent 2 119" xfId="7696" xr:uid="{00000000-0005-0000-0000-0000AD290000}"/>
    <cellStyle name="Percent 2 12" xfId="7697" xr:uid="{00000000-0005-0000-0000-0000AE290000}"/>
    <cellStyle name="Percent 2 12 2" xfId="7698" xr:uid="{00000000-0005-0000-0000-0000AF290000}"/>
    <cellStyle name="Percent 2 12 2 2" xfId="7699" xr:uid="{00000000-0005-0000-0000-0000B0290000}"/>
    <cellStyle name="Percent 2 12 2 3" xfId="7700" xr:uid="{00000000-0005-0000-0000-0000B1290000}"/>
    <cellStyle name="Percent 2 12 3" xfId="7701" xr:uid="{00000000-0005-0000-0000-0000B2290000}"/>
    <cellStyle name="Percent 2 120" xfId="7702" xr:uid="{00000000-0005-0000-0000-0000B3290000}"/>
    <cellStyle name="Percent 2 121" xfId="7703" xr:uid="{00000000-0005-0000-0000-0000B4290000}"/>
    <cellStyle name="Percent 2 122" xfId="7704" xr:uid="{00000000-0005-0000-0000-0000B5290000}"/>
    <cellStyle name="Percent 2 123" xfId="7705" xr:uid="{00000000-0005-0000-0000-0000B6290000}"/>
    <cellStyle name="Percent 2 124" xfId="7706" xr:uid="{00000000-0005-0000-0000-0000B7290000}"/>
    <cellStyle name="Percent 2 125" xfId="7707" xr:uid="{00000000-0005-0000-0000-0000B8290000}"/>
    <cellStyle name="Percent 2 126" xfId="7708" xr:uid="{00000000-0005-0000-0000-0000B9290000}"/>
    <cellStyle name="Percent 2 127" xfId="7709" xr:uid="{00000000-0005-0000-0000-0000BA290000}"/>
    <cellStyle name="Percent 2 128" xfId="7710" xr:uid="{00000000-0005-0000-0000-0000BB290000}"/>
    <cellStyle name="Percent 2 129" xfId="7711" xr:uid="{00000000-0005-0000-0000-0000BC290000}"/>
    <cellStyle name="Percent 2 13" xfId="7712" xr:uid="{00000000-0005-0000-0000-0000BD290000}"/>
    <cellStyle name="Percent 2 13 2" xfId="7713" xr:uid="{00000000-0005-0000-0000-0000BE290000}"/>
    <cellStyle name="Percent 2 13 2 2" xfId="7714" xr:uid="{00000000-0005-0000-0000-0000BF290000}"/>
    <cellStyle name="Percent 2 13 2 3" xfId="7715" xr:uid="{00000000-0005-0000-0000-0000C0290000}"/>
    <cellStyle name="Percent 2 13 3" xfId="7716" xr:uid="{00000000-0005-0000-0000-0000C1290000}"/>
    <cellStyle name="Percent 2 130" xfId="7717" xr:uid="{00000000-0005-0000-0000-0000C2290000}"/>
    <cellStyle name="Percent 2 131" xfId="7718" xr:uid="{00000000-0005-0000-0000-0000C3290000}"/>
    <cellStyle name="Percent 2 132" xfId="7719" xr:uid="{00000000-0005-0000-0000-0000C4290000}"/>
    <cellStyle name="Percent 2 133" xfId="7720" xr:uid="{00000000-0005-0000-0000-0000C5290000}"/>
    <cellStyle name="Percent 2 134" xfId="7721" xr:uid="{00000000-0005-0000-0000-0000C6290000}"/>
    <cellStyle name="Percent 2 135" xfId="7722" xr:uid="{00000000-0005-0000-0000-0000C7290000}"/>
    <cellStyle name="Percent 2 136" xfId="7723" xr:uid="{00000000-0005-0000-0000-0000C8290000}"/>
    <cellStyle name="Percent 2 137" xfId="7724" xr:uid="{00000000-0005-0000-0000-0000C9290000}"/>
    <cellStyle name="Percent 2 138" xfId="7725" xr:uid="{00000000-0005-0000-0000-0000CA290000}"/>
    <cellStyle name="Percent 2 139" xfId="7726" xr:uid="{00000000-0005-0000-0000-0000CB290000}"/>
    <cellStyle name="Percent 2 14" xfId="7727" xr:uid="{00000000-0005-0000-0000-0000CC290000}"/>
    <cellStyle name="Percent 2 14 2" xfId="7728" xr:uid="{00000000-0005-0000-0000-0000CD290000}"/>
    <cellStyle name="Percent 2 14 2 2" xfId="7729" xr:uid="{00000000-0005-0000-0000-0000CE290000}"/>
    <cellStyle name="Percent 2 14 2 3" xfId="7730" xr:uid="{00000000-0005-0000-0000-0000CF290000}"/>
    <cellStyle name="Percent 2 14 3" xfId="7731" xr:uid="{00000000-0005-0000-0000-0000D0290000}"/>
    <cellStyle name="Percent 2 140" xfId="7732" xr:uid="{00000000-0005-0000-0000-0000D1290000}"/>
    <cellStyle name="Percent 2 141" xfId="7733" xr:uid="{00000000-0005-0000-0000-0000D2290000}"/>
    <cellStyle name="Percent 2 142" xfId="7734" xr:uid="{00000000-0005-0000-0000-0000D3290000}"/>
    <cellStyle name="Percent 2 143" xfId="7735" xr:uid="{00000000-0005-0000-0000-0000D4290000}"/>
    <cellStyle name="Percent 2 144" xfId="7736" xr:uid="{00000000-0005-0000-0000-0000D5290000}"/>
    <cellStyle name="Percent 2 145" xfId="7737" xr:uid="{00000000-0005-0000-0000-0000D6290000}"/>
    <cellStyle name="Percent 2 146" xfId="7738" xr:uid="{00000000-0005-0000-0000-0000D7290000}"/>
    <cellStyle name="Percent 2 147" xfId="7739" xr:uid="{00000000-0005-0000-0000-0000D8290000}"/>
    <cellStyle name="Percent 2 148" xfId="7740" xr:uid="{00000000-0005-0000-0000-0000D9290000}"/>
    <cellStyle name="Percent 2 149" xfId="7741" xr:uid="{00000000-0005-0000-0000-0000DA290000}"/>
    <cellStyle name="Percent 2 15" xfId="7742" xr:uid="{00000000-0005-0000-0000-0000DB290000}"/>
    <cellStyle name="Percent 2 15 2" xfId="7743" xr:uid="{00000000-0005-0000-0000-0000DC290000}"/>
    <cellStyle name="Percent 2 15 2 2" xfId="7744" xr:uid="{00000000-0005-0000-0000-0000DD290000}"/>
    <cellStyle name="Percent 2 15 2 3" xfId="7745" xr:uid="{00000000-0005-0000-0000-0000DE290000}"/>
    <cellStyle name="Percent 2 15 3" xfId="7746" xr:uid="{00000000-0005-0000-0000-0000DF290000}"/>
    <cellStyle name="Percent 2 150" xfId="7747" xr:uid="{00000000-0005-0000-0000-0000E0290000}"/>
    <cellStyle name="Percent 2 151" xfId="7748" xr:uid="{00000000-0005-0000-0000-0000E1290000}"/>
    <cellStyle name="Percent 2 151 2" xfId="7749" xr:uid="{00000000-0005-0000-0000-0000E2290000}"/>
    <cellStyle name="Percent 2 151 2 2" xfId="12447" xr:uid="{00000000-0005-0000-0000-0000E3290000}"/>
    <cellStyle name="Percent 2 151 3" xfId="12446" xr:uid="{00000000-0005-0000-0000-0000E4290000}"/>
    <cellStyle name="Percent 2 152" xfId="7750" xr:uid="{00000000-0005-0000-0000-0000E5290000}"/>
    <cellStyle name="Percent 2 152 2" xfId="12448" xr:uid="{00000000-0005-0000-0000-0000E6290000}"/>
    <cellStyle name="Percent 2 153" xfId="7751" xr:uid="{00000000-0005-0000-0000-0000E7290000}"/>
    <cellStyle name="Percent 2 153 2" xfId="12449" xr:uid="{00000000-0005-0000-0000-0000E8290000}"/>
    <cellStyle name="Percent 2 154" xfId="7752" xr:uid="{00000000-0005-0000-0000-0000E9290000}"/>
    <cellStyle name="Percent 2 154 2" xfId="12450" xr:uid="{00000000-0005-0000-0000-0000EA290000}"/>
    <cellStyle name="Percent 2 155" xfId="9423" xr:uid="{00000000-0005-0000-0000-0000EB290000}"/>
    <cellStyle name="Percent 2 155 2" xfId="38" xr:uid="{00000000-0005-0000-0000-0000EC290000}"/>
    <cellStyle name="Percent 2 155 2 2" xfId="9440" xr:uid="{00000000-0005-0000-0000-0000ED290000}"/>
    <cellStyle name="Percent 2 155 2 2 2" xfId="9532" xr:uid="{00000000-0005-0000-0000-0000EE290000}"/>
    <cellStyle name="Percent 2 155 2 2 2 2" xfId="9470" xr:uid="{00000000-0005-0000-0000-0000EF290000}"/>
    <cellStyle name="Percent 2 155 2 2 3" xfId="12942" xr:uid="{00000000-0005-0000-0000-0000F0290000}"/>
    <cellStyle name="Percent 2 155 2 3" xfId="9475" xr:uid="{00000000-0005-0000-0000-0000F1290000}"/>
    <cellStyle name="Percent 2 155 2 3 2" xfId="12978" xr:uid="{00000000-0005-0000-0000-0000F2290000}"/>
    <cellStyle name="Percent 2 155 2 4" xfId="9595" xr:uid="{00000000-0005-0000-0000-0000F3290000}"/>
    <cellStyle name="Percent 2 155 2 5" xfId="12972" xr:uid="{00000000-0005-0000-0000-0000F4290000}"/>
    <cellStyle name="Percent 2 155 3" xfId="9471" xr:uid="{00000000-0005-0000-0000-0000F5290000}"/>
    <cellStyle name="Percent 2 155 3 2" xfId="12951" xr:uid="{00000000-0005-0000-0000-0000F6290000}"/>
    <cellStyle name="Percent 2 155 4" xfId="12932" xr:uid="{00000000-0005-0000-0000-0000F7290000}"/>
    <cellStyle name="Percent 2 156" xfId="9512" xr:uid="{00000000-0005-0000-0000-0000F8290000}"/>
    <cellStyle name="Percent 2 156 2" xfId="12984" xr:uid="{746F544F-905F-4D15-9A34-B1D4900B27D6}"/>
    <cellStyle name="Percent 2 157" xfId="9601" xr:uid="{00000000-0005-0000-0000-0000F9290000}"/>
    <cellStyle name="Percent 2 16" xfId="13" xr:uid="{00000000-0005-0000-0000-0000FA290000}"/>
    <cellStyle name="Percent 2 16 2" xfId="7753" xr:uid="{00000000-0005-0000-0000-0000FB290000}"/>
    <cellStyle name="Percent 2 16 2 2" xfId="7754" xr:uid="{00000000-0005-0000-0000-0000FC290000}"/>
    <cellStyle name="Percent 2 16 2 3" xfId="7755" xr:uid="{00000000-0005-0000-0000-0000FD290000}"/>
    <cellStyle name="Percent 2 16 3" xfId="7756" xr:uid="{00000000-0005-0000-0000-0000FE290000}"/>
    <cellStyle name="Percent 2 17" xfId="7757" xr:uid="{00000000-0005-0000-0000-0000FF290000}"/>
    <cellStyle name="Percent 2 17 2" xfId="7758" xr:uid="{00000000-0005-0000-0000-0000002A0000}"/>
    <cellStyle name="Percent 2 17 2 2" xfId="7759" xr:uid="{00000000-0005-0000-0000-0000012A0000}"/>
    <cellStyle name="Percent 2 17 2 3" xfId="7760" xr:uid="{00000000-0005-0000-0000-0000022A0000}"/>
    <cellStyle name="Percent 2 17 3" xfId="7761" xr:uid="{00000000-0005-0000-0000-0000032A0000}"/>
    <cellStyle name="Percent 2 18" xfId="7762" xr:uid="{00000000-0005-0000-0000-0000042A0000}"/>
    <cellStyle name="Percent 2 18 2" xfId="7763" xr:uid="{00000000-0005-0000-0000-0000052A0000}"/>
    <cellStyle name="Percent 2 18 2 2" xfId="7764" xr:uid="{00000000-0005-0000-0000-0000062A0000}"/>
    <cellStyle name="Percent 2 18 2 3" xfId="7765" xr:uid="{00000000-0005-0000-0000-0000072A0000}"/>
    <cellStyle name="Percent 2 18 3" xfId="7766" xr:uid="{00000000-0005-0000-0000-0000082A0000}"/>
    <cellStyle name="Percent 2 19" xfId="7767" xr:uid="{00000000-0005-0000-0000-0000092A0000}"/>
    <cellStyle name="Percent 2 19 2" xfId="7768" xr:uid="{00000000-0005-0000-0000-00000A2A0000}"/>
    <cellStyle name="Percent 2 19 2 2" xfId="7769" xr:uid="{00000000-0005-0000-0000-00000B2A0000}"/>
    <cellStyle name="Percent 2 19 2 3" xfId="7770" xr:uid="{00000000-0005-0000-0000-00000C2A0000}"/>
    <cellStyle name="Percent 2 19 3" xfId="7771" xr:uid="{00000000-0005-0000-0000-00000D2A0000}"/>
    <cellStyle name="Percent 2 2" xfId="7772" xr:uid="{00000000-0005-0000-0000-00000E2A0000}"/>
    <cellStyle name="Percent 2 2 10" xfId="7773" xr:uid="{00000000-0005-0000-0000-00000F2A0000}"/>
    <cellStyle name="Percent 2 2 11" xfId="7774" xr:uid="{00000000-0005-0000-0000-0000102A0000}"/>
    <cellStyle name="Percent 2 2 12" xfId="7775" xr:uid="{00000000-0005-0000-0000-0000112A0000}"/>
    <cellStyle name="Percent 2 2 12 2" xfId="7776" xr:uid="{00000000-0005-0000-0000-0000122A0000}"/>
    <cellStyle name="Percent 2 2 12 2 2" xfId="7777" xr:uid="{00000000-0005-0000-0000-0000132A0000}"/>
    <cellStyle name="Percent 2 2 12 2 2 2" xfId="12453" xr:uid="{00000000-0005-0000-0000-0000142A0000}"/>
    <cellStyle name="Percent 2 2 12 2 3" xfId="12452" xr:uid="{00000000-0005-0000-0000-0000152A0000}"/>
    <cellStyle name="Percent 2 2 12 3" xfId="7778" xr:uid="{00000000-0005-0000-0000-0000162A0000}"/>
    <cellStyle name="Percent 2 2 12 3 2" xfId="12454" xr:uid="{00000000-0005-0000-0000-0000172A0000}"/>
    <cellStyle name="Percent 2 2 12 4" xfId="7779" xr:uid="{00000000-0005-0000-0000-0000182A0000}"/>
    <cellStyle name="Percent 2 2 12 4 2" xfId="12455" xr:uid="{00000000-0005-0000-0000-0000192A0000}"/>
    <cellStyle name="Percent 2 2 12 5" xfId="12451" xr:uid="{00000000-0005-0000-0000-00001A2A0000}"/>
    <cellStyle name="Percent 2 2 13" xfId="7780" xr:uid="{00000000-0005-0000-0000-00001B2A0000}"/>
    <cellStyle name="Percent 2 2 13 2" xfId="7781" xr:uid="{00000000-0005-0000-0000-00001C2A0000}"/>
    <cellStyle name="Percent 2 2 13 2 2" xfId="7782" xr:uid="{00000000-0005-0000-0000-00001D2A0000}"/>
    <cellStyle name="Percent 2 2 13 2 2 2" xfId="12458" xr:uid="{00000000-0005-0000-0000-00001E2A0000}"/>
    <cellStyle name="Percent 2 2 13 2 3" xfId="12457" xr:uid="{00000000-0005-0000-0000-00001F2A0000}"/>
    <cellStyle name="Percent 2 2 13 3" xfId="7783" xr:uid="{00000000-0005-0000-0000-0000202A0000}"/>
    <cellStyle name="Percent 2 2 13 3 2" xfId="12459" xr:uid="{00000000-0005-0000-0000-0000212A0000}"/>
    <cellStyle name="Percent 2 2 13 4" xfId="12456" xr:uid="{00000000-0005-0000-0000-0000222A0000}"/>
    <cellStyle name="Percent 2 2 14" xfId="7784" xr:uid="{00000000-0005-0000-0000-0000232A0000}"/>
    <cellStyle name="Percent 2 2 14 2" xfId="7785" xr:uid="{00000000-0005-0000-0000-0000242A0000}"/>
    <cellStyle name="Percent 2 2 14 2 2" xfId="7786" xr:uid="{00000000-0005-0000-0000-0000252A0000}"/>
    <cellStyle name="Percent 2 2 14 2 2 2" xfId="12462" xr:uid="{00000000-0005-0000-0000-0000262A0000}"/>
    <cellStyle name="Percent 2 2 14 2 3" xfId="12461" xr:uid="{00000000-0005-0000-0000-0000272A0000}"/>
    <cellStyle name="Percent 2 2 14 3" xfId="7787" xr:uid="{00000000-0005-0000-0000-0000282A0000}"/>
    <cellStyle name="Percent 2 2 14 3 2" xfId="12463" xr:uid="{00000000-0005-0000-0000-0000292A0000}"/>
    <cellStyle name="Percent 2 2 14 4" xfId="12460" xr:uid="{00000000-0005-0000-0000-00002A2A0000}"/>
    <cellStyle name="Percent 2 2 15" xfId="7788" xr:uid="{00000000-0005-0000-0000-00002B2A0000}"/>
    <cellStyle name="Percent 2 2 15 2" xfId="7789" xr:uid="{00000000-0005-0000-0000-00002C2A0000}"/>
    <cellStyle name="Percent 2 2 15 2 2" xfId="7790" xr:uid="{00000000-0005-0000-0000-00002D2A0000}"/>
    <cellStyle name="Percent 2 2 15 2 2 2" xfId="12466" xr:uid="{00000000-0005-0000-0000-00002E2A0000}"/>
    <cellStyle name="Percent 2 2 15 2 3" xfId="12465" xr:uid="{00000000-0005-0000-0000-00002F2A0000}"/>
    <cellStyle name="Percent 2 2 15 3" xfId="7791" xr:uid="{00000000-0005-0000-0000-0000302A0000}"/>
    <cellStyle name="Percent 2 2 15 3 2" xfId="12467" xr:uid="{00000000-0005-0000-0000-0000312A0000}"/>
    <cellStyle name="Percent 2 2 15 4" xfId="12464" xr:uid="{00000000-0005-0000-0000-0000322A0000}"/>
    <cellStyle name="Percent 2 2 16" xfId="7792" xr:uid="{00000000-0005-0000-0000-0000332A0000}"/>
    <cellStyle name="Percent 2 2 16 2" xfId="7793" xr:uid="{00000000-0005-0000-0000-0000342A0000}"/>
    <cellStyle name="Percent 2 2 16 2 2" xfId="7794" xr:uid="{00000000-0005-0000-0000-0000352A0000}"/>
    <cellStyle name="Percent 2 2 16 2 2 2" xfId="12470" xr:uid="{00000000-0005-0000-0000-0000362A0000}"/>
    <cellStyle name="Percent 2 2 16 2 3" xfId="12469" xr:uid="{00000000-0005-0000-0000-0000372A0000}"/>
    <cellStyle name="Percent 2 2 16 3" xfId="7795" xr:uid="{00000000-0005-0000-0000-0000382A0000}"/>
    <cellStyle name="Percent 2 2 16 3 2" xfId="12471" xr:uid="{00000000-0005-0000-0000-0000392A0000}"/>
    <cellStyle name="Percent 2 2 16 4" xfId="12468" xr:uid="{00000000-0005-0000-0000-00003A2A0000}"/>
    <cellStyle name="Percent 2 2 17" xfId="7796" xr:uid="{00000000-0005-0000-0000-00003B2A0000}"/>
    <cellStyle name="Percent 2 2 17 2" xfId="7797" xr:uid="{00000000-0005-0000-0000-00003C2A0000}"/>
    <cellStyle name="Percent 2 2 17 2 2" xfId="7798" xr:uid="{00000000-0005-0000-0000-00003D2A0000}"/>
    <cellStyle name="Percent 2 2 17 2 2 2" xfId="12474" xr:uid="{00000000-0005-0000-0000-00003E2A0000}"/>
    <cellStyle name="Percent 2 2 17 2 3" xfId="12473" xr:uid="{00000000-0005-0000-0000-00003F2A0000}"/>
    <cellStyle name="Percent 2 2 17 3" xfId="7799" xr:uid="{00000000-0005-0000-0000-0000402A0000}"/>
    <cellStyle name="Percent 2 2 17 3 2" xfId="12475" xr:uid="{00000000-0005-0000-0000-0000412A0000}"/>
    <cellStyle name="Percent 2 2 17 4" xfId="12472" xr:uid="{00000000-0005-0000-0000-0000422A0000}"/>
    <cellStyle name="Percent 2 2 18" xfId="7800" xr:uid="{00000000-0005-0000-0000-0000432A0000}"/>
    <cellStyle name="Percent 2 2 18 2" xfId="7801" xr:uid="{00000000-0005-0000-0000-0000442A0000}"/>
    <cellStyle name="Percent 2 2 18 2 2" xfId="7802" xr:uid="{00000000-0005-0000-0000-0000452A0000}"/>
    <cellStyle name="Percent 2 2 18 2 2 2" xfId="12478" xr:uid="{00000000-0005-0000-0000-0000462A0000}"/>
    <cellStyle name="Percent 2 2 18 2 3" xfId="12477" xr:uid="{00000000-0005-0000-0000-0000472A0000}"/>
    <cellStyle name="Percent 2 2 18 3" xfId="7803" xr:uid="{00000000-0005-0000-0000-0000482A0000}"/>
    <cellStyle name="Percent 2 2 18 3 2" xfId="12479" xr:uid="{00000000-0005-0000-0000-0000492A0000}"/>
    <cellStyle name="Percent 2 2 18 4" xfId="12476" xr:uid="{00000000-0005-0000-0000-00004A2A0000}"/>
    <cellStyle name="Percent 2 2 19" xfId="7804" xr:uid="{00000000-0005-0000-0000-00004B2A0000}"/>
    <cellStyle name="Percent 2 2 19 2" xfId="7805" xr:uid="{00000000-0005-0000-0000-00004C2A0000}"/>
    <cellStyle name="Percent 2 2 19 2 2" xfId="7806" xr:uid="{00000000-0005-0000-0000-00004D2A0000}"/>
    <cellStyle name="Percent 2 2 19 2 2 2" xfId="12482" xr:uid="{00000000-0005-0000-0000-00004E2A0000}"/>
    <cellStyle name="Percent 2 2 19 2 3" xfId="12481" xr:uid="{00000000-0005-0000-0000-00004F2A0000}"/>
    <cellStyle name="Percent 2 2 19 3" xfId="7807" xr:uid="{00000000-0005-0000-0000-0000502A0000}"/>
    <cellStyle name="Percent 2 2 19 3 2" xfId="12483" xr:uid="{00000000-0005-0000-0000-0000512A0000}"/>
    <cellStyle name="Percent 2 2 19 4" xfId="12480" xr:uid="{00000000-0005-0000-0000-0000522A0000}"/>
    <cellStyle name="Percent 2 2 2" xfId="7808" xr:uid="{00000000-0005-0000-0000-0000532A0000}"/>
    <cellStyle name="Percent 2 2 2 10" xfId="7809" xr:uid="{00000000-0005-0000-0000-0000542A0000}"/>
    <cellStyle name="Percent 2 2 2 10 2" xfId="7810" xr:uid="{00000000-0005-0000-0000-0000552A0000}"/>
    <cellStyle name="Percent 2 2 2 10 2 2" xfId="7811" xr:uid="{00000000-0005-0000-0000-0000562A0000}"/>
    <cellStyle name="Percent 2 2 2 10 2 2 2" xfId="12486" xr:uid="{00000000-0005-0000-0000-0000572A0000}"/>
    <cellStyle name="Percent 2 2 2 10 2 3" xfId="12485" xr:uid="{00000000-0005-0000-0000-0000582A0000}"/>
    <cellStyle name="Percent 2 2 2 10 3" xfId="7812" xr:uid="{00000000-0005-0000-0000-0000592A0000}"/>
    <cellStyle name="Percent 2 2 2 10 3 2" xfId="12487" xr:uid="{00000000-0005-0000-0000-00005A2A0000}"/>
    <cellStyle name="Percent 2 2 2 10 4" xfId="12484" xr:uid="{00000000-0005-0000-0000-00005B2A0000}"/>
    <cellStyle name="Percent 2 2 2 11" xfId="7813" xr:uid="{00000000-0005-0000-0000-00005C2A0000}"/>
    <cellStyle name="Percent 2 2 2 12" xfId="7814" xr:uid="{00000000-0005-0000-0000-00005D2A0000}"/>
    <cellStyle name="Percent 2 2 2 13" xfId="7815" xr:uid="{00000000-0005-0000-0000-00005E2A0000}"/>
    <cellStyle name="Percent 2 2 2 14" xfId="7816" xr:uid="{00000000-0005-0000-0000-00005F2A0000}"/>
    <cellStyle name="Percent 2 2 2 15" xfId="7817" xr:uid="{00000000-0005-0000-0000-0000602A0000}"/>
    <cellStyle name="Percent 2 2 2 16" xfId="7818" xr:uid="{00000000-0005-0000-0000-0000612A0000}"/>
    <cellStyle name="Percent 2 2 2 17" xfId="7819" xr:uid="{00000000-0005-0000-0000-0000622A0000}"/>
    <cellStyle name="Percent 2 2 2 18" xfId="7820" xr:uid="{00000000-0005-0000-0000-0000632A0000}"/>
    <cellStyle name="Percent 2 2 2 19" xfId="7821" xr:uid="{00000000-0005-0000-0000-0000642A0000}"/>
    <cellStyle name="Percent 2 2 2 2" xfId="7822" xr:uid="{00000000-0005-0000-0000-0000652A0000}"/>
    <cellStyle name="Percent 2 2 2 2 10" xfId="7823" xr:uid="{00000000-0005-0000-0000-0000662A0000}"/>
    <cellStyle name="Percent 2 2 2 2 11" xfId="7824" xr:uid="{00000000-0005-0000-0000-0000672A0000}"/>
    <cellStyle name="Percent 2 2 2 2 11 2" xfId="7825" xr:uid="{00000000-0005-0000-0000-0000682A0000}"/>
    <cellStyle name="Percent 2 2 2 2 11 2 2" xfId="7826" xr:uid="{00000000-0005-0000-0000-0000692A0000}"/>
    <cellStyle name="Percent 2 2 2 2 11 2 2 2" xfId="12490" xr:uid="{00000000-0005-0000-0000-00006A2A0000}"/>
    <cellStyle name="Percent 2 2 2 2 11 2 3" xfId="12489" xr:uid="{00000000-0005-0000-0000-00006B2A0000}"/>
    <cellStyle name="Percent 2 2 2 2 11 3" xfId="7827" xr:uid="{00000000-0005-0000-0000-00006C2A0000}"/>
    <cellStyle name="Percent 2 2 2 2 11 3 2" xfId="12491" xr:uid="{00000000-0005-0000-0000-00006D2A0000}"/>
    <cellStyle name="Percent 2 2 2 2 11 4" xfId="12488" xr:uid="{00000000-0005-0000-0000-00006E2A0000}"/>
    <cellStyle name="Percent 2 2 2 2 12" xfId="7828" xr:uid="{00000000-0005-0000-0000-00006F2A0000}"/>
    <cellStyle name="Percent 2 2 2 2 12 2" xfId="7829" xr:uid="{00000000-0005-0000-0000-0000702A0000}"/>
    <cellStyle name="Percent 2 2 2 2 12 2 2" xfId="7830" xr:uid="{00000000-0005-0000-0000-0000712A0000}"/>
    <cellStyle name="Percent 2 2 2 2 12 2 2 2" xfId="12494" xr:uid="{00000000-0005-0000-0000-0000722A0000}"/>
    <cellStyle name="Percent 2 2 2 2 12 2 3" xfId="12493" xr:uid="{00000000-0005-0000-0000-0000732A0000}"/>
    <cellStyle name="Percent 2 2 2 2 12 3" xfId="7831" xr:uid="{00000000-0005-0000-0000-0000742A0000}"/>
    <cellStyle name="Percent 2 2 2 2 12 3 2" xfId="12495" xr:uid="{00000000-0005-0000-0000-0000752A0000}"/>
    <cellStyle name="Percent 2 2 2 2 12 4" xfId="12492" xr:uid="{00000000-0005-0000-0000-0000762A0000}"/>
    <cellStyle name="Percent 2 2 2 2 13" xfId="7832" xr:uid="{00000000-0005-0000-0000-0000772A0000}"/>
    <cellStyle name="Percent 2 2 2 2 13 2" xfId="7833" xr:uid="{00000000-0005-0000-0000-0000782A0000}"/>
    <cellStyle name="Percent 2 2 2 2 13 2 2" xfId="7834" xr:uid="{00000000-0005-0000-0000-0000792A0000}"/>
    <cellStyle name="Percent 2 2 2 2 13 2 2 2" xfId="12498" xr:uid="{00000000-0005-0000-0000-00007A2A0000}"/>
    <cellStyle name="Percent 2 2 2 2 13 2 3" xfId="12497" xr:uid="{00000000-0005-0000-0000-00007B2A0000}"/>
    <cellStyle name="Percent 2 2 2 2 13 3" xfId="7835" xr:uid="{00000000-0005-0000-0000-00007C2A0000}"/>
    <cellStyle name="Percent 2 2 2 2 13 3 2" xfId="12499" xr:uid="{00000000-0005-0000-0000-00007D2A0000}"/>
    <cellStyle name="Percent 2 2 2 2 13 4" xfId="12496" xr:uid="{00000000-0005-0000-0000-00007E2A0000}"/>
    <cellStyle name="Percent 2 2 2 2 14" xfId="7836" xr:uid="{00000000-0005-0000-0000-00007F2A0000}"/>
    <cellStyle name="Percent 2 2 2 2 14 2" xfId="7837" xr:uid="{00000000-0005-0000-0000-0000802A0000}"/>
    <cellStyle name="Percent 2 2 2 2 14 2 2" xfId="7838" xr:uid="{00000000-0005-0000-0000-0000812A0000}"/>
    <cellStyle name="Percent 2 2 2 2 14 2 2 2" xfId="12502" xr:uid="{00000000-0005-0000-0000-0000822A0000}"/>
    <cellStyle name="Percent 2 2 2 2 14 2 3" xfId="12501" xr:uid="{00000000-0005-0000-0000-0000832A0000}"/>
    <cellStyle name="Percent 2 2 2 2 14 3" xfId="7839" xr:uid="{00000000-0005-0000-0000-0000842A0000}"/>
    <cellStyle name="Percent 2 2 2 2 14 3 2" xfId="12503" xr:uid="{00000000-0005-0000-0000-0000852A0000}"/>
    <cellStyle name="Percent 2 2 2 2 14 4" xfId="12500" xr:uid="{00000000-0005-0000-0000-0000862A0000}"/>
    <cellStyle name="Percent 2 2 2 2 15" xfId="7840" xr:uid="{00000000-0005-0000-0000-0000872A0000}"/>
    <cellStyle name="Percent 2 2 2 2 15 2" xfId="7841" xr:uid="{00000000-0005-0000-0000-0000882A0000}"/>
    <cellStyle name="Percent 2 2 2 2 15 2 2" xfId="7842" xr:uid="{00000000-0005-0000-0000-0000892A0000}"/>
    <cellStyle name="Percent 2 2 2 2 15 2 2 2" xfId="12506" xr:uid="{00000000-0005-0000-0000-00008A2A0000}"/>
    <cellStyle name="Percent 2 2 2 2 15 2 3" xfId="12505" xr:uid="{00000000-0005-0000-0000-00008B2A0000}"/>
    <cellStyle name="Percent 2 2 2 2 15 3" xfId="7843" xr:uid="{00000000-0005-0000-0000-00008C2A0000}"/>
    <cellStyle name="Percent 2 2 2 2 15 3 2" xfId="12507" xr:uid="{00000000-0005-0000-0000-00008D2A0000}"/>
    <cellStyle name="Percent 2 2 2 2 15 4" xfId="12504" xr:uid="{00000000-0005-0000-0000-00008E2A0000}"/>
    <cellStyle name="Percent 2 2 2 2 16" xfId="7844" xr:uid="{00000000-0005-0000-0000-00008F2A0000}"/>
    <cellStyle name="Percent 2 2 2 2 16 2" xfId="7845" xr:uid="{00000000-0005-0000-0000-0000902A0000}"/>
    <cellStyle name="Percent 2 2 2 2 16 2 2" xfId="7846" xr:uid="{00000000-0005-0000-0000-0000912A0000}"/>
    <cellStyle name="Percent 2 2 2 2 16 2 2 2" xfId="12510" xr:uid="{00000000-0005-0000-0000-0000922A0000}"/>
    <cellStyle name="Percent 2 2 2 2 16 2 3" xfId="12509" xr:uid="{00000000-0005-0000-0000-0000932A0000}"/>
    <cellStyle name="Percent 2 2 2 2 16 3" xfId="7847" xr:uid="{00000000-0005-0000-0000-0000942A0000}"/>
    <cellStyle name="Percent 2 2 2 2 16 3 2" xfId="12511" xr:uid="{00000000-0005-0000-0000-0000952A0000}"/>
    <cellStyle name="Percent 2 2 2 2 16 4" xfId="12508" xr:uid="{00000000-0005-0000-0000-0000962A0000}"/>
    <cellStyle name="Percent 2 2 2 2 17" xfId="7848" xr:uid="{00000000-0005-0000-0000-0000972A0000}"/>
    <cellStyle name="Percent 2 2 2 2 17 2" xfId="7849" xr:uid="{00000000-0005-0000-0000-0000982A0000}"/>
    <cellStyle name="Percent 2 2 2 2 17 2 2" xfId="7850" xr:uid="{00000000-0005-0000-0000-0000992A0000}"/>
    <cellStyle name="Percent 2 2 2 2 17 2 2 2" xfId="12514" xr:uid="{00000000-0005-0000-0000-00009A2A0000}"/>
    <cellStyle name="Percent 2 2 2 2 17 2 3" xfId="12513" xr:uid="{00000000-0005-0000-0000-00009B2A0000}"/>
    <cellStyle name="Percent 2 2 2 2 17 3" xfId="7851" xr:uid="{00000000-0005-0000-0000-00009C2A0000}"/>
    <cellStyle name="Percent 2 2 2 2 17 3 2" xfId="12515" xr:uid="{00000000-0005-0000-0000-00009D2A0000}"/>
    <cellStyle name="Percent 2 2 2 2 17 4" xfId="12512" xr:uid="{00000000-0005-0000-0000-00009E2A0000}"/>
    <cellStyle name="Percent 2 2 2 2 18" xfId="7852" xr:uid="{00000000-0005-0000-0000-00009F2A0000}"/>
    <cellStyle name="Percent 2 2 2 2 18 2" xfId="7853" xr:uid="{00000000-0005-0000-0000-0000A02A0000}"/>
    <cellStyle name="Percent 2 2 2 2 18 2 2" xfId="7854" xr:uid="{00000000-0005-0000-0000-0000A12A0000}"/>
    <cellStyle name="Percent 2 2 2 2 18 2 2 2" xfId="12518" xr:uid="{00000000-0005-0000-0000-0000A22A0000}"/>
    <cellStyle name="Percent 2 2 2 2 18 2 3" xfId="12517" xr:uid="{00000000-0005-0000-0000-0000A32A0000}"/>
    <cellStyle name="Percent 2 2 2 2 18 3" xfId="7855" xr:uid="{00000000-0005-0000-0000-0000A42A0000}"/>
    <cellStyle name="Percent 2 2 2 2 18 3 2" xfId="12519" xr:uid="{00000000-0005-0000-0000-0000A52A0000}"/>
    <cellStyle name="Percent 2 2 2 2 18 4" xfId="12516" xr:uid="{00000000-0005-0000-0000-0000A62A0000}"/>
    <cellStyle name="Percent 2 2 2 2 19" xfId="7856" xr:uid="{00000000-0005-0000-0000-0000A72A0000}"/>
    <cellStyle name="Percent 2 2 2 2 19 2" xfId="7857" xr:uid="{00000000-0005-0000-0000-0000A82A0000}"/>
    <cellStyle name="Percent 2 2 2 2 19 2 2" xfId="7858" xr:uid="{00000000-0005-0000-0000-0000A92A0000}"/>
    <cellStyle name="Percent 2 2 2 2 19 2 2 2" xfId="12522" xr:uid="{00000000-0005-0000-0000-0000AA2A0000}"/>
    <cellStyle name="Percent 2 2 2 2 19 2 3" xfId="12521" xr:uid="{00000000-0005-0000-0000-0000AB2A0000}"/>
    <cellStyle name="Percent 2 2 2 2 19 3" xfId="7859" xr:uid="{00000000-0005-0000-0000-0000AC2A0000}"/>
    <cellStyle name="Percent 2 2 2 2 19 3 2" xfId="12523" xr:uid="{00000000-0005-0000-0000-0000AD2A0000}"/>
    <cellStyle name="Percent 2 2 2 2 19 4" xfId="12520" xr:uid="{00000000-0005-0000-0000-0000AE2A0000}"/>
    <cellStyle name="Percent 2 2 2 2 2" xfId="7860" xr:uid="{00000000-0005-0000-0000-0000AF2A0000}"/>
    <cellStyle name="Percent 2 2 2 2 2 10" xfId="7861" xr:uid="{00000000-0005-0000-0000-0000B02A0000}"/>
    <cellStyle name="Percent 2 2 2 2 2 11" xfId="7862" xr:uid="{00000000-0005-0000-0000-0000B12A0000}"/>
    <cellStyle name="Percent 2 2 2 2 2 12" xfId="7863" xr:uid="{00000000-0005-0000-0000-0000B22A0000}"/>
    <cellStyle name="Percent 2 2 2 2 2 13" xfId="7864" xr:uid="{00000000-0005-0000-0000-0000B32A0000}"/>
    <cellStyle name="Percent 2 2 2 2 2 14" xfId="7865" xr:uid="{00000000-0005-0000-0000-0000B42A0000}"/>
    <cellStyle name="Percent 2 2 2 2 2 15" xfId="7866" xr:uid="{00000000-0005-0000-0000-0000B52A0000}"/>
    <cellStyle name="Percent 2 2 2 2 2 16" xfId="7867" xr:uid="{00000000-0005-0000-0000-0000B62A0000}"/>
    <cellStyle name="Percent 2 2 2 2 2 17" xfId="7868" xr:uid="{00000000-0005-0000-0000-0000B72A0000}"/>
    <cellStyle name="Percent 2 2 2 2 2 18" xfId="7869" xr:uid="{00000000-0005-0000-0000-0000B82A0000}"/>
    <cellStyle name="Percent 2 2 2 2 2 19" xfId="7870" xr:uid="{00000000-0005-0000-0000-0000B92A0000}"/>
    <cellStyle name="Percent 2 2 2 2 2 19 2" xfId="7871" xr:uid="{00000000-0005-0000-0000-0000BA2A0000}"/>
    <cellStyle name="Percent 2 2 2 2 2 19 2 2" xfId="12526" xr:uid="{00000000-0005-0000-0000-0000BB2A0000}"/>
    <cellStyle name="Percent 2 2 2 2 2 19 3" xfId="12525" xr:uid="{00000000-0005-0000-0000-0000BC2A0000}"/>
    <cellStyle name="Percent 2 2 2 2 2 2" xfId="7872" xr:uid="{00000000-0005-0000-0000-0000BD2A0000}"/>
    <cellStyle name="Percent 2 2 2 2 2 20" xfId="7873" xr:uid="{00000000-0005-0000-0000-0000BE2A0000}"/>
    <cellStyle name="Percent 2 2 2 2 2 20 2" xfId="12527" xr:uid="{00000000-0005-0000-0000-0000BF2A0000}"/>
    <cellStyle name="Percent 2 2 2 2 2 21" xfId="12524" xr:uid="{00000000-0005-0000-0000-0000C02A0000}"/>
    <cellStyle name="Percent 2 2 2 2 2 3" xfId="7874" xr:uid="{00000000-0005-0000-0000-0000C12A0000}"/>
    <cellStyle name="Percent 2 2 2 2 2 4" xfId="7875" xr:uid="{00000000-0005-0000-0000-0000C22A0000}"/>
    <cellStyle name="Percent 2 2 2 2 2 5" xfId="7876" xr:uid="{00000000-0005-0000-0000-0000C32A0000}"/>
    <cellStyle name="Percent 2 2 2 2 2 6" xfId="7877" xr:uid="{00000000-0005-0000-0000-0000C42A0000}"/>
    <cellStyle name="Percent 2 2 2 2 2 7" xfId="7878" xr:uid="{00000000-0005-0000-0000-0000C52A0000}"/>
    <cellStyle name="Percent 2 2 2 2 2 8" xfId="7879" xr:uid="{00000000-0005-0000-0000-0000C62A0000}"/>
    <cellStyle name="Percent 2 2 2 2 2 9" xfId="7880" xr:uid="{00000000-0005-0000-0000-0000C72A0000}"/>
    <cellStyle name="Percent 2 2 2 2 20" xfId="7881" xr:uid="{00000000-0005-0000-0000-0000C82A0000}"/>
    <cellStyle name="Percent 2 2 2 2 20 2" xfId="7882" xr:uid="{00000000-0005-0000-0000-0000C92A0000}"/>
    <cellStyle name="Percent 2 2 2 2 20 2 2" xfId="7883" xr:uid="{00000000-0005-0000-0000-0000CA2A0000}"/>
    <cellStyle name="Percent 2 2 2 2 20 2 2 2" xfId="12530" xr:uid="{00000000-0005-0000-0000-0000CB2A0000}"/>
    <cellStyle name="Percent 2 2 2 2 20 2 3" xfId="12529" xr:uid="{00000000-0005-0000-0000-0000CC2A0000}"/>
    <cellStyle name="Percent 2 2 2 2 20 3" xfId="7884" xr:uid="{00000000-0005-0000-0000-0000CD2A0000}"/>
    <cellStyle name="Percent 2 2 2 2 20 3 2" xfId="12531" xr:uid="{00000000-0005-0000-0000-0000CE2A0000}"/>
    <cellStyle name="Percent 2 2 2 2 20 4" xfId="12528" xr:uid="{00000000-0005-0000-0000-0000CF2A0000}"/>
    <cellStyle name="Percent 2 2 2 2 21" xfId="7885" xr:uid="{00000000-0005-0000-0000-0000D02A0000}"/>
    <cellStyle name="Percent 2 2 2 2 21 2" xfId="7886" xr:uid="{00000000-0005-0000-0000-0000D12A0000}"/>
    <cellStyle name="Percent 2 2 2 2 21 2 2" xfId="7887" xr:uid="{00000000-0005-0000-0000-0000D22A0000}"/>
    <cellStyle name="Percent 2 2 2 2 21 2 2 2" xfId="12534" xr:uid="{00000000-0005-0000-0000-0000D32A0000}"/>
    <cellStyle name="Percent 2 2 2 2 21 2 3" xfId="12533" xr:uid="{00000000-0005-0000-0000-0000D42A0000}"/>
    <cellStyle name="Percent 2 2 2 2 21 3" xfId="7888" xr:uid="{00000000-0005-0000-0000-0000D52A0000}"/>
    <cellStyle name="Percent 2 2 2 2 21 3 2" xfId="12535" xr:uid="{00000000-0005-0000-0000-0000D62A0000}"/>
    <cellStyle name="Percent 2 2 2 2 21 4" xfId="12532" xr:uid="{00000000-0005-0000-0000-0000D72A0000}"/>
    <cellStyle name="Percent 2 2 2 2 22" xfId="7889" xr:uid="{00000000-0005-0000-0000-0000D82A0000}"/>
    <cellStyle name="Percent 2 2 2 2 22 2" xfId="7890" xr:uid="{00000000-0005-0000-0000-0000D92A0000}"/>
    <cellStyle name="Percent 2 2 2 2 22 2 2" xfId="7891" xr:uid="{00000000-0005-0000-0000-0000DA2A0000}"/>
    <cellStyle name="Percent 2 2 2 2 22 2 2 2" xfId="12538" xr:uid="{00000000-0005-0000-0000-0000DB2A0000}"/>
    <cellStyle name="Percent 2 2 2 2 22 2 3" xfId="12537" xr:uid="{00000000-0005-0000-0000-0000DC2A0000}"/>
    <cellStyle name="Percent 2 2 2 2 22 3" xfId="7892" xr:uid="{00000000-0005-0000-0000-0000DD2A0000}"/>
    <cellStyle name="Percent 2 2 2 2 22 3 2" xfId="12539" xr:uid="{00000000-0005-0000-0000-0000DE2A0000}"/>
    <cellStyle name="Percent 2 2 2 2 22 4" xfId="12536" xr:uid="{00000000-0005-0000-0000-0000DF2A0000}"/>
    <cellStyle name="Percent 2 2 2 2 23" xfId="7893" xr:uid="{00000000-0005-0000-0000-0000E02A0000}"/>
    <cellStyle name="Percent 2 2 2 2 23 2" xfId="7894" xr:uid="{00000000-0005-0000-0000-0000E12A0000}"/>
    <cellStyle name="Percent 2 2 2 2 23 2 2" xfId="7895" xr:uid="{00000000-0005-0000-0000-0000E22A0000}"/>
    <cellStyle name="Percent 2 2 2 2 23 2 2 2" xfId="12542" xr:uid="{00000000-0005-0000-0000-0000E32A0000}"/>
    <cellStyle name="Percent 2 2 2 2 23 2 3" xfId="12541" xr:uid="{00000000-0005-0000-0000-0000E42A0000}"/>
    <cellStyle name="Percent 2 2 2 2 23 3" xfId="7896" xr:uid="{00000000-0005-0000-0000-0000E52A0000}"/>
    <cellStyle name="Percent 2 2 2 2 23 3 2" xfId="12543" xr:uid="{00000000-0005-0000-0000-0000E62A0000}"/>
    <cellStyle name="Percent 2 2 2 2 23 4" xfId="12540" xr:uid="{00000000-0005-0000-0000-0000E72A0000}"/>
    <cellStyle name="Percent 2 2 2 2 24" xfId="7897" xr:uid="{00000000-0005-0000-0000-0000E82A0000}"/>
    <cellStyle name="Percent 2 2 2 2 24 2" xfId="7898" xr:uid="{00000000-0005-0000-0000-0000E92A0000}"/>
    <cellStyle name="Percent 2 2 2 2 24 2 2" xfId="7899" xr:uid="{00000000-0005-0000-0000-0000EA2A0000}"/>
    <cellStyle name="Percent 2 2 2 2 24 2 2 2" xfId="12546" xr:uid="{00000000-0005-0000-0000-0000EB2A0000}"/>
    <cellStyle name="Percent 2 2 2 2 24 2 3" xfId="12545" xr:uid="{00000000-0005-0000-0000-0000EC2A0000}"/>
    <cellStyle name="Percent 2 2 2 2 24 3" xfId="7900" xr:uid="{00000000-0005-0000-0000-0000ED2A0000}"/>
    <cellStyle name="Percent 2 2 2 2 24 3 2" xfId="12547" xr:uid="{00000000-0005-0000-0000-0000EE2A0000}"/>
    <cellStyle name="Percent 2 2 2 2 24 4" xfId="12544" xr:uid="{00000000-0005-0000-0000-0000EF2A0000}"/>
    <cellStyle name="Percent 2 2 2 2 25" xfId="7901" xr:uid="{00000000-0005-0000-0000-0000F02A0000}"/>
    <cellStyle name="Percent 2 2 2 2 25 2" xfId="7902" xr:uid="{00000000-0005-0000-0000-0000F12A0000}"/>
    <cellStyle name="Percent 2 2 2 2 25 2 2" xfId="7903" xr:uid="{00000000-0005-0000-0000-0000F22A0000}"/>
    <cellStyle name="Percent 2 2 2 2 25 2 2 2" xfId="12550" xr:uid="{00000000-0005-0000-0000-0000F32A0000}"/>
    <cellStyle name="Percent 2 2 2 2 25 2 3" xfId="12549" xr:uid="{00000000-0005-0000-0000-0000F42A0000}"/>
    <cellStyle name="Percent 2 2 2 2 25 3" xfId="7904" xr:uid="{00000000-0005-0000-0000-0000F52A0000}"/>
    <cellStyle name="Percent 2 2 2 2 25 3 2" xfId="12551" xr:uid="{00000000-0005-0000-0000-0000F62A0000}"/>
    <cellStyle name="Percent 2 2 2 2 25 4" xfId="12548" xr:uid="{00000000-0005-0000-0000-0000F72A0000}"/>
    <cellStyle name="Percent 2 2 2 2 26" xfId="7905" xr:uid="{00000000-0005-0000-0000-0000F82A0000}"/>
    <cellStyle name="Percent 2 2 2 2 26 2" xfId="7906" xr:uid="{00000000-0005-0000-0000-0000F92A0000}"/>
    <cellStyle name="Percent 2 2 2 2 26 2 2" xfId="7907" xr:uid="{00000000-0005-0000-0000-0000FA2A0000}"/>
    <cellStyle name="Percent 2 2 2 2 26 2 2 2" xfId="12554" xr:uid="{00000000-0005-0000-0000-0000FB2A0000}"/>
    <cellStyle name="Percent 2 2 2 2 26 2 3" xfId="12553" xr:uid="{00000000-0005-0000-0000-0000FC2A0000}"/>
    <cellStyle name="Percent 2 2 2 2 26 3" xfId="7908" xr:uid="{00000000-0005-0000-0000-0000FD2A0000}"/>
    <cellStyle name="Percent 2 2 2 2 26 3 2" xfId="12555" xr:uid="{00000000-0005-0000-0000-0000FE2A0000}"/>
    <cellStyle name="Percent 2 2 2 2 26 4" xfId="12552" xr:uid="{00000000-0005-0000-0000-0000FF2A0000}"/>
    <cellStyle name="Percent 2 2 2 2 3" xfId="7909" xr:uid="{00000000-0005-0000-0000-0000002B0000}"/>
    <cellStyle name="Percent 2 2 2 2 4" xfId="7910" xr:uid="{00000000-0005-0000-0000-0000012B0000}"/>
    <cellStyle name="Percent 2 2 2 2 5" xfId="7911" xr:uid="{00000000-0005-0000-0000-0000022B0000}"/>
    <cellStyle name="Percent 2 2 2 2 6" xfId="7912" xr:uid="{00000000-0005-0000-0000-0000032B0000}"/>
    <cellStyle name="Percent 2 2 2 2 7" xfId="7913" xr:uid="{00000000-0005-0000-0000-0000042B0000}"/>
    <cellStyle name="Percent 2 2 2 2 8" xfId="7914" xr:uid="{00000000-0005-0000-0000-0000052B0000}"/>
    <cellStyle name="Percent 2 2 2 2 9" xfId="7915" xr:uid="{00000000-0005-0000-0000-0000062B0000}"/>
    <cellStyle name="Percent 2 2 2 20" xfId="7916" xr:uid="{00000000-0005-0000-0000-0000072B0000}"/>
    <cellStyle name="Percent 2 2 2 21" xfId="7917" xr:uid="{00000000-0005-0000-0000-0000082B0000}"/>
    <cellStyle name="Percent 2 2 2 22" xfId="7918" xr:uid="{00000000-0005-0000-0000-0000092B0000}"/>
    <cellStyle name="Percent 2 2 2 23" xfId="7919" xr:uid="{00000000-0005-0000-0000-00000A2B0000}"/>
    <cellStyle name="Percent 2 2 2 24" xfId="7920" xr:uid="{00000000-0005-0000-0000-00000B2B0000}"/>
    <cellStyle name="Percent 2 2 2 25" xfId="7921" xr:uid="{00000000-0005-0000-0000-00000C2B0000}"/>
    <cellStyle name="Percent 2 2 2 26" xfId="7922" xr:uid="{00000000-0005-0000-0000-00000D2B0000}"/>
    <cellStyle name="Percent 2 2 2 27" xfId="7923" xr:uid="{00000000-0005-0000-0000-00000E2B0000}"/>
    <cellStyle name="Percent 2 2 2 28" xfId="7924" xr:uid="{00000000-0005-0000-0000-00000F2B0000}"/>
    <cellStyle name="Percent 2 2 2 28 2" xfId="12556" xr:uid="{00000000-0005-0000-0000-0000102B0000}"/>
    <cellStyle name="Percent 2 2 2 3" xfId="7925" xr:uid="{00000000-0005-0000-0000-0000112B0000}"/>
    <cellStyle name="Percent 2 2 2 3 2" xfId="7926" xr:uid="{00000000-0005-0000-0000-0000122B0000}"/>
    <cellStyle name="Percent 2 2 2 3 2 2" xfId="7927" xr:uid="{00000000-0005-0000-0000-0000132B0000}"/>
    <cellStyle name="Percent 2 2 2 3 2 2 2" xfId="12559" xr:uid="{00000000-0005-0000-0000-0000142B0000}"/>
    <cellStyle name="Percent 2 2 2 3 2 3" xfId="12558" xr:uid="{00000000-0005-0000-0000-0000152B0000}"/>
    <cellStyle name="Percent 2 2 2 3 3" xfId="7928" xr:uid="{00000000-0005-0000-0000-0000162B0000}"/>
    <cellStyle name="Percent 2 2 2 3 3 2" xfId="12560" xr:uid="{00000000-0005-0000-0000-0000172B0000}"/>
    <cellStyle name="Percent 2 2 2 3 4" xfId="12557" xr:uid="{00000000-0005-0000-0000-0000182B0000}"/>
    <cellStyle name="Percent 2 2 2 4" xfId="7929" xr:uid="{00000000-0005-0000-0000-0000192B0000}"/>
    <cellStyle name="Percent 2 2 2 4 2" xfId="7930" xr:uid="{00000000-0005-0000-0000-00001A2B0000}"/>
    <cellStyle name="Percent 2 2 2 4 2 2" xfId="7931" xr:uid="{00000000-0005-0000-0000-00001B2B0000}"/>
    <cellStyle name="Percent 2 2 2 4 2 2 2" xfId="12563" xr:uid="{00000000-0005-0000-0000-00001C2B0000}"/>
    <cellStyle name="Percent 2 2 2 4 2 3" xfId="12562" xr:uid="{00000000-0005-0000-0000-00001D2B0000}"/>
    <cellStyle name="Percent 2 2 2 4 3" xfId="7932" xr:uid="{00000000-0005-0000-0000-00001E2B0000}"/>
    <cellStyle name="Percent 2 2 2 4 3 2" xfId="12564" xr:uid="{00000000-0005-0000-0000-00001F2B0000}"/>
    <cellStyle name="Percent 2 2 2 4 4" xfId="12561" xr:uid="{00000000-0005-0000-0000-0000202B0000}"/>
    <cellStyle name="Percent 2 2 2 5" xfId="7933" xr:uid="{00000000-0005-0000-0000-0000212B0000}"/>
    <cellStyle name="Percent 2 2 2 5 2" xfId="7934" xr:uid="{00000000-0005-0000-0000-0000222B0000}"/>
    <cellStyle name="Percent 2 2 2 5 2 2" xfId="7935" xr:uid="{00000000-0005-0000-0000-0000232B0000}"/>
    <cellStyle name="Percent 2 2 2 5 2 2 2" xfId="12567" xr:uid="{00000000-0005-0000-0000-0000242B0000}"/>
    <cellStyle name="Percent 2 2 2 5 2 3" xfId="12566" xr:uid="{00000000-0005-0000-0000-0000252B0000}"/>
    <cellStyle name="Percent 2 2 2 5 3" xfId="7936" xr:uid="{00000000-0005-0000-0000-0000262B0000}"/>
    <cellStyle name="Percent 2 2 2 5 3 2" xfId="12568" xr:uid="{00000000-0005-0000-0000-0000272B0000}"/>
    <cellStyle name="Percent 2 2 2 5 4" xfId="12565" xr:uid="{00000000-0005-0000-0000-0000282B0000}"/>
    <cellStyle name="Percent 2 2 2 6" xfId="7937" xr:uid="{00000000-0005-0000-0000-0000292B0000}"/>
    <cellStyle name="Percent 2 2 2 6 2" xfId="7938" xr:uid="{00000000-0005-0000-0000-00002A2B0000}"/>
    <cellStyle name="Percent 2 2 2 6 2 2" xfId="7939" xr:uid="{00000000-0005-0000-0000-00002B2B0000}"/>
    <cellStyle name="Percent 2 2 2 6 2 2 2" xfId="12571" xr:uid="{00000000-0005-0000-0000-00002C2B0000}"/>
    <cellStyle name="Percent 2 2 2 6 2 3" xfId="12570" xr:uid="{00000000-0005-0000-0000-00002D2B0000}"/>
    <cellStyle name="Percent 2 2 2 6 3" xfId="7940" xr:uid="{00000000-0005-0000-0000-00002E2B0000}"/>
    <cellStyle name="Percent 2 2 2 6 3 2" xfId="12572" xr:uid="{00000000-0005-0000-0000-00002F2B0000}"/>
    <cellStyle name="Percent 2 2 2 6 4" xfId="12569" xr:uid="{00000000-0005-0000-0000-0000302B0000}"/>
    <cellStyle name="Percent 2 2 2 7" xfId="7941" xr:uid="{00000000-0005-0000-0000-0000312B0000}"/>
    <cellStyle name="Percent 2 2 2 7 2" xfId="7942" xr:uid="{00000000-0005-0000-0000-0000322B0000}"/>
    <cellStyle name="Percent 2 2 2 7 2 2" xfId="7943" xr:uid="{00000000-0005-0000-0000-0000332B0000}"/>
    <cellStyle name="Percent 2 2 2 7 2 2 2" xfId="12575" xr:uid="{00000000-0005-0000-0000-0000342B0000}"/>
    <cellStyle name="Percent 2 2 2 7 2 3" xfId="12574" xr:uid="{00000000-0005-0000-0000-0000352B0000}"/>
    <cellStyle name="Percent 2 2 2 7 3" xfId="7944" xr:uid="{00000000-0005-0000-0000-0000362B0000}"/>
    <cellStyle name="Percent 2 2 2 7 3 2" xfId="12576" xr:uid="{00000000-0005-0000-0000-0000372B0000}"/>
    <cellStyle name="Percent 2 2 2 7 4" xfId="12573" xr:uid="{00000000-0005-0000-0000-0000382B0000}"/>
    <cellStyle name="Percent 2 2 2 8" xfId="7945" xr:uid="{00000000-0005-0000-0000-0000392B0000}"/>
    <cellStyle name="Percent 2 2 2 8 2" xfId="7946" xr:uid="{00000000-0005-0000-0000-00003A2B0000}"/>
    <cellStyle name="Percent 2 2 2 8 2 2" xfId="7947" xr:uid="{00000000-0005-0000-0000-00003B2B0000}"/>
    <cellStyle name="Percent 2 2 2 8 2 2 2" xfId="12579" xr:uid="{00000000-0005-0000-0000-00003C2B0000}"/>
    <cellStyle name="Percent 2 2 2 8 2 3" xfId="12578" xr:uid="{00000000-0005-0000-0000-00003D2B0000}"/>
    <cellStyle name="Percent 2 2 2 8 3" xfId="7948" xr:uid="{00000000-0005-0000-0000-00003E2B0000}"/>
    <cellStyle name="Percent 2 2 2 8 3 2" xfId="12580" xr:uid="{00000000-0005-0000-0000-00003F2B0000}"/>
    <cellStyle name="Percent 2 2 2 8 4" xfId="12577" xr:uid="{00000000-0005-0000-0000-0000402B0000}"/>
    <cellStyle name="Percent 2 2 2 9" xfId="7949" xr:uid="{00000000-0005-0000-0000-0000412B0000}"/>
    <cellStyle name="Percent 2 2 2 9 2" xfId="7950" xr:uid="{00000000-0005-0000-0000-0000422B0000}"/>
    <cellStyle name="Percent 2 2 2 9 2 2" xfId="7951" xr:uid="{00000000-0005-0000-0000-0000432B0000}"/>
    <cellStyle name="Percent 2 2 2 9 2 2 2" xfId="12583" xr:uid="{00000000-0005-0000-0000-0000442B0000}"/>
    <cellStyle name="Percent 2 2 2 9 2 3" xfId="12582" xr:uid="{00000000-0005-0000-0000-0000452B0000}"/>
    <cellStyle name="Percent 2 2 2 9 3" xfId="7952" xr:uid="{00000000-0005-0000-0000-0000462B0000}"/>
    <cellStyle name="Percent 2 2 2 9 3 2" xfId="12584" xr:uid="{00000000-0005-0000-0000-0000472B0000}"/>
    <cellStyle name="Percent 2 2 2 9 4" xfId="12581" xr:uid="{00000000-0005-0000-0000-0000482B0000}"/>
    <cellStyle name="Percent 2 2 20" xfId="7953" xr:uid="{00000000-0005-0000-0000-0000492B0000}"/>
    <cellStyle name="Percent 2 2 20 2" xfId="7954" xr:uid="{00000000-0005-0000-0000-00004A2B0000}"/>
    <cellStyle name="Percent 2 2 20 2 2" xfId="7955" xr:uid="{00000000-0005-0000-0000-00004B2B0000}"/>
    <cellStyle name="Percent 2 2 20 2 2 2" xfId="12587" xr:uid="{00000000-0005-0000-0000-00004C2B0000}"/>
    <cellStyle name="Percent 2 2 20 2 3" xfId="12586" xr:uid="{00000000-0005-0000-0000-00004D2B0000}"/>
    <cellStyle name="Percent 2 2 20 3" xfId="7956" xr:uid="{00000000-0005-0000-0000-00004E2B0000}"/>
    <cellStyle name="Percent 2 2 20 3 2" xfId="12588" xr:uid="{00000000-0005-0000-0000-00004F2B0000}"/>
    <cellStyle name="Percent 2 2 20 4" xfId="12585" xr:uid="{00000000-0005-0000-0000-0000502B0000}"/>
    <cellStyle name="Percent 2 2 21" xfId="7957" xr:uid="{00000000-0005-0000-0000-0000512B0000}"/>
    <cellStyle name="Percent 2 2 21 2" xfId="7958" xr:uid="{00000000-0005-0000-0000-0000522B0000}"/>
    <cellStyle name="Percent 2 2 21 2 2" xfId="7959" xr:uid="{00000000-0005-0000-0000-0000532B0000}"/>
    <cellStyle name="Percent 2 2 21 2 2 2" xfId="12591" xr:uid="{00000000-0005-0000-0000-0000542B0000}"/>
    <cellStyle name="Percent 2 2 21 2 3" xfId="12590" xr:uid="{00000000-0005-0000-0000-0000552B0000}"/>
    <cellStyle name="Percent 2 2 21 3" xfId="7960" xr:uid="{00000000-0005-0000-0000-0000562B0000}"/>
    <cellStyle name="Percent 2 2 21 3 2" xfId="12592" xr:uid="{00000000-0005-0000-0000-0000572B0000}"/>
    <cellStyle name="Percent 2 2 21 4" xfId="12589" xr:uid="{00000000-0005-0000-0000-0000582B0000}"/>
    <cellStyle name="Percent 2 2 22" xfId="7961" xr:uid="{00000000-0005-0000-0000-0000592B0000}"/>
    <cellStyle name="Percent 2 2 22 2" xfId="7962" xr:uid="{00000000-0005-0000-0000-00005A2B0000}"/>
    <cellStyle name="Percent 2 2 22 2 2" xfId="7963" xr:uid="{00000000-0005-0000-0000-00005B2B0000}"/>
    <cellStyle name="Percent 2 2 22 2 2 2" xfId="12595" xr:uid="{00000000-0005-0000-0000-00005C2B0000}"/>
    <cellStyle name="Percent 2 2 22 2 3" xfId="12594" xr:uid="{00000000-0005-0000-0000-00005D2B0000}"/>
    <cellStyle name="Percent 2 2 22 3" xfId="7964" xr:uid="{00000000-0005-0000-0000-00005E2B0000}"/>
    <cellStyle name="Percent 2 2 22 3 2" xfId="12596" xr:uid="{00000000-0005-0000-0000-00005F2B0000}"/>
    <cellStyle name="Percent 2 2 22 4" xfId="12593" xr:uid="{00000000-0005-0000-0000-0000602B0000}"/>
    <cellStyle name="Percent 2 2 23" xfId="7965" xr:uid="{00000000-0005-0000-0000-0000612B0000}"/>
    <cellStyle name="Percent 2 2 23 2" xfId="7966" xr:uid="{00000000-0005-0000-0000-0000622B0000}"/>
    <cellStyle name="Percent 2 2 23 2 2" xfId="7967" xr:uid="{00000000-0005-0000-0000-0000632B0000}"/>
    <cellStyle name="Percent 2 2 23 2 2 2" xfId="12599" xr:uid="{00000000-0005-0000-0000-0000642B0000}"/>
    <cellStyle name="Percent 2 2 23 2 3" xfId="12598" xr:uid="{00000000-0005-0000-0000-0000652B0000}"/>
    <cellStyle name="Percent 2 2 23 3" xfId="7968" xr:uid="{00000000-0005-0000-0000-0000662B0000}"/>
    <cellStyle name="Percent 2 2 23 3 2" xfId="12600" xr:uid="{00000000-0005-0000-0000-0000672B0000}"/>
    <cellStyle name="Percent 2 2 23 4" xfId="12597" xr:uid="{00000000-0005-0000-0000-0000682B0000}"/>
    <cellStyle name="Percent 2 2 24" xfId="7969" xr:uid="{00000000-0005-0000-0000-0000692B0000}"/>
    <cellStyle name="Percent 2 2 24 2" xfId="7970" xr:uid="{00000000-0005-0000-0000-00006A2B0000}"/>
    <cellStyle name="Percent 2 2 24 2 2" xfId="7971" xr:uid="{00000000-0005-0000-0000-00006B2B0000}"/>
    <cellStyle name="Percent 2 2 24 2 2 2" xfId="12603" xr:uid="{00000000-0005-0000-0000-00006C2B0000}"/>
    <cellStyle name="Percent 2 2 24 2 3" xfId="12602" xr:uid="{00000000-0005-0000-0000-00006D2B0000}"/>
    <cellStyle name="Percent 2 2 24 3" xfId="7972" xr:uid="{00000000-0005-0000-0000-00006E2B0000}"/>
    <cellStyle name="Percent 2 2 24 3 2" xfId="12604" xr:uid="{00000000-0005-0000-0000-00006F2B0000}"/>
    <cellStyle name="Percent 2 2 24 4" xfId="12601" xr:uid="{00000000-0005-0000-0000-0000702B0000}"/>
    <cellStyle name="Percent 2 2 25" xfId="7973" xr:uid="{00000000-0005-0000-0000-0000712B0000}"/>
    <cellStyle name="Percent 2 2 25 2" xfId="7974" xr:uid="{00000000-0005-0000-0000-0000722B0000}"/>
    <cellStyle name="Percent 2 2 25 2 2" xfId="7975" xr:uid="{00000000-0005-0000-0000-0000732B0000}"/>
    <cellStyle name="Percent 2 2 25 2 2 2" xfId="12607" xr:uid="{00000000-0005-0000-0000-0000742B0000}"/>
    <cellStyle name="Percent 2 2 25 2 3" xfId="12606" xr:uid="{00000000-0005-0000-0000-0000752B0000}"/>
    <cellStyle name="Percent 2 2 25 3" xfId="7976" xr:uid="{00000000-0005-0000-0000-0000762B0000}"/>
    <cellStyle name="Percent 2 2 25 3 2" xfId="12608" xr:uid="{00000000-0005-0000-0000-0000772B0000}"/>
    <cellStyle name="Percent 2 2 25 4" xfId="12605" xr:uid="{00000000-0005-0000-0000-0000782B0000}"/>
    <cellStyle name="Percent 2 2 26" xfId="7977" xr:uid="{00000000-0005-0000-0000-0000792B0000}"/>
    <cellStyle name="Percent 2 2 26 2" xfId="7978" xr:uid="{00000000-0005-0000-0000-00007A2B0000}"/>
    <cellStyle name="Percent 2 2 26 2 2" xfId="7979" xr:uid="{00000000-0005-0000-0000-00007B2B0000}"/>
    <cellStyle name="Percent 2 2 26 2 2 2" xfId="12611" xr:uid="{00000000-0005-0000-0000-00007C2B0000}"/>
    <cellStyle name="Percent 2 2 26 2 3" xfId="12610" xr:uid="{00000000-0005-0000-0000-00007D2B0000}"/>
    <cellStyle name="Percent 2 2 26 3" xfId="7980" xr:uid="{00000000-0005-0000-0000-00007E2B0000}"/>
    <cellStyle name="Percent 2 2 26 3 2" xfId="12612" xr:uid="{00000000-0005-0000-0000-00007F2B0000}"/>
    <cellStyle name="Percent 2 2 26 4" xfId="12609" xr:uid="{00000000-0005-0000-0000-0000802B0000}"/>
    <cellStyle name="Percent 2 2 27" xfId="7981" xr:uid="{00000000-0005-0000-0000-0000812B0000}"/>
    <cellStyle name="Percent 2 2 27 2" xfId="7982" xr:uid="{00000000-0005-0000-0000-0000822B0000}"/>
    <cellStyle name="Percent 2 2 27 2 2" xfId="7983" xr:uid="{00000000-0005-0000-0000-0000832B0000}"/>
    <cellStyle name="Percent 2 2 27 2 2 2" xfId="12615" xr:uid="{00000000-0005-0000-0000-0000842B0000}"/>
    <cellStyle name="Percent 2 2 27 2 3" xfId="12614" xr:uid="{00000000-0005-0000-0000-0000852B0000}"/>
    <cellStyle name="Percent 2 2 27 3" xfId="7984" xr:uid="{00000000-0005-0000-0000-0000862B0000}"/>
    <cellStyle name="Percent 2 2 27 3 2" xfId="12616" xr:uid="{00000000-0005-0000-0000-0000872B0000}"/>
    <cellStyle name="Percent 2 2 27 4" xfId="12613" xr:uid="{00000000-0005-0000-0000-0000882B0000}"/>
    <cellStyle name="Percent 2 2 28" xfId="7985" xr:uid="{00000000-0005-0000-0000-0000892B0000}"/>
    <cellStyle name="Percent 2 2 28 2" xfId="7986" xr:uid="{00000000-0005-0000-0000-00008A2B0000}"/>
    <cellStyle name="Percent 2 2 28 3" xfId="7987" xr:uid="{00000000-0005-0000-0000-00008B2B0000}"/>
    <cellStyle name="Percent 2 2 29" xfId="7988" xr:uid="{00000000-0005-0000-0000-00008C2B0000}"/>
    <cellStyle name="Percent 2 2 3" xfId="7989" xr:uid="{00000000-0005-0000-0000-00008D2B0000}"/>
    <cellStyle name="Percent 2 2 3 2" xfId="7990" xr:uid="{00000000-0005-0000-0000-00008E2B0000}"/>
    <cellStyle name="Percent 2 2 3 2 2" xfId="7991" xr:uid="{00000000-0005-0000-0000-00008F2B0000}"/>
    <cellStyle name="Percent 2 2 3 2 3" xfId="7992" xr:uid="{00000000-0005-0000-0000-0000902B0000}"/>
    <cellStyle name="Percent 2 2 3 3" xfId="7993" xr:uid="{00000000-0005-0000-0000-0000912B0000}"/>
    <cellStyle name="Percent 2 2 4" xfId="7994" xr:uid="{00000000-0005-0000-0000-0000922B0000}"/>
    <cellStyle name="Percent 2 2 4 2" xfId="7995" xr:uid="{00000000-0005-0000-0000-0000932B0000}"/>
    <cellStyle name="Percent 2 2 4 2 2" xfId="7996" xr:uid="{00000000-0005-0000-0000-0000942B0000}"/>
    <cellStyle name="Percent 2 2 4 2 3" xfId="7997" xr:uid="{00000000-0005-0000-0000-0000952B0000}"/>
    <cellStyle name="Percent 2 2 4 3" xfId="7998" xr:uid="{00000000-0005-0000-0000-0000962B0000}"/>
    <cellStyle name="Percent 2 2 5" xfId="7999" xr:uid="{00000000-0005-0000-0000-0000972B0000}"/>
    <cellStyle name="Percent 2 2 5 2" xfId="8000" xr:uid="{00000000-0005-0000-0000-0000982B0000}"/>
    <cellStyle name="Percent 2 2 5 2 2" xfId="8001" xr:uid="{00000000-0005-0000-0000-0000992B0000}"/>
    <cellStyle name="Percent 2 2 5 2 3" xfId="8002" xr:uid="{00000000-0005-0000-0000-00009A2B0000}"/>
    <cellStyle name="Percent 2 2 5 3" xfId="8003" xr:uid="{00000000-0005-0000-0000-00009B2B0000}"/>
    <cellStyle name="Percent 2 2 6" xfId="8004" xr:uid="{00000000-0005-0000-0000-00009C2B0000}"/>
    <cellStyle name="Percent 2 2 6 2" xfId="8005" xr:uid="{00000000-0005-0000-0000-00009D2B0000}"/>
    <cellStyle name="Percent 2 2 6 2 2" xfId="8006" xr:uid="{00000000-0005-0000-0000-00009E2B0000}"/>
    <cellStyle name="Percent 2 2 6 2 3" xfId="8007" xr:uid="{00000000-0005-0000-0000-00009F2B0000}"/>
    <cellStyle name="Percent 2 2 6 3" xfId="8008" xr:uid="{00000000-0005-0000-0000-0000A02B0000}"/>
    <cellStyle name="Percent 2 2 7" xfId="8009" xr:uid="{00000000-0005-0000-0000-0000A12B0000}"/>
    <cellStyle name="Percent 2 2 7 2" xfId="8010" xr:uid="{00000000-0005-0000-0000-0000A22B0000}"/>
    <cellStyle name="Percent 2 2 7 2 2" xfId="8011" xr:uid="{00000000-0005-0000-0000-0000A32B0000}"/>
    <cellStyle name="Percent 2 2 7 2 3" xfId="8012" xr:uid="{00000000-0005-0000-0000-0000A42B0000}"/>
    <cellStyle name="Percent 2 2 7 3" xfId="8013" xr:uid="{00000000-0005-0000-0000-0000A52B0000}"/>
    <cellStyle name="Percent 2 2 8" xfId="8014" xr:uid="{00000000-0005-0000-0000-0000A62B0000}"/>
    <cellStyle name="Percent 2 2 8 2" xfId="8015" xr:uid="{00000000-0005-0000-0000-0000A72B0000}"/>
    <cellStyle name="Percent 2 2 8 2 2" xfId="8016" xr:uid="{00000000-0005-0000-0000-0000A82B0000}"/>
    <cellStyle name="Percent 2 2 8 2 3" xfId="8017" xr:uid="{00000000-0005-0000-0000-0000A92B0000}"/>
    <cellStyle name="Percent 2 2 8 3" xfId="8018" xr:uid="{00000000-0005-0000-0000-0000AA2B0000}"/>
    <cellStyle name="Percent 2 2 9" xfId="8019" xr:uid="{00000000-0005-0000-0000-0000AB2B0000}"/>
    <cellStyle name="Percent 2 2 9 2" xfId="8020" xr:uid="{00000000-0005-0000-0000-0000AC2B0000}"/>
    <cellStyle name="Percent 2 20" xfId="8021" xr:uid="{00000000-0005-0000-0000-0000AD2B0000}"/>
    <cellStyle name="Percent 2 20 2" xfId="8022" xr:uid="{00000000-0005-0000-0000-0000AE2B0000}"/>
    <cellStyle name="Percent 2 20 2 2" xfId="8023" xr:uid="{00000000-0005-0000-0000-0000AF2B0000}"/>
    <cellStyle name="Percent 2 20 2 3" xfId="8024" xr:uid="{00000000-0005-0000-0000-0000B02B0000}"/>
    <cellStyle name="Percent 2 20 3" xfId="8025" xr:uid="{00000000-0005-0000-0000-0000B12B0000}"/>
    <cellStyle name="Percent 2 21" xfId="8026" xr:uid="{00000000-0005-0000-0000-0000B22B0000}"/>
    <cellStyle name="Percent 2 21 2" xfId="8027" xr:uid="{00000000-0005-0000-0000-0000B32B0000}"/>
    <cellStyle name="Percent 2 21 2 2" xfId="8028" xr:uid="{00000000-0005-0000-0000-0000B42B0000}"/>
    <cellStyle name="Percent 2 21 2 3" xfId="8029" xr:uid="{00000000-0005-0000-0000-0000B52B0000}"/>
    <cellStyle name="Percent 2 21 3" xfId="8030" xr:uid="{00000000-0005-0000-0000-0000B62B0000}"/>
    <cellStyle name="Percent 2 22" xfId="8031" xr:uid="{00000000-0005-0000-0000-0000B72B0000}"/>
    <cellStyle name="Percent 2 22 2" xfId="8032" xr:uid="{00000000-0005-0000-0000-0000B82B0000}"/>
    <cellStyle name="Percent 2 22 2 2" xfId="8033" xr:uid="{00000000-0005-0000-0000-0000B92B0000}"/>
    <cellStyle name="Percent 2 22 2 3" xfId="8034" xr:uid="{00000000-0005-0000-0000-0000BA2B0000}"/>
    <cellStyle name="Percent 2 22 3" xfId="8035" xr:uid="{00000000-0005-0000-0000-0000BB2B0000}"/>
    <cellStyle name="Percent 2 23" xfId="8036" xr:uid="{00000000-0005-0000-0000-0000BC2B0000}"/>
    <cellStyle name="Percent 2 23 2" xfId="8037" xr:uid="{00000000-0005-0000-0000-0000BD2B0000}"/>
    <cellStyle name="Percent 2 23 2 2" xfId="8038" xr:uid="{00000000-0005-0000-0000-0000BE2B0000}"/>
    <cellStyle name="Percent 2 23 2 3" xfId="8039" xr:uid="{00000000-0005-0000-0000-0000BF2B0000}"/>
    <cellStyle name="Percent 2 23 3" xfId="8040" xr:uid="{00000000-0005-0000-0000-0000C02B0000}"/>
    <cellStyle name="Percent 2 24" xfId="8041" xr:uid="{00000000-0005-0000-0000-0000C12B0000}"/>
    <cellStyle name="Percent 2 24 2" xfId="8042" xr:uid="{00000000-0005-0000-0000-0000C22B0000}"/>
    <cellStyle name="Percent 2 24 2 2" xfId="8043" xr:uid="{00000000-0005-0000-0000-0000C32B0000}"/>
    <cellStyle name="Percent 2 24 2 3" xfId="8044" xr:uid="{00000000-0005-0000-0000-0000C42B0000}"/>
    <cellStyle name="Percent 2 24 3" xfId="8045" xr:uid="{00000000-0005-0000-0000-0000C52B0000}"/>
    <cellStyle name="Percent 2 25" xfId="8046" xr:uid="{00000000-0005-0000-0000-0000C62B0000}"/>
    <cellStyle name="Percent 2 25 2" xfId="8047" xr:uid="{00000000-0005-0000-0000-0000C72B0000}"/>
    <cellStyle name="Percent 2 25 2 2" xfId="8048" xr:uid="{00000000-0005-0000-0000-0000C82B0000}"/>
    <cellStyle name="Percent 2 25 2 3" xfId="8049" xr:uid="{00000000-0005-0000-0000-0000C92B0000}"/>
    <cellStyle name="Percent 2 25 3" xfId="8050" xr:uid="{00000000-0005-0000-0000-0000CA2B0000}"/>
    <cellStyle name="Percent 2 26" xfId="8051" xr:uid="{00000000-0005-0000-0000-0000CB2B0000}"/>
    <cellStyle name="Percent 2 26 2" xfId="8052" xr:uid="{00000000-0005-0000-0000-0000CC2B0000}"/>
    <cellStyle name="Percent 2 26 2 2" xfId="8053" xr:uid="{00000000-0005-0000-0000-0000CD2B0000}"/>
    <cellStyle name="Percent 2 26 2 3" xfId="8054" xr:uid="{00000000-0005-0000-0000-0000CE2B0000}"/>
    <cellStyle name="Percent 2 26 3" xfId="8055" xr:uid="{00000000-0005-0000-0000-0000CF2B0000}"/>
    <cellStyle name="Percent 2 27" xfId="8056" xr:uid="{00000000-0005-0000-0000-0000D02B0000}"/>
    <cellStyle name="Percent 2 27 2" xfId="8057" xr:uid="{00000000-0005-0000-0000-0000D12B0000}"/>
    <cellStyle name="Percent 2 27 2 2" xfId="8058" xr:uid="{00000000-0005-0000-0000-0000D22B0000}"/>
    <cellStyle name="Percent 2 27 2 3" xfId="8059" xr:uid="{00000000-0005-0000-0000-0000D32B0000}"/>
    <cellStyle name="Percent 2 27 3" xfId="8060" xr:uid="{00000000-0005-0000-0000-0000D42B0000}"/>
    <cellStyle name="Percent 2 28" xfId="8061" xr:uid="{00000000-0005-0000-0000-0000D52B0000}"/>
    <cellStyle name="Percent 2 28 2" xfId="8062" xr:uid="{00000000-0005-0000-0000-0000D62B0000}"/>
    <cellStyle name="Percent 2 28 3" xfId="8063" xr:uid="{00000000-0005-0000-0000-0000D72B0000}"/>
    <cellStyle name="Percent 2 28 4" xfId="8064" xr:uid="{00000000-0005-0000-0000-0000D82B0000}"/>
    <cellStyle name="Percent 2 29" xfId="8065" xr:uid="{00000000-0005-0000-0000-0000D92B0000}"/>
    <cellStyle name="Percent 2 29 2" xfId="8066" xr:uid="{00000000-0005-0000-0000-0000DA2B0000}"/>
    <cellStyle name="Percent 2 3" xfId="8067" xr:uid="{00000000-0005-0000-0000-0000DB2B0000}"/>
    <cellStyle name="Percent 2 3 10" xfId="8068" xr:uid="{00000000-0005-0000-0000-0000DC2B0000}"/>
    <cellStyle name="Percent 2 3 11" xfId="8069" xr:uid="{00000000-0005-0000-0000-0000DD2B0000}"/>
    <cellStyle name="Percent 2 3 12" xfId="8070" xr:uid="{00000000-0005-0000-0000-0000DE2B0000}"/>
    <cellStyle name="Percent 2 3 13" xfId="8071" xr:uid="{00000000-0005-0000-0000-0000DF2B0000}"/>
    <cellStyle name="Percent 2 3 14" xfId="8072" xr:uid="{00000000-0005-0000-0000-0000E02B0000}"/>
    <cellStyle name="Percent 2 3 15" xfId="8073" xr:uid="{00000000-0005-0000-0000-0000E12B0000}"/>
    <cellStyle name="Percent 2 3 16" xfId="8074" xr:uid="{00000000-0005-0000-0000-0000E22B0000}"/>
    <cellStyle name="Percent 2 3 17" xfId="8075" xr:uid="{00000000-0005-0000-0000-0000E32B0000}"/>
    <cellStyle name="Percent 2 3 18" xfId="8076" xr:uid="{00000000-0005-0000-0000-0000E42B0000}"/>
    <cellStyle name="Percent 2 3 19" xfId="8077" xr:uid="{00000000-0005-0000-0000-0000E52B0000}"/>
    <cellStyle name="Percent 2 3 2" xfId="8078" xr:uid="{00000000-0005-0000-0000-0000E62B0000}"/>
    <cellStyle name="Percent 2 3 2 2" xfId="8079" xr:uid="{00000000-0005-0000-0000-0000E72B0000}"/>
    <cellStyle name="Percent 2 3 2 2 2" xfId="8080" xr:uid="{00000000-0005-0000-0000-0000E82B0000}"/>
    <cellStyle name="Percent 2 3 2 2 2 2" xfId="8081" xr:uid="{00000000-0005-0000-0000-0000E92B0000}"/>
    <cellStyle name="Percent 2 3 2 2 2 2 2" xfId="8082" xr:uid="{00000000-0005-0000-0000-0000EA2B0000}"/>
    <cellStyle name="Percent 2 3 2 2 2 3" xfId="8083" xr:uid="{00000000-0005-0000-0000-0000EB2B0000}"/>
    <cellStyle name="Percent 2 3 2 2 3" xfId="8084" xr:uid="{00000000-0005-0000-0000-0000EC2B0000}"/>
    <cellStyle name="Percent 2 3 2 2 3 2" xfId="8085" xr:uid="{00000000-0005-0000-0000-0000ED2B0000}"/>
    <cellStyle name="Percent 2 3 2 2 3 2 2" xfId="8086" xr:uid="{00000000-0005-0000-0000-0000EE2B0000}"/>
    <cellStyle name="Percent 2 3 2 2 3 3" xfId="8087" xr:uid="{00000000-0005-0000-0000-0000EF2B0000}"/>
    <cellStyle name="Percent 2 3 2 2 4" xfId="8088" xr:uid="{00000000-0005-0000-0000-0000F02B0000}"/>
    <cellStyle name="Percent 2 3 2 2 4 2" xfId="8089" xr:uid="{00000000-0005-0000-0000-0000F12B0000}"/>
    <cellStyle name="Percent 2 3 2 2 4 2 2" xfId="8090" xr:uid="{00000000-0005-0000-0000-0000F22B0000}"/>
    <cellStyle name="Percent 2 3 2 2 4 3" xfId="8091" xr:uid="{00000000-0005-0000-0000-0000F32B0000}"/>
    <cellStyle name="Percent 2 3 2 2 5" xfId="8092" xr:uid="{00000000-0005-0000-0000-0000F42B0000}"/>
    <cellStyle name="Percent 2 3 2 2 5 2" xfId="8093" xr:uid="{00000000-0005-0000-0000-0000F52B0000}"/>
    <cellStyle name="Percent 2 3 2 2 5 2 2" xfId="8094" xr:uid="{00000000-0005-0000-0000-0000F62B0000}"/>
    <cellStyle name="Percent 2 3 2 2 5 3" xfId="8095" xr:uid="{00000000-0005-0000-0000-0000F72B0000}"/>
    <cellStyle name="Percent 2 3 2 3" xfId="8096" xr:uid="{00000000-0005-0000-0000-0000F82B0000}"/>
    <cellStyle name="Percent 2 3 2 4" xfId="8097" xr:uid="{00000000-0005-0000-0000-0000F92B0000}"/>
    <cellStyle name="Percent 2 3 2 4 2" xfId="8098" xr:uid="{00000000-0005-0000-0000-0000FA2B0000}"/>
    <cellStyle name="Percent 2 3 2 5" xfId="8099" xr:uid="{00000000-0005-0000-0000-0000FB2B0000}"/>
    <cellStyle name="Percent 2 3 2 6" xfId="8100" xr:uid="{00000000-0005-0000-0000-0000FC2B0000}"/>
    <cellStyle name="Percent 2 3 2 6 2" xfId="8101" xr:uid="{00000000-0005-0000-0000-0000FD2B0000}"/>
    <cellStyle name="Percent 2 3 2 6 3" xfId="8102" xr:uid="{00000000-0005-0000-0000-0000FE2B0000}"/>
    <cellStyle name="Percent 2 3 2 7" xfId="8103" xr:uid="{00000000-0005-0000-0000-0000FF2B0000}"/>
    <cellStyle name="Percent 2 3 2 8" xfId="8104" xr:uid="{00000000-0005-0000-0000-0000002C0000}"/>
    <cellStyle name="Percent 2 3 3" xfId="8105" xr:uid="{00000000-0005-0000-0000-0000012C0000}"/>
    <cellStyle name="Percent 2 3 3 2" xfId="8106" xr:uid="{00000000-0005-0000-0000-0000022C0000}"/>
    <cellStyle name="Percent 2 3 3 2 2" xfId="8107" xr:uid="{00000000-0005-0000-0000-0000032C0000}"/>
    <cellStyle name="Percent 2 3 3 3" xfId="8108" xr:uid="{00000000-0005-0000-0000-0000042C0000}"/>
    <cellStyle name="Percent 2 3 3 4" xfId="8109" xr:uid="{00000000-0005-0000-0000-0000052C0000}"/>
    <cellStyle name="Percent 2 3 4" xfId="8110" xr:uid="{00000000-0005-0000-0000-0000062C0000}"/>
    <cellStyle name="Percent 2 3 4 2" xfId="8111" xr:uid="{00000000-0005-0000-0000-0000072C0000}"/>
    <cellStyle name="Percent 2 3 4 2 2" xfId="8112" xr:uid="{00000000-0005-0000-0000-0000082C0000}"/>
    <cellStyle name="Percent 2 3 4 3" xfId="8113" xr:uid="{00000000-0005-0000-0000-0000092C0000}"/>
    <cellStyle name="Percent 2 3 4 4" xfId="8114" xr:uid="{00000000-0005-0000-0000-00000A2C0000}"/>
    <cellStyle name="Percent 2 3 5" xfId="8115" xr:uid="{00000000-0005-0000-0000-00000B2C0000}"/>
    <cellStyle name="Percent 2 3 5 2" xfId="8116" xr:uid="{00000000-0005-0000-0000-00000C2C0000}"/>
    <cellStyle name="Percent 2 3 5 2 2" xfId="8117" xr:uid="{00000000-0005-0000-0000-00000D2C0000}"/>
    <cellStyle name="Percent 2 3 5 3" xfId="8118" xr:uid="{00000000-0005-0000-0000-00000E2C0000}"/>
    <cellStyle name="Percent 2 3 5 4" xfId="8119" xr:uid="{00000000-0005-0000-0000-00000F2C0000}"/>
    <cellStyle name="Percent 2 3 6" xfId="8120" xr:uid="{00000000-0005-0000-0000-0000102C0000}"/>
    <cellStyle name="Percent 2 3 6 2" xfId="8121" xr:uid="{00000000-0005-0000-0000-0000112C0000}"/>
    <cellStyle name="Percent 2 3 6 2 2" xfId="8122" xr:uid="{00000000-0005-0000-0000-0000122C0000}"/>
    <cellStyle name="Percent 2 3 6 3" xfId="8123" xr:uid="{00000000-0005-0000-0000-0000132C0000}"/>
    <cellStyle name="Percent 2 3 6 4" xfId="8124" xr:uid="{00000000-0005-0000-0000-0000142C0000}"/>
    <cellStyle name="Percent 2 3 7" xfId="8125" xr:uid="{00000000-0005-0000-0000-0000152C0000}"/>
    <cellStyle name="Percent 2 3 8" xfId="8126" xr:uid="{00000000-0005-0000-0000-0000162C0000}"/>
    <cellStyle name="Percent 2 3 9" xfId="8127" xr:uid="{00000000-0005-0000-0000-0000172C0000}"/>
    <cellStyle name="Percent 2 30" xfId="8128" xr:uid="{00000000-0005-0000-0000-0000182C0000}"/>
    <cellStyle name="Percent 2 30 2" xfId="8129" xr:uid="{00000000-0005-0000-0000-0000192C0000}"/>
    <cellStyle name="Percent 2 31" xfId="8130" xr:uid="{00000000-0005-0000-0000-00001A2C0000}"/>
    <cellStyle name="Percent 2 31 2" xfId="8131" xr:uid="{00000000-0005-0000-0000-00001B2C0000}"/>
    <cellStyle name="Percent 2 32" xfId="8132" xr:uid="{00000000-0005-0000-0000-00001C2C0000}"/>
    <cellStyle name="Percent 2 32 2" xfId="8133" xr:uid="{00000000-0005-0000-0000-00001D2C0000}"/>
    <cellStyle name="Percent 2 33" xfId="8134" xr:uid="{00000000-0005-0000-0000-00001E2C0000}"/>
    <cellStyle name="Percent 2 33 2" xfId="8135" xr:uid="{00000000-0005-0000-0000-00001F2C0000}"/>
    <cellStyle name="Percent 2 34" xfId="8136" xr:uid="{00000000-0005-0000-0000-0000202C0000}"/>
    <cellStyle name="Percent 2 34 2" xfId="8137" xr:uid="{00000000-0005-0000-0000-0000212C0000}"/>
    <cellStyle name="Percent 2 35" xfId="8138" xr:uid="{00000000-0005-0000-0000-0000222C0000}"/>
    <cellStyle name="Percent 2 35 2" xfId="8139" xr:uid="{00000000-0005-0000-0000-0000232C0000}"/>
    <cellStyle name="Percent 2 36" xfId="8140" xr:uid="{00000000-0005-0000-0000-0000242C0000}"/>
    <cellStyle name="Percent 2 36 2" xfId="8141" xr:uid="{00000000-0005-0000-0000-0000252C0000}"/>
    <cellStyle name="Percent 2 37" xfId="8142" xr:uid="{00000000-0005-0000-0000-0000262C0000}"/>
    <cellStyle name="Percent 2 37 2" xfId="8143" xr:uid="{00000000-0005-0000-0000-0000272C0000}"/>
    <cellStyle name="Percent 2 38" xfId="8144" xr:uid="{00000000-0005-0000-0000-0000282C0000}"/>
    <cellStyle name="Percent 2 38 2" xfId="8145" xr:uid="{00000000-0005-0000-0000-0000292C0000}"/>
    <cellStyle name="Percent 2 39" xfId="8146" xr:uid="{00000000-0005-0000-0000-00002A2C0000}"/>
    <cellStyle name="Percent 2 39 2" xfId="8147" xr:uid="{00000000-0005-0000-0000-00002B2C0000}"/>
    <cellStyle name="Percent 2 4" xfId="8148" xr:uid="{00000000-0005-0000-0000-00002C2C0000}"/>
    <cellStyle name="Percent 2 4 2" xfId="8149" xr:uid="{00000000-0005-0000-0000-00002D2C0000}"/>
    <cellStyle name="Percent 2 4 2 2" xfId="8150" xr:uid="{00000000-0005-0000-0000-00002E2C0000}"/>
    <cellStyle name="Percent 2 4 2 2 2" xfId="8151" xr:uid="{00000000-0005-0000-0000-00002F2C0000}"/>
    <cellStyle name="Percent 2 4 2 3" xfId="8152" xr:uid="{00000000-0005-0000-0000-0000302C0000}"/>
    <cellStyle name="Percent 2 4 2 4" xfId="8153" xr:uid="{00000000-0005-0000-0000-0000312C0000}"/>
    <cellStyle name="Percent 2 4 2 5" xfId="8154" xr:uid="{00000000-0005-0000-0000-0000322C0000}"/>
    <cellStyle name="Percent 2 4 3" xfId="8155" xr:uid="{00000000-0005-0000-0000-0000332C0000}"/>
    <cellStyle name="Percent 2 4 4" xfId="8156" xr:uid="{00000000-0005-0000-0000-0000342C0000}"/>
    <cellStyle name="Percent 2 4 5" xfId="8157" xr:uid="{00000000-0005-0000-0000-0000352C0000}"/>
    <cellStyle name="Percent 2 4 6" xfId="8158" xr:uid="{00000000-0005-0000-0000-0000362C0000}"/>
    <cellStyle name="Percent 2 40" xfId="8159" xr:uid="{00000000-0005-0000-0000-0000372C0000}"/>
    <cellStyle name="Percent 2 40 2" xfId="8160" xr:uid="{00000000-0005-0000-0000-0000382C0000}"/>
    <cellStyle name="Percent 2 41" xfId="8161" xr:uid="{00000000-0005-0000-0000-0000392C0000}"/>
    <cellStyle name="Percent 2 41 2" xfId="8162" xr:uid="{00000000-0005-0000-0000-00003A2C0000}"/>
    <cellStyle name="Percent 2 42" xfId="8163" xr:uid="{00000000-0005-0000-0000-00003B2C0000}"/>
    <cellStyle name="Percent 2 42 2" xfId="8164" xr:uid="{00000000-0005-0000-0000-00003C2C0000}"/>
    <cellStyle name="Percent 2 43" xfId="8165" xr:uid="{00000000-0005-0000-0000-00003D2C0000}"/>
    <cellStyle name="Percent 2 43 2" xfId="8166" xr:uid="{00000000-0005-0000-0000-00003E2C0000}"/>
    <cellStyle name="Percent 2 44" xfId="8167" xr:uid="{00000000-0005-0000-0000-00003F2C0000}"/>
    <cellStyle name="Percent 2 44 2" xfId="8168" xr:uid="{00000000-0005-0000-0000-0000402C0000}"/>
    <cellStyle name="Percent 2 45" xfId="8169" xr:uid="{00000000-0005-0000-0000-0000412C0000}"/>
    <cellStyle name="Percent 2 45 2" xfId="8170" xr:uid="{00000000-0005-0000-0000-0000422C0000}"/>
    <cellStyle name="Percent 2 46" xfId="8171" xr:uid="{00000000-0005-0000-0000-0000432C0000}"/>
    <cellStyle name="Percent 2 46 2" xfId="8172" xr:uid="{00000000-0005-0000-0000-0000442C0000}"/>
    <cellStyle name="Percent 2 47" xfId="8173" xr:uid="{00000000-0005-0000-0000-0000452C0000}"/>
    <cellStyle name="Percent 2 47 2" xfId="8174" xr:uid="{00000000-0005-0000-0000-0000462C0000}"/>
    <cellStyle name="Percent 2 48" xfId="8175" xr:uid="{00000000-0005-0000-0000-0000472C0000}"/>
    <cellStyle name="Percent 2 48 2" xfId="8176" xr:uid="{00000000-0005-0000-0000-0000482C0000}"/>
    <cellStyle name="Percent 2 49" xfId="8177" xr:uid="{00000000-0005-0000-0000-0000492C0000}"/>
    <cellStyle name="Percent 2 49 2" xfId="8178" xr:uid="{00000000-0005-0000-0000-00004A2C0000}"/>
    <cellStyle name="Percent 2 5" xfId="8179" xr:uid="{00000000-0005-0000-0000-00004B2C0000}"/>
    <cellStyle name="Percent 2 5 2" xfId="8180" xr:uid="{00000000-0005-0000-0000-00004C2C0000}"/>
    <cellStyle name="Percent 2 5 2 2" xfId="8181" xr:uid="{00000000-0005-0000-0000-00004D2C0000}"/>
    <cellStyle name="Percent 2 5 2 2 2" xfId="12618" xr:uid="{00000000-0005-0000-0000-00004E2C0000}"/>
    <cellStyle name="Percent 2 5 2 3" xfId="8182" xr:uid="{00000000-0005-0000-0000-00004F2C0000}"/>
    <cellStyle name="Percent 2 5 2 4" xfId="12617" xr:uid="{00000000-0005-0000-0000-0000502C0000}"/>
    <cellStyle name="Percent 2 5 3" xfId="8183" xr:uid="{00000000-0005-0000-0000-0000512C0000}"/>
    <cellStyle name="Percent 2 5 4" xfId="8184" xr:uid="{00000000-0005-0000-0000-0000522C0000}"/>
    <cellStyle name="Percent 2 50" xfId="8185" xr:uid="{00000000-0005-0000-0000-0000532C0000}"/>
    <cellStyle name="Percent 2 50 2" xfId="8186" xr:uid="{00000000-0005-0000-0000-0000542C0000}"/>
    <cellStyle name="Percent 2 51" xfId="8187" xr:uid="{00000000-0005-0000-0000-0000552C0000}"/>
    <cellStyle name="Percent 2 51 2" xfId="8188" xr:uid="{00000000-0005-0000-0000-0000562C0000}"/>
    <cellStyle name="Percent 2 52" xfId="8189" xr:uid="{00000000-0005-0000-0000-0000572C0000}"/>
    <cellStyle name="Percent 2 52 2" xfId="8190" xr:uid="{00000000-0005-0000-0000-0000582C0000}"/>
    <cellStyle name="Percent 2 53" xfId="8191" xr:uid="{00000000-0005-0000-0000-0000592C0000}"/>
    <cellStyle name="Percent 2 53 2" xfId="8192" xr:uid="{00000000-0005-0000-0000-00005A2C0000}"/>
    <cellStyle name="Percent 2 54" xfId="8193" xr:uid="{00000000-0005-0000-0000-00005B2C0000}"/>
    <cellStyle name="Percent 2 54 2" xfId="8194" xr:uid="{00000000-0005-0000-0000-00005C2C0000}"/>
    <cellStyle name="Percent 2 55" xfId="8195" xr:uid="{00000000-0005-0000-0000-00005D2C0000}"/>
    <cellStyle name="Percent 2 56" xfId="8196" xr:uid="{00000000-0005-0000-0000-00005E2C0000}"/>
    <cellStyle name="Percent 2 56 2" xfId="8197" xr:uid="{00000000-0005-0000-0000-00005F2C0000}"/>
    <cellStyle name="Percent 2 57" xfId="8198" xr:uid="{00000000-0005-0000-0000-0000602C0000}"/>
    <cellStyle name="Percent 2 57 2" xfId="8199" xr:uid="{00000000-0005-0000-0000-0000612C0000}"/>
    <cellStyle name="Percent 2 58" xfId="8200" xr:uid="{00000000-0005-0000-0000-0000622C0000}"/>
    <cellStyle name="Percent 2 58 2" xfId="8201" xr:uid="{00000000-0005-0000-0000-0000632C0000}"/>
    <cellStyle name="Percent 2 59" xfId="8202" xr:uid="{00000000-0005-0000-0000-0000642C0000}"/>
    <cellStyle name="Percent 2 59 2" xfId="8203" xr:uid="{00000000-0005-0000-0000-0000652C0000}"/>
    <cellStyle name="Percent 2 6" xfId="8204" xr:uid="{00000000-0005-0000-0000-0000662C0000}"/>
    <cellStyle name="Percent 2 6 2" xfId="8205" xr:uid="{00000000-0005-0000-0000-0000672C0000}"/>
    <cellStyle name="Percent 2 6 2 2" xfId="8206" xr:uid="{00000000-0005-0000-0000-0000682C0000}"/>
    <cellStyle name="Percent 2 6 2 2 2" xfId="8207" xr:uid="{00000000-0005-0000-0000-0000692C0000}"/>
    <cellStyle name="Percent 2 6 2 2 2 2" xfId="12621" xr:uid="{00000000-0005-0000-0000-00006A2C0000}"/>
    <cellStyle name="Percent 2 6 2 2 3" xfId="12620" xr:uid="{00000000-0005-0000-0000-00006B2C0000}"/>
    <cellStyle name="Percent 2 6 2 3" xfId="8208" xr:uid="{00000000-0005-0000-0000-00006C2C0000}"/>
    <cellStyle name="Percent 2 6 2 3 2" xfId="12622" xr:uid="{00000000-0005-0000-0000-00006D2C0000}"/>
    <cellStyle name="Percent 2 6 2 4" xfId="12619" xr:uid="{00000000-0005-0000-0000-00006E2C0000}"/>
    <cellStyle name="Percent 2 6 3" xfId="8209" xr:uid="{00000000-0005-0000-0000-00006F2C0000}"/>
    <cellStyle name="Percent 2 6 4" xfId="8210" xr:uid="{00000000-0005-0000-0000-0000702C0000}"/>
    <cellStyle name="Percent 2 6 4 2" xfId="12623" xr:uid="{00000000-0005-0000-0000-0000712C0000}"/>
    <cellStyle name="Percent 2 60" xfId="8211" xr:uid="{00000000-0005-0000-0000-0000722C0000}"/>
    <cellStyle name="Percent 2 60 2" xfId="8212" xr:uid="{00000000-0005-0000-0000-0000732C0000}"/>
    <cellStyle name="Percent 2 61" xfId="8213" xr:uid="{00000000-0005-0000-0000-0000742C0000}"/>
    <cellStyle name="Percent 2 61 2" xfId="8214" xr:uid="{00000000-0005-0000-0000-0000752C0000}"/>
    <cellStyle name="Percent 2 62" xfId="8215" xr:uid="{00000000-0005-0000-0000-0000762C0000}"/>
    <cellStyle name="Percent 2 62 2" xfId="8216" xr:uid="{00000000-0005-0000-0000-0000772C0000}"/>
    <cellStyle name="Percent 2 63" xfId="8217" xr:uid="{00000000-0005-0000-0000-0000782C0000}"/>
    <cellStyle name="Percent 2 63 2" xfId="8218" xr:uid="{00000000-0005-0000-0000-0000792C0000}"/>
    <cellStyle name="Percent 2 63 2 2" xfId="8219" xr:uid="{00000000-0005-0000-0000-00007A2C0000}"/>
    <cellStyle name="Percent 2 63 2 2 2" xfId="8220" xr:uid="{00000000-0005-0000-0000-00007B2C0000}"/>
    <cellStyle name="Percent 2 63 2 2 2 2" xfId="12626" xr:uid="{00000000-0005-0000-0000-00007C2C0000}"/>
    <cellStyle name="Percent 2 63 2 2 3" xfId="12625" xr:uid="{00000000-0005-0000-0000-00007D2C0000}"/>
    <cellStyle name="Percent 2 63 2 3" xfId="8221" xr:uid="{00000000-0005-0000-0000-00007E2C0000}"/>
    <cellStyle name="Percent 2 63 2 3 2" xfId="12627" xr:uid="{00000000-0005-0000-0000-00007F2C0000}"/>
    <cellStyle name="Percent 2 63 2 4" xfId="12624" xr:uid="{00000000-0005-0000-0000-0000802C0000}"/>
    <cellStyle name="Percent 2 64" xfId="8222" xr:uid="{00000000-0005-0000-0000-0000812C0000}"/>
    <cellStyle name="Percent 2 65" xfId="8223" xr:uid="{00000000-0005-0000-0000-0000822C0000}"/>
    <cellStyle name="Percent 2 66" xfId="8224" xr:uid="{00000000-0005-0000-0000-0000832C0000}"/>
    <cellStyle name="Percent 2 67" xfId="8225" xr:uid="{00000000-0005-0000-0000-0000842C0000}"/>
    <cellStyle name="Percent 2 68" xfId="8226" xr:uid="{00000000-0005-0000-0000-0000852C0000}"/>
    <cellStyle name="Percent 2 69" xfId="8227" xr:uid="{00000000-0005-0000-0000-0000862C0000}"/>
    <cellStyle name="Percent 2 69 2" xfId="8228" xr:uid="{00000000-0005-0000-0000-0000872C0000}"/>
    <cellStyle name="Percent 2 69 2 2" xfId="12629" xr:uid="{00000000-0005-0000-0000-0000882C0000}"/>
    <cellStyle name="Percent 2 69 3" xfId="12628" xr:uid="{00000000-0005-0000-0000-0000892C0000}"/>
    <cellStyle name="Percent 2 7" xfId="8229" xr:uid="{00000000-0005-0000-0000-00008A2C0000}"/>
    <cellStyle name="Percent 2 7 2" xfId="8230" xr:uid="{00000000-0005-0000-0000-00008B2C0000}"/>
    <cellStyle name="Percent 2 7 2 2" xfId="8231" xr:uid="{00000000-0005-0000-0000-00008C2C0000}"/>
    <cellStyle name="Percent 2 7 2 3" xfId="8232" xr:uid="{00000000-0005-0000-0000-00008D2C0000}"/>
    <cellStyle name="Percent 2 7 3" xfId="8233" xr:uid="{00000000-0005-0000-0000-00008E2C0000}"/>
    <cellStyle name="Percent 2 70" xfId="8234" xr:uid="{00000000-0005-0000-0000-00008F2C0000}"/>
    <cellStyle name="Percent 2 71" xfId="8235" xr:uid="{00000000-0005-0000-0000-0000902C0000}"/>
    <cellStyle name="Percent 2 72" xfId="8236" xr:uid="{00000000-0005-0000-0000-0000912C0000}"/>
    <cellStyle name="Percent 2 73" xfId="8237" xr:uid="{00000000-0005-0000-0000-0000922C0000}"/>
    <cellStyle name="Percent 2 74" xfId="8238" xr:uid="{00000000-0005-0000-0000-0000932C0000}"/>
    <cellStyle name="Percent 2 75" xfId="8239" xr:uid="{00000000-0005-0000-0000-0000942C0000}"/>
    <cellStyle name="Percent 2 76" xfId="8240" xr:uid="{00000000-0005-0000-0000-0000952C0000}"/>
    <cellStyle name="Percent 2 77" xfId="8241" xr:uid="{00000000-0005-0000-0000-0000962C0000}"/>
    <cellStyle name="Percent 2 78" xfId="8242" xr:uid="{00000000-0005-0000-0000-0000972C0000}"/>
    <cellStyle name="Percent 2 79" xfId="8243" xr:uid="{00000000-0005-0000-0000-0000982C0000}"/>
    <cellStyle name="Percent 2 8" xfId="8244" xr:uid="{00000000-0005-0000-0000-0000992C0000}"/>
    <cellStyle name="Percent 2 8 2" xfId="8245" xr:uid="{00000000-0005-0000-0000-00009A2C0000}"/>
    <cellStyle name="Percent 2 8 2 2" xfId="8246" xr:uid="{00000000-0005-0000-0000-00009B2C0000}"/>
    <cellStyle name="Percent 2 8 2 3" xfId="8247" xr:uid="{00000000-0005-0000-0000-00009C2C0000}"/>
    <cellStyle name="Percent 2 8 3" xfId="8248" xr:uid="{00000000-0005-0000-0000-00009D2C0000}"/>
    <cellStyle name="Percent 2 80" xfId="8249" xr:uid="{00000000-0005-0000-0000-00009E2C0000}"/>
    <cellStyle name="Percent 2 81" xfId="8250" xr:uid="{00000000-0005-0000-0000-00009F2C0000}"/>
    <cellStyle name="Percent 2 82" xfId="8251" xr:uid="{00000000-0005-0000-0000-0000A02C0000}"/>
    <cellStyle name="Percent 2 83" xfId="8252" xr:uid="{00000000-0005-0000-0000-0000A12C0000}"/>
    <cellStyle name="Percent 2 84" xfId="8253" xr:uid="{00000000-0005-0000-0000-0000A22C0000}"/>
    <cellStyle name="Percent 2 85" xfId="8254" xr:uid="{00000000-0005-0000-0000-0000A32C0000}"/>
    <cellStyle name="Percent 2 86" xfId="8255" xr:uid="{00000000-0005-0000-0000-0000A42C0000}"/>
    <cellStyle name="Percent 2 87" xfId="8256" xr:uid="{00000000-0005-0000-0000-0000A52C0000}"/>
    <cellStyle name="Percent 2 88" xfId="8257" xr:uid="{00000000-0005-0000-0000-0000A62C0000}"/>
    <cellStyle name="Percent 2 89" xfId="8258" xr:uid="{00000000-0005-0000-0000-0000A72C0000}"/>
    <cellStyle name="Percent 2 9" xfId="8259" xr:uid="{00000000-0005-0000-0000-0000A82C0000}"/>
    <cellStyle name="Percent 2 9 2" xfId="8260" xr:uid="{00000000-0005-0000-0000-0000A92C0000}"/>
    <cellStyle name="Percent 2 9 2 2" xfId="8261" xr:uid="{00000000-0005-0000-0000-0000AA2C0000}"/>
    <cellStyle name="Percent 2 9 2 3" xfId="8262" xr:uid="{00000000-0005-0000-0000-0000AB2C0000}"/>
    <cellStyle name="Percent 2 9 3" xfId="8263" xr:uid="{00000000-0005-0000-0000-0000AC2C0000}"/>
    <cellStyle name="Percent 2 90" xfId="8264" xr:uid="{00000000-0005-0000-0000-0000AD2C0000}"/>
    <cellStyle name="Percent 2 91" xfId="8265" xr:uid="{00000000-0005-0000-0000-0000AE2C0000}"/>
    <cellStyle name="Percent 2 92" xfId="8266" xr:uid="{00000000-0005-0000-0000-0000AF2C0000}"/>
    <cellStyle name="Percent 2 93" xfId="8267" xr:uid="{00000000-0005-0000-0000-0000B02C0000}"/>
    <cellStyle name="Percent 2 94" xfId="8268" xr:uid="{00000000-0005-0000-0000-0000B12C0000}"/>
    <cellStyle name="Percent 2 95" xfId="8269" xr:uid="{00000000-0005-0000-0000-0000B22C0000}"/>
    <cellStyle name="Percent 2 96" xfId="8270" xr:uid="{00000000-0005-0000-0000-0000B32C0000}"/>
    <cellStyle name="Percent 2 97" xfId="8271" xr:uid="{00000000-0005-0000-0000-0000B42C0000}"/>
    <cellStyle name="Percent 2 98" xfId="8272" xr:uid="{00000000-0005-0000-0000-0000B52C0000}"/>
    <cellStyle name="Percent 2 99" xfId="8273" xr:uid="{00000000-0005-0000-0000-0000B62C0000}"/>
    <cellStyle name="Percent 20" xfId="8274" xr:uid="{00000000-0005-0000-0000-0000B72C0000}"/>
    <cellStyle name="Percent 20 2" xfId="8275" xr:uid="{00000000-0005-0000-0000-0000B82C0000}"/>
    <cellStyle name="Percent 21" xfId="8276" xr:uid="{00000000-0005-0000-0000-0000B92C0000}"/>
    <cellStyle name="Percent 21 2" xfId="8277" xr:uid="{00000000-0005-0000-0000-0000BA2C0000}"/>
    <cellStyle name="Percent 22" xfId="8278" xr:uid="{00000000-0005-0000-0000-0000BB2C0000}"/>
    <cellStyle name="Percent 23" xfId="8279" xr:uid="{00000000-0005-0000-0000-0000BC2C0000}"/>
    <cellStyle name="Percent 24" xfId="8280" xr:uid="{00000000-0005-0000-0000-0000BD2C0000}"/>
    <cellStyle name="Percent 25" xfId="8281" xr:uid="{00000000-0005-0000-0000-0000BE2C0000}"/>
    <cellStyle name="Percent 26" xfId="8282" xr:uid="{00000000-0005-0000-0000-0000BF2C0000}"/>
    <cellStyle name="Percent 26 2" xfId="8283" xr:uid="{00000000-0005-0000-0000-0000C02C0000}"/>
    <cellStyle name="Percent 27" xfId="8284" xr:uid="{00000000-0005-0000-0000-0000C12C0000}"/>
    <cellStyle name="Percent 28" xfId="8285" xr:uid="{00000000-0005-0000-0000-0000C22C0000}"/>
    <cellStyle name="Percent 29" xfId="8286" xr:uid="{00000000-0005-0000-0000-0000C32C0000}"/>
    <cellStyle name="Percent 3" xfId="55" xr:uid="{00000000-0005-0000-0000-0000C42C0000}"/>
    <cellStyle name="Percent 3 10" xfId="8287" xr:uid="{00000000-0005-0000-0000-0000C52C0000}"/>
    <cellStyle name="Percent 3 10 2" xfId="8288" xr:uid="{00000000-0005-0000-0000-0000C62C0000}"/>
    <cellStyle name="Percent 3 10 2 2" xfId="8289" xr:uid="{00000000-0005-0000-0000-0000C72C0000}"/>
    <cellStyle name="Percent 3 10 2 3" xfId="8290" xr:uid="{00000000-0005-0000-0000-0000C82C0000}"/>
    <cellStyle name="Percent 3 10 3" xfId="8291" xr:uid="{00000000-0005-0000-0000-0000C92C0000}"/>
    <cellStyle name="Percent 3 100" xfId="8292" xr:uid="{00000000-0005-0000-0000-0000CA2C0000}"/>
    <cellStyle name="Percent 3 101" xfId="8293" xr:uid="{00000000-0005-0000-0000-0000CB2C0000}"/>
    <cellStyle name="Percent 3 101 2" xfId="8294" xr:uid="{00000000-0005-0000-0000-0000CC2C0000}"/>
    <cellStyle name="Percent 3 101 2 2" xfId="12631" xr:uid="{00000000-0005-0000-0000-0000CD2C0000}"/>
    <cellStyle name="Percent 3 101 3" xfId="8295" xr:uid="{00000000-0005-0000-0000-0000CE2C0000}"/>
    <cellStyle name="Percent 3 101 3 2" xfId="12632" xr:uid="{00000000-0005-0000-0000-0000CF2C0000}"/>
    <cellStyle name="Percent 3 101 4" xfId="12630" xr:uid="{00000000-0005-0000-0000-0000D02C0000}"/>
    <cellStyle name="Percent 3 102" xfId="8296" xr:uid="{00000000-0005-0000-0000-0000D12C0000}"/>
    <cellStyle name="Percent 3 102 2" xfId="8297" xr:uid="{00000000-0005-0000-0000-0000D22C0000}"/>
    <cellStyle name="Percent 3 102 2 2" xfId="12634" xr:uid="{00000000-0005-0000-0000-0000D32C0000}"/>
    <cellStyle name="Percent 3 102 3" xfId="12633" xr:uid="{00000000-0005-0000-0000-0000D42C0000}"/>
    <cellStyle name="Percent 3 103" xfId="8298" xr:uid="{00000000-0005-0000-0000-0000D52C0000}"/>
    <cellStyle name="Percent 3 103 2" xfId="8299" xr:uid="{00000000-0005-0000-0000-0000D62C0000}"/>
    <cellStyle name="Percent 3 103 2 2" xfId="12636" xr:uid="{00000000-0005-0000-0000-0000D72C0000}"/>
    <cellStyle name="Percent 3 103 3" xfId="12635" xr:uid="{00000000-0005-0000-0000-0000D82C0000}"/>
    <cellStyle name="Percent 3 104" xfId="8300" xr:uid="{00000000-0005-0000-0000-0000D92C0000}"/>
    <cellStyle name="Percent 3 104 2" xfId="8301" xr:uid="{00000000-0005-0000-0000-0000DA2C0000}"/>
    <cellStyle name="Percent 3 104 2 2" xfId="12638" xr:uid="{00000000-0005-0000-0000-0000DB2C0000}"/>
    <cellStyle name="Percent 3 104 3" xfId="12637" xr:uid="{00000000-0005-0000-0000-0000DC2C0000}"/>
    <cellStyle name="Percent 3 105" xfId="8302" xr:uid="{00000000-0005-0000-0000-0000DD2C0000}"/>
    <cellStyle name="Percent 3 105 2" xfId="8303" xr:uid="{00000000-0005-0000-0000-0000DE2C0000}"/>
    <cellStyle name="Percent 3 105 2 2" xfId="12640" xr:uid="{00000000-0005-0000-0000-0000DF2C0000}"/>
    <cellStyle name="Percent 3 105 3" xfId="12639" xr:uid="{00000000-0005-0000-0000-0000E02C0000}"/>
    <cellStyle name="Percent 3 106" xfId="8304" xr:uid="{00000000-0005-0000-0000-0000E12C0000}"/>
    <cellStyle name="Percent 3 106 2" xfId="8305" xr:uid="{00000000-0005-0000-0000-0000E22C0000}"/>
    <cellStyle name="Percent 3 106 2 2" xfId="12642" xr:uid="{00000000-0005-0000-0000-0000E32C0000}"/>
    <cellStyle name="Percent 3 106 3" xfId="12641" xr:uid="{00000000-0005-0000-0000-0000E42C0000}"/>
    <cellStyle name="Percent 3 107" xfId="8306" xr:uid="{00000000-0005-0000-0000-0000E52C0000}"/>
    <cellStyle name="Percent 3 108" xfId="8307" xr:uid="{00000000-0005-0000-0000-0000E62C0000}"/>
    <cellStyle name="Percent 3 109" xfId="8308" xr:uid="{00000000-0005-0000-0000-0000E72C0000}"/>
    <cellStyle name="Percent 3 11" xfId="8309" xr:uid="{00000000-0005-0000-0000-0000E82C0000}"/>
    <cellStyle name="Percent 3 11 2" xfId="8310" xr:uid="{00000000-0005-0000-0000-0000E92C0000}"/>
    <cellStyle name="Percent 3 11 2 2" xfId="8311" xr:uid="{00000000-0005-0000-0000-0000EA2C0000}"/>
    <cellStyle name="Percent 3 11 2 3" xfId="8312" xr:uid="{00000000-0005-0000-0000-0000EB2C0000}"/>
    <cellStyle name="Percent 3 11 3" xfId="8313" xr:uid="{00000000-0005-0000-0000-0000EC2C0000}"/>
    <cellStyle name="Percent 3 110" xfId="8314" xr:uid="{00000000-0005-0000-0000-0000ED2C0000}"/>
    <cellStyle name="Percent 3 111" xfId="8315" xr:uid="{00000000-0005-0000-0000-0000EE2C0000}"/>
    <cellStyle name="Percent 3 112" xfId="8316" xr:uid="{00000000-0005-0000-0000-0000EF2C0000}"/>
    <cellStyle name="Percent 3 113" xfId="8317" xr:uid="{00000000-0005-0000-0000-0000F02C0000}"/>
    <cellStyle name="Percent 3 114" xfId="8318" xr:uid="{00000000-0005-0000-0000-0000F12C0000}"/>
    <cellStyle name="Percent 3 115" xfId="8319" xr:uid="{00000000-0005-0000-0000-0000F22C0000}"/>
    <cellStyle name="Percent 3 116" xfId="8320" xr:uid="{00000000-0005-0000-0000-0000F32C0000}"/>
    <cellStyle name="Percent 3 117" xfId="8321" xr:uid="{00000000-0005-0000-0000-0000F42C0000}"/>
    <cellStyle name="Percent 3 118" xfId="8322" xr:uid="{00000000-0005-0000-0000-0000F52C0000}"/>
    <cellStyle name="Percent 3 119" xfId="8323" xr:uid="{00000000-0005-0000-0000-0000F62C0000}"/>
    <cellStyle name="Percent 3 119 2" xfId="8324" xr:uid="{00000000-0005-0000-0000-0000F72C0000}"/>
    <cellStyle name="Percent 3 119 2 2" xfId="12644" xr:uid="{00000000-0005-0000-0000-0000F82C0000}"/>
    <cellStyle name="Percent 3 119 3" xfId="12643" xr:uid="{00000000-0005-0000-0000-0000F92C0000}"/>
    <cellStyle name="Percent 3 12" xfId="8325" xr:uid="{00000000-0005-0000-0000-0000FA2C0000}"/>
    <cellStyle name="Percent 3 12 2" xfId="8326" xr:uid="{00000000-0005-0000-0000-0000FB2C0000}"/>
    <cellStyle name="Percent 3 12 2 2" xfId="8327" xr:uid="{00000000-0005-0000-0000-0000FC2C0000}"/>
    <cellStyle name="Percent 3 12 2 3" xfId="8328" xr:uid="{00000000-0005-0000-0000-0000FD2C0000}"/>
    <cellStyle name="Percent 3 12 3" xfId="8329" xr:uid="{00000000-0005-0000-0000-0000FE2C0000}"/>
    <cellStyle name="Percent 3 120" xfId="8330" xr:uid="{00000000-0005-0000-0000-0000FF2C0000}"/>
    <cellStyle name="Percent 3 120 2" xfId="8331" xr:uid="{00000000-0005-0000-0000-0000002D0000}"/>
    <cellStyle name="Percent 3 120 2 2" xfId="12646" xr:uid="{00000000-0005-0000-0000-0000012D0000}"/>
    <cellStyle name="Percent 3 120 3" xfId="12645" xr:uid="{00000000-0005-0000-0000-0000022D0000}"/>
    <cellStyle name="Percent 3 121" xfId="8332" xr:uid="{00000000-0005-0000-0000-0000032D0000}"/>
    <cellStyle name="Percent 3 121 2" xfId="8333" xr:uid="{00000000-0005-0000-0000-0000042D0000}"/>
    <cellStyle name="Percent 3 121 2 2" xfId="12648" xr:uid="{00000000-0005-0000-0000-0000052D0000}"/>
    <cellStyle name="Percent 3 121 3" xfId="12647" xr:uid="{00000000-0005-0000-0000-0000062D0000}"/>
    <cellStyle name="Percent 3 122" xfId="8334" xr:uid="{00000000-0005-0000-0000-0000072D0000}"/>
    <cellStyle name="Percent 3 122 2" xfId="8335" xr:uid="{00000000-0005-0000-0000-0000082D0000}"/>
    <cellStyle name="Percent 3 122 2 2" xfId="12650" xr:uid="{00000000-0005-0000-0000-0000092D0000}"/>
    <cellStyle name="Percent 3 122 3" xfId="12649" xr:uid="{00000000-0005-0000-0000-00000A2D0000}"/>
    <cellStyle name="Percent 3 123" xfId="8336" xr:uid="{00000000-0005-0000-0000-00000B2D0000}"/>
    <cellStyle name="Percent 3 124" xfId="8337" xr:uid="{00000000-0005-0000-0000-00000C2D0000}"/>
    <cellStyle name="Percent 3 125" xfId="8338" xr:uid="{00000000-0005-0000-0000-00000D2D0000}"/>
    <cellStyle name="Percent 3 126" xfId="8339" xr:uid="{00000000-0005-0000-0000-00000E2D0000}"/>
    <cellStyle name="Percent 3 127" xfId="8340" xr:uid="{00000000-0005-0000-0000-00000F2D0000}"/>
    <cellStyle name="Percent 3 128" xfId="8341" xr:uid="{00000000-0005-0000-0000-0000102D0000}"/>
    <cellStyle name="Percent 3 129" xfId="8342" xr:uid="{00000000-0005-0000-0000-0000112D0000}"/>
    <cellStyle name="Percent 3 13" xfId="8343" xr:uid="{00000000-0005-0000-0000-0000122D0000}"/>
    <cellStyle name="Percent 3 13 2" xfId="8344" xr:uid="{00000000-0005-0000-0000-0000132D0000}"/>
    <cellStyle name="Percent 3 13 2 2" xfId="8345" xr:uid="{00000000-0005-0000-0000-0000142D0000}"/>
    <cellStyle name="Percent 3 13 2 2 2" xfId="12652" xr:uid="{00000000-0005-0000-0000-0000152D0000}"/>
    <cellStyle name="Percent 3 13 2 3" xfId="8346" xr:uid="{00000000-0005-0000-0000-0000162D0000}"/>
    <cellStyle name="Percent 3 13 2 4" xfId="12651" xr:uid="{00000000-0005-0000-0000-0000172D0000}"/>
    <cellStyle name="Percent 3 13 3" xfId="8347" xr:uid="{00000000-0005-0000-0000-0000182D0000}"/>
    <cellStyle name="Percent 3 13 4" xfId="8348" xr:uid="{00000000-0005-0000-0000-0000192D0000}"/>
    <cellStyle name="Percent 3 13 4 2" xfId="12653" xr:uid="{00000000-0005-0000-0000-00001A2D0000}"/>
    <cellStyle name="Percent 3 130" xfId="8349" xr:uid="{00000000-0005-0000-0000-00001B2D0000}"/>
    <cellStyle name="Percent 3 131" xfId="8350" xr:uid="{00000000-0005-0000-0000-00001C2D0000}"/>
    <cellStyle name="Percent 3 132" xfId="8351" xr:uid="{00000000-0005-0000-0000-00001D2D0000}"/>
    <cellStyle name="Percent 3 133" xfId="8352" xr:uid="{00000000-0005-0000-0000-00001E2D0000}"/>
    <cellStyle name="Percent 3 134" xfId="8353" xr:uid="{00000000-0005-0000-0000-00001F2D0000}"/>
    <cellStyle name="Percent 3 135" xfId="8354" xr:uid="{00000000-0005-0000-0000-0000202D0000}"/>
    <cellStyle name="Percent 3 136" xfId="8355" xr:uid="{00000000-0005-0000-0000-0000212D0000}"/>
    <cellStyle name="Percent 3 137" xfId="8356" xr:uid="{00000000-0005-0000-0000-0000222D0000}"/>
    <cellStyle name="Percent 3 138" xfId="8357" xr:uid="{00000000-0005-0000-0000-0000232D0000}"/>
    <cellStyle name="Percent 3 139" xfId="8358" xr:uid="{00000000-0005-0000-0000-0000242D0000}"/>
    <cellStyle name="Percent 3 14" xfId="8359" xr:uid="{00000000-0005-0000-0000-0000252D0000}"/>
    <cellStyle name="Percent 3 14 2" xfId="8360" xr:uid="{00000000-0005-0000-0000-0000262D0000}"/>
    <cellStyle name="Percent 3 14 2 2" xfId="8361" xr:uid="{00000000-0005-0000-0000-0000272D0000}"/>
    <cellStyle name="Percent 3 14 2 3" xfId="8362" xr:uid="{00000000-0005-0000-0000-0000282D0000}"/>
    <cellStyle name="Percent 3 14 3" xfId="8363" xr:uid="{00000000-0005-0000-0000-0000292D0000}"/>
    <cellStyle name="Percent 3 140" xfId="8364" xr:uid="{00000000-0005-0000-0000-00002A2D0000}"/>
    <cellStyle name="Percent 3 141" xfId="8365" xr:uid="{00000000-0005-0000-0000-00002B2D0000}"/>
    <cellStyle name="Percent 3 142" xfId="8366" xr:uid="{00000000-0005-0000-0000-00002C2D0000}"/>
    <cellStyle name="Percent 3 143" xfId="8367" xr:uid="{00000000-0005-0000-0000-00002D2D0000}"/>
    <cellStyle name="Percent 3 144" xfId="8368" xr:uid="{00000000-0005-0000-0000-00002E2D0000}"/>
    <cellStyle name="Percent 3 145" xfId="8369" xr:uid="{00000000-0005-0000-0000-00002F2D0000}"/>
    <cellStyle name="Percent 3 145 2" xfId="8370" xr:uid="{00000000-0005-0000-0000-0000302D0000}"/>
    <cellStyle name="Percent 3 145 2 2" xfId="12655" xr:uid="{00000000-0005-0000-0000-0000312D0000}"/>
    <cellStyle name="Percent 3 145 3" xfId="12654" xr:uid="{00000000-0005-0000-0000-0000322D0000}"/>
    <cellStyle name="Percent 3 146" xfId="8371" xr:uid="{00000000-0005-0000-0000-0000332D0000}"/>
    <cellStyle name="Percent 3 146 2" xfId="8372" xr:uid="{00000000-0005-0000-0000-0000342D0000}"/>
    <cellStyle name="Percent 3 146 2 2" xfId="12657" xr:uid="{00000000-0005-0000-0000-0000352D0000}"/>
    <cellStyle name="Percent 3 146 3" xfId="12656" xr:uid="{00000000-0005-0000-0000-0000362D0000}"/>
    <cellStyle name="Percent 3 147" xfId="8373" xr:uid="{00000000-0005-0000-0000-0000372D0000}"/>
    <cellStyle name="Percent 3 148" xfId="8374" xr:uid="{00000000-0005-0000-0000-0000382D0000}"/>
    <cellStyle name="Percent 3 149" xfId="8375" xr:uid="{00000000-0005-0000-0000-0000392D0000}"/>
    <cellStyle name="Percent 3 15" xfId="8376" xr:uid="{00000000-0005-0000-0000-00003A2D0000}"/>
    <cellStyle name="Percent 3 15 2" xfId="8377" xr:uid="{00000000-0005-0000-0000-00003B2D0000}"/>
    <cellStyle name="Percent 3 15 2 2" xfId="8378" xr:uid="{00000000-0005-0000-0000-00003C2D0000}"/>
    <cellStyle name="Percent 3 15 2 2 2" xfId="12659" xr:uid="{00000000-0005-0000-0000-00003D2D0000}"/>
    <cellStyle name="Percent 3 15 2 3" xfId="8379" xr:uid="{00000000-0005-0000-0000-00003E2D0000}"/>
    <cellStyle name="Percent 3 15 2 4" xfId="12658" xr:uid="{00000000-0005-0000-0000-00003F2D0000}"/>
    <cellStyle name="Percent 3 15 3" xfId="8380" xr:uid="{00000000-0005-0000-0000-0000402D0000}"/>
    <cellStyle name="Percent 3 15 4" xfId="8381" xr:uid="{00000000-0005-0000-0000-0000412D0000}"/>
    <cellStyle name="Percent 3 15 4 2" xfId="12660" xr:uid="{00000000-0005-0000-0000-0000422D0000}"/>
    <cellStyle name="Percent 3 150" xfId="8382" xr:uid="{00000000-0005-0000-0000-0000432D0000}"/>
    <cellStyle name="Percent 3 151" xfId="8383" xr:uid="{00000000-0005-0000-0000-0000442D0000}"/>
    <cellStyle name="Percent 3 152" xfId="8384" xr:uid="{00000000-0005-0000-0000-0000452D0000}"/>
    <cellStyle name="Percent 3 153" xfId="8385" xr:uid="{00000000-0005-0000-0000-0000462D0000}"/>
    <cellStyle name="Percent 3 154" xfId="8386" xr:uid="{00000000-0005-0000-0000-0000472D0000}"/>
    <cellStyle name="Percent 3 155" xfId="8387" xr:uid="{00000000-0005-0000-0000-0000482D0000}"/>
    <cellStyle name="Percent 3 155 2" xfId="12661" xr:uid="{00000000-0005-0000-0000-0000492D0000}"/>
    <cellStyle name="Percent 3 156" xfId="9602" xr:uid="{00000000-0005-0000-0000-00004A2D0000}"/>
    <cellStyle name="Percent 3 16" xfId="8388" xr:uid="{00000000-0005-0000-0000-00004B2D0000}"/>
    <cellStyle name="Percent 3 16 2" xfId="8389" xr:uid="{00000000-0005-0000-0000-00004C2D0000}"/>
    <cellStyle name="Percent 3 16 2 2" xfId="8390" xr:uid="{00000000-0005-0000-0000-00004D2D0000}"/>
    <cellStyle name="Percent 3 16 2 2 2" xfId="12663" xr:uid="{00000000-0005-0000-0000-00004E2D0000}"/>
    <cellStyle name="Percent 3 16 2 3" xfId="8391" xr:uid="{00000000-0005-0000-0000-00004F2D0000}"/>
    <cellStyle name="Percent 3 16 2 4" xfId="12662" xr:uid="{00000000-0005-0000-0000-0000502D0000}"/>
    <cellStyle name="Percent 3 16 3" xfId="8392" xr:uid="{00000000-0005-0000-0000-0000512D0000}"/>
    <cellStyle name="Percent 3 16 4" xfId="8393" xr:uid="{00000000-0005-0000-0000-0000522D0000}"/>
    <cellStyle name="Percent 3 16 4 2" xfId="12664" xr:uid="{00000000-0005-0000-0000-0000532D0000}"/>
    <cellStyle name="Percent 3 17" xfId="8394" xr:uid="{00000000-0005-0000-0000-0000542D0000}"/>
    <cellStyle name="Percent 3 17 2" xfId="8395" xr:uid="{00000000-0005-0000-0000-0000552D0000}"/>
    <cellStyle name="Percent 3 17 2 2" xfId="8396" xr:uid="{00000000-0005-0000-0000-0000562D0000}"/>
    <cellStyle name="Percent 3 17 2 2 2" xfId="12666" xr:uid="{00000000-0005-0000-0000-0000572D0000}"/>
    <cellStyle name="Percent 3 17 2 3" xfId="8397" xr:uid="{00000000-0005-0000-0000-0000582D0000}"/>
    <cellStyle name="Percent 3 17 2 4" xfId="12665" xr:uid="{00000000-0005-0000-0000-0000592D0000}"/>
    <cellStyle name="Percent 3 17 3" xfId="8398" xr:uid="{00000000-0005-0000-0000-00005A2D0000}"/>
    <cellStyle name="Percent 3 17 4" xfId="8399" xr:uid="{00000000-0005-0000-0000-00005B2D0000}"/>
    <cellStyle name="Percent 3 17 4 2" xfId="12667" xr:uid="{00000000-0005-0000-0000-00005C2D0000}"/>
    <cellStyle name="Percent 3 18" xfId="8400" xr:uid="{00000000-0005-0000-0000-00005D2D0000}"/>
    <cellStyle name="Percent 3 18 2" xfId="8401" xr:uid="{00000000-0005-0000-0000-00005E2D0000}"/>
    <cellStyle name="Percent 3 18 2 2" xfId="8402" xr:uid="{00000000-0005-0000-0000-00005F2D0000}"/>
    <cellStyle name="Percent 3 18 2 2 2" xfId="12669" xr:uid="{00000000-0005-0000-0000-0000602D0000}"/>
    <cellStyle name="Percent 3 18 2 3" xfId="8403" xr:uid="{00000000-0005-0000-0000-0000612D0000}"/>
    <cellStyle name="Percent 3 18 2 4" xfId="12668" xr:uid="{00000000-0005-0000-0000-0000622D0000}"/>
    <cellStyle name="Percent 3 18 3" xfId="8404" xr:uid="{00000000-0005-0000-0000-0000632D0000}"/>
    <cellStyle name="Percent 3 18 4" xfId="8405" xr:uid="{00000000-0005-0000-0000-0000642D0000}"/>
    <cellStyle name="Percent 3 18 4 2" xfId="12670" xr:uid="{00000000-0005-0000-0000-0000652D0000}"/>
    <cellStyle name="Percent 3 19" xfId="8406" xr:uid="{00000000-0005-0000-0000-0000662D0000}"/>
    <cellStyle name="Percent 3 19 2" xfId="8407" xr:uid="{00000000-0005-0000-0000-0000672D0000}"/>
    <cellStyle name="Percent 3 19 2 2" xfId="8408" xr:uid="{00000000-0005-0000-0000-0000682D0000}"/>
    <cellStyle name="Percent 3 19 2 3" xfId="8409" xr:uid="{00000000-0005-0000-0000-0000692D0000}"/>
    <cellStyle name="Percent 3 19 3" xfId="8410" xr:uid="{00000000-0005-0000-0000-00006A2D0000}"/>
    <cellStyle name="Percent 3 2" xfId="8411" xr:uid="{00000000-0005-0000-0000-00006B2D0000}"/>
    <cellStyle name="Percent 3 2 10" xfId="8412" xr:uid="{00000000-0005-0000-0000-00006C2D0000}"/>
    <cellStyle name="Percent 3 2 10 2" xfId="8413" xr:uid="{00000000-0005-0000-0000-00006D2D0000}"/>
    <cellStyle name="Percent 3 2 11" xfId="8414" xr:uid="{00000000-0005-0000-0000-00006E2D0000}"/>
    <cellStyle name="Percent 3 2 11 2" xfId="8415" xr:uid="{00000000-0005-0000-0000-00006F2D0000}"/>
    <cellStyle name="Percent 3 2 12" xfId="8416" xr:uid="{00000000-0005-0000-0000-0000702D0000}"/>
    <cellStyle name="Percent 3 2 12 2" xfId="8417" xr:uid="{00000000-0005-0000-0000-0000712D0000}"/>
    <cellStyle name="Percent 3 2 12 2 2" xfId="8418" xr:uid="{00000000-0005-0000-0000-0000722D0000}"/>
    <cellStyle name="Percent 3 2 12 3" xfId="8419" xr:uid="{00000000-0005-0000-0000-0000732D0000}"/>
    <cellStyle name="Percent 3 2 13" xfId="8420" xr:uid="{00000000-0005-0000-0000-0000742D0000}"/>
    <cellStyle name="Percent 3 2 13 2" xfId="8421" xr:uid="{00000000-0005-0000-0000-0000752D0000}"/>
    <cellStyle name="Percent 3 2 14" xfId="8422" xr:uid="{00000000-0005-0000-0000-0000762D0000}"/>
    <cellStyle name="Percent 3 2 14 2" xfId="8423" xr:uid="{00000000-0005-0000-0000-0000772D0000}"/>
    <cellStyle name="Percent 3 2 14 2 2" xfId="8424" xr:uid="{00000000-0005-0000-0000-0000782D0000}"/>
    <cellStyle name="Percent 3 2 14 3" xfId="8425" xr:uid="{00000000-0005-0000-0000-0000792D0000}"/>
    <cellStyle name="Percent 3 2 15" xfId="8426" xr:uid="{00000000-0005-0000-0000-00007A2D0000}"/>
    <cellStyle name="Percent 3 2 15 2" xfId="8427" xr:uid="{00000000-0005-0000-0000-00007B2D0000}"/>
    <cellStyle name="Percent 3 2 15 2 2" xfId="8428" xr:uid="{00000000-0005-0000-0000-00007C2D0000}"/>
    <cellStyle name="Percent 3 2 15 3" xfId="8429" xr:uid="{00000000-0005-0000-0000-00007D2D0000}"/>
    <cellStyle name="Percent 3 2 16" xfId="8430" xr:uid="{00000000-0005-0000-0000-00007E2D0000}"/>
    <cellStyle name="Percent 3 2 16 2" xfId="8431" xr:uid="{00000000-0005-0000-0000-00007F2D0000}"/>
    <cellStyle name="Percent 3 2 16 2 2" xfId="8432" xr:uid="{00000000-0005-0000-0000-0000802D0000}"/>
    <cellStyle name="Percent 3 2 16 3" xfId="8433" xr:uid="{00000000-0005-0000-0000-0000812D0000}"/>
    <cellStyle name="Percent 3 2 17" xfId="8434" xr:uid="{00000000-0005-0000-0000-0000822D0000}"/>
    <cellStyle name="Percent 3 2 17 2" xfId="8435" xr:uid="{00000000-0005-0000-0000-0000832D0000}"/>
    <cellStyle name="Percent 3 2 17 2 2" xfId="8436" xr:uid="{00000000-0005-0000-0000-0000842D0000}"/>
    <cellStyle name="Percent 3 2 17 3" xfId="8437" xr:uid="{00000000-0005-0000-0000-0000852D0000}"/>
    <cellStyle name="Percent 3 2 18" xfId="8438" xr:uid="{00000000-0005-0000-0000-0000862D0000}"/>
    <cellStyle name="Percent 3 2 19" xfId="8439" xr:uid="{00000000-0005-0000-0000-0000872D0000}"/>
    <cellStyle name="Percent 3 2 2" xfId="8440" xr:uid="{00000000-0005-0000-0000-0000882D0000}"/>
    <cellStyle name="Percent 3 2 2 10" xfId="8441" xr:uid="{00000000-0005-0000-0000-0000892D0000}"/>
    <cellStyle name="Percent 3 2 2 10 2" xfId="8442" xr:uid="{00000000-0005-0000-0000-00008A2D0000}"/>
    <cellStyle name="Percent 3 2 2 10 2 2" xfId="8443" xr:uid="{00000000-0005-0000-0000-00008B2D0000}"/>
    <cellStyle name="Percent 3 2 2 10 2 2 2" xfId="12673" xr:uid="{00000000-0005-0000-0000-00008C2D0000}"/>
    <cellStyle name="Percent 3 2 2 10 2 3" xfId="12672" xr:uid="{00000000-0005-0000-0000-00008D2D0000}"/>
    <cellStyle name="Percent 3 2 2 10 3" xfId="8444" xr:uid="{00000000-0005-0000-0000-00008E2D0000}"/>
    <cellStyle name="Percent 3 2 2 10 3 2" xfId="12674" xr:uid="{00000000-0005-0000-0000-00008F2D0000}"/>
    <cellStyle name="Percent 3 2 2 10 4" xfId="12671" xr:uid="{00000000-0005-0000-0000-0000902D0000}"/>
    <cellStyle name="Percent 3 2 2 11" xfId="8445" xr:uid="{00000000-0005-0000-0000-0000912D0000}"/>
    <cellStyle name="Percent 3 2 2 11 2" xfId="8446" xr:uid="{00000000-0005-0000-0000-0000922D0000}"/>
    <cellStyle name="Percent 3 2 2 11 2 2" xfId="8447" xr:uid="{00000000-0005-0000-0000-0000932D0000}"/>
    <cellStyle name="Percent 3 2 2 11 2 2 2" xfId="12677" xr:uid="{00000000-0005-0000-0000-0000942D0000}"/>
    <cellStyle name="Percent 3 2 2 11 2 3" xfId="12676" xr:uid="{00000000-0005-0000-0000-0000952D0000}"/>
    <cellStyle name="Percent 3 2 2 11 3" xfId="8448" xr:uid="{00000000-0005-0000-0000-0000962D0000}"/>
    <cellStyle name="Percent 3 2 2 11 3 2" xfId="12678" xr:uid="{00000000-0005-0000-0000-0000972D0000}"/>
    <cellStyle name="Percent 3 2 2 11 4" xfId="12675" xr:uid="{00000000-0005-0000-0000-0000982D0000}"/>
    <cellStyle name="Percent 3 2 2 12" xfId="8449" xr:uid="{00000000-0005-0000-0000-0000992D0000}"/>
    <cellStyle name="Percent 3 2 2 12 2" xfId="8450" xr:uid="{00000000-0005-0000-0000-00009A2D0000}"/>
    <cellStyle name="Percent 3 2 2 12 2 2" xfId="8451" xr:uid="{00000000-0005-0000-0000-00009B2D0000}"/>
    <cellStyle name="Percent 3 2 2 12 2 2 2" xfId="12681" xr:uid="{00000000-0005-0000-0000-00009C2D0000}"/>
    <cellStyle name="Percent 3 2 2 12 2 3" xfId="12680" xr:uid="{00000000-0005-0000-0000-00009D2D0000}"/>
    <cellStyle name="Percent 3 2 2 12 3" xfId="8452" xr:uid="{00000000-0005-0000-0000-00009E2D0000}"/>
    <cellStyle name="Percent 3 2 2 12 3 2" xfId="12682" xr:uid="{00000000-0005-0000-0000-00009F2D0000}"/>
    <cellStyle name="Percent 3 2 2 12 4" xfId="12679" xr:uid="{00000000-0005-0000-0000-0000A02D0000}"/>
    <cellStyle name="Percent 3 2 2 13" xfId="8453" xr:uid="{00000000-0005-0000-0000-0000A12D0000}"/>
    <cellStyle name="Percent 3 2 2 13 2" xfId="8454" xr:uid="{00000000-0005-0000-0000-0000A22D0000}"/>
    <cellStyle name="Percent 3 2 2 13 2 2" xfId="8455" xr:uid="{00000000-0005-0000-0000-0000A32D0000}"/>
    <cellStyle name="Percent 3 2 2 13 2 2 2" xfId="12685" xr:uid="{00000000-0005-0000-0000-0000A42D0000}"/>
    <cellStyle name="Percent 3 2 2 13 2 3" xfId="12684" xr:uid="{00000000-0005-0000-0000-0000A52D0000}"/>
    <cellStyle name="Percent 3 2 2 13 3" xfId="8456" xr:uid="{00000000-0005-0000-0000-0000A62D0000}"/>
    <cellStyle name="Percent 3 2 2 13 3 2" xfId="12686" xr:uid="{00000000-0005-0000-0000-0000A72D0000}"/>
    <cellStyle name="Percent 3 2 2 13 4" xfId="12683" xr:uid="{00000000-0005-0000-0000-0000A82D0000}"/>
    <cellStyle name="Percent 3 2 2 14" xfId="8457" xr:uid="{00000000-0005-0000-0000-0000A92D0000}"/>
    <cellStyle name="Percent 3 2 2 14 2" xfId="8458" xr:uid="{00000000-0005-0000-0000-0000AA2D0000}"/>
    <cellStyle name="Percent 3 2 2 14 2 2" xfId="8459" xr:uid="{00000000-0005-0000-0000-0000AB2D0000}"/>
    <cellStyle name="Percent 3 2 2 14 2 2 2" xfId="12689" xr:uid="{00000000-0005-0000-0000-0000AC2D0000}"/>
    <cellStyle name="Percent 3 2 2 14 2 3" xfId="12688" xr:uid="{00000000-0005-0000-0000-0000AD2D0000}"/>
    <cellStyle name="Percent 3 2 2 14 3" xfId="8460" xr:uid="{00000000-0005-0000-0000-0000AE2D0000}"/>
    <cellStyle name="Percent 3 2 2 14 3 2" xfId="12690" xr:uid="{00000000-0005-0000-0000-0000AF2D0000}"/>
    <cellStyle name="Percent 3 2 2 14 4" xfId="12687" xr:uid="{00000000-0005-0000-0000-0000B02D0000}"/>
    <cellStyle name="Percent 3 2 2 15" xfId="8461" xr:uid="{00000000-0005-0000-0000-0000B12D0000}"/>
    <cellStyle name="Percent 3 2 2 15 2" xfId="8462" xr:uid="{00000000-0005-0000-0000-0000B22D0000}"/>
    <cellStyle name="Percent 3 2 2 15 2 2" xfId="8463" xr:uid="{00000000-0005-0000-0000-0000B32D0000}"/>
    <cellStyle name="Percent 3 2 2 15 2 2 2" xfId="12693" xr:uid="{00000000-0005-0000-0000-0000B42D0000}"/>
    <cellStyle name="Percent 3 2 2 15 2 3" xfId="12692" xr:uid="{00000000-0005-0000-0000-0000B52D0000}"/>
    <cellStyle name="Percent 3 2 2 15 3" xfId="8464" xr:uid="{00000000-0005-0000-0000-0000B62D0000}"/>
    <cellStyle name="Percent 3 2 2 15 3 2" xfId="12694" xr:uid="{00000000-0005-0000-0000-0000B72D0000}"/>
    <cellStyle name="Percent 3 2 2 15 4" xfId="12691" xr:uid="{00000000-0005-0000-0000-0000B82D0000}"/>
    <cellStyle name="Percent 3 2 2 16" xfId="8465" xr:uid="{00000000-0005-0000-0000-0000B92D0000}"/>
    <cellStyle name="Percent 3 2 2 16 2" xfId="8466" xr:uid="{00000000-0005-0000-0000-0000BA2D0000}"/>
    <cellStyle name="Percent 3 2 2 16 2 2" xfId="12696" xr:uid="{00000000-0005-0000-0000-0000BB2D0000}"/>
    <cellStyle name="Percent 3 2 2 16 3" xfId="12695" xr:uid="{00000000-0005-0000-0000-0000BC2D0000}"/>
    <cellStyle name="Percent 3 2 2 17" xfId="8467" xr:uid="{00000000-0005-0000-0000-0000BD2D0000}"/>
    <cellStyle name="Percent 3 2 2 17 2" xfId="8468" xr:uid="{00000000-0005-0000-0000-0000BE2D0000}"/>
    <cellStyle name="Percent 3 2 2 17 2 2" xfId="12698" xr:uid="{00000000-0005-0000-0000-0000BF2D0000}"/>
    <cellStyle name="Percent 3 2 2 17 3" xfId="12697" xr:uid="{00000000-0005-0000-0000-0000C02D0000}"/>
    <cellStyle name="Percent 3 2 2 18" xfId="8469" xr:uid="{00000000-0005-0000-0000-0000C12D0000}"/>
    <cellStyle name="Percent 3 2 2 18 2" xfId="8470" xr:uid="{00000000-0005-0000-0000-0000C22D0000}"/>
    <cellStyle name="Percent 3 2 2 19" xfId="8471" xr:uid="{00000000-0005-0000-0000-0000C32D0000}"/>
    <cellStyle name="Percent 3 2 2 2" xfId="8472" xr:uid="{00000000-0005-0000-0000-0000C42D0000}"/>
    <cellStyle name="Percent 3 2 2 2 10" xfId="8473" xr:uid="{00000000-0005-0000-0000-0000C52D0000}"/>
    <cellStyle name="Percent 3 2 2 2 10 2" xfId="8474" xr:uid="{00000000-0005-0000-0000-0000C62D0000}"/>
    <cellStyle name="Percent 3 2 2 2 10 2 2" xfId="8475" xr:uid="{00000000-0005-0000-0000-0000C72D0000}"/>
    <cellStyle name="Percent 3 2 2 2 10 3" xfId="8476" xr:uid="{00000000-0005-0000-0000-0000C82D0000}"/>
    <cellStyle name="Percent 3 2 2 2 11" xfId="8477" xr:uid="{00000000-0005-0000-0000-0000C92D0000}"/>
    <cellStyle name="Percent 3 2 2 2 11 2" xfId="8478" xr:uid="{00000000-0005-0000-0000-0000CA2D0000}"/>
    <cellStyle name="Percent 3 2 2 2 11 2 2" xfId="8479" xr:uid="{00000000-0005-0000-0000-0000CB2D0000}"/>
    <cellStyle name="Percent 3 2 2 2 11 3" xfId="8480" xr:uid="{00000000-0005-0000-0000-0000CC2D0000}"/>
    <cellStyle name="Percent 3 2 2 2 12" xfId="8481" xr:uid="{00000000-0005-0000-0000-0000CD2D0000}"/>
    <cellStyle name="Percent 3 2 2 2 12 2" xfId="8482" xr:uid="{00000000-0005-0000-0000-0000CE2D0000}"/>
    <cellStyle name="Percent 3 2 2 2 12 2 2" xfId="8483" xr:uid="{00000000-0005-0000-0000-0000CF2D0000}"/>
    <cellStyle name="Percent 3 2 2 2 12 3" xfId="8484" xr:uid="{00000000-0005-0000-0000-0000D02D0000}"/>
    <cellStyle name="Percent 3 2 2 2 13" xfId="8485" xr:uid="{00000000-0005-0000-0000-0000D12D0000}"/>
    <cellStyle name="Percent 3 2 2 2 13 2" xfId="8486" xr:uid="{00000000-0005-0000-0000-0000D22D0000}"/>
    <cellStyle name="Percent 3 2 2 2 13 2 2" xfId="8487" xr:uid="{00000000-0005-0000-0000-0000D32D0000}"/>
    <cellStyle name="Percent 3 2 2 2 13 3" xfId="8488" xr:uid="{00000000-0005-0000-0000-0000D42D0000}"/>
    <cellStyle name="Percent 3 2 2 2 14" xfId="8489" xr:uid="{00000000-0005-0000-0000-0000D52D0000}"/>
    <cellStyle name="Percent 3 2 2 2 14 2" xfId="8490" xr:uid="{00000000-0005-0000-0000-0000D62D0000}"/>
    <cellStyle name="Percent 3 2 2 2 14 2 2" xfId="8491" xr:uid="{00000000-0005-0000-0000-0000D72D0000}"/>
    <cellStyle name="Percent 3 2 2 2 14 3" xfId="8492" xr:uid="{00000000-0005-0000-0000-0000D82D0000}"/>
    <cellStyle name="Percent 3 2 2 2 15" xfId="8493" xr:uid="{00000000-0005-0000-0000-0000D92D0000}"/>
    <cellStyle name="Percent 3 2 2 2 15 2" xfId="8494" xr:uid="{00000000-0005-0000-0000-0000DA2D0000}"/>
    <cellStyle name="Percent 3 2 2 2 15 2 2" xfId="8495" xr:uid="{00000000-0005-0000-0000-0000DB2D0000}"/>
    <cellStyle name="Percent 3 2 2 2 15 3" xfId="8496" xr:uid="{00000000-0005-0000-0000-0000DC2D0000}"/>
    <cellStyle name="Percent 3 2 2 2 16" xfId="8497" xr:uid="{00000000-0005-0000-0000-0000DD2D0000}"/>
    <cellStyle name="Percent 3 2 2 2 16 2" xfId="8498" xr:uid="{00000000-0005-0000-0000-0000DE2D0000}"/>
    <cellStyle name="Percent 3 2 2 2 16 2 2" xfId="8499" xr:uid="{00000000-0005-0000-0000-0000DF2D0000}"/>
    <cellStyle name="Percent 3 2 2 2 16 3" xfId="8500" xr:uid="{00000000-0005-0000-0000-0000E02D0000}"/>
    <cellStyle name="Percent 3 2 2 2 16 4" xfId="8501" xr:uid="{00000000-0005-0000-0000-0000E12D0000}"/>
    <cellStyle name="Percent 3 2 2 2 16 4 2" xfId="12700" xr:uid="{00000000-0005-0000-0000-0000E22D0000}"/>
    <cellStyle name="Percent 3 2 2 2 17" xfId="8502" xr:uid="{00000000-0005-0000-0000-0000E32D0000}"/>
    <cellStyle name="Percent 3 2 2 2 17 2" xfId="8503" xr:uid="{00000000-0005-0000-0000-0000E42D0000}"/>
    <cellStyle name="Percent 3 2 2 2 17 2 2" xfId="8504" xr:uid="{00000000-0005-0000-0000-0000E52D0000}"/>
    <cellStyle name="Percent 3 2 2 2 17 3" xfId="8505" xr:uid="{00000000-0005-0000-0000-0000E62D0000}"/>
    <cellStyle name="Percent 3 2 2 2 18" xfId="8506" xr:uid="{00000000-0005-0000-0000-0000E72D0000}"/>
    <cellStyle name="Percent 3 2 2 2 18 2" xfId="12701" xr:uid="{00000000-0005-0000-0000-0000E82D0000}"/>
    <cellStyle name="Percent 3 2 2 2 19" xfId="12699" xr:uid="{00000000-0005-0000-0000-0000E92D0000}"/>
    <cellStyle name="Percent 3 2 2 2 2" xfId="8507" xr:uid="{00000000-0005-0000-0000-0000EA2D0000}"/>
    <cellStyle name="Percent 3 2 2 2 2 2" xfId="8508" xr:uid="{00000000-0005-0000-0000-0000EB2D0000}"/>
    <cellStyle name="Percent 3 2 2 2 2 2 2" xfId="8509" xr:uid="{00000000-0005-0000-0000-0000EC2D0000}"/>
    <cellStyle name="Percent 3 2 2 2 2 2 2 2" xfId="8510" xr:uid="{00000000-0005-0000-0000-0000ED2D0000}"/>
    <cellStyle name="Percent 3 2 2 2 2 2 2 2 2" xfId="8511" xr:uid="{00000000-0005-0000-0000-0000EE2D0000}"/>
    <cellStyle name="Percent 3 2 2 2 2 2 2 3" xfId="8512" xr:uid="{00000000-0005-0000-0000-0000EF2D0000}"/>
    <cellStyle name="Percent 3 2 2 2 2 2 3" xfId="8513" xr:uid="{00000000-0005-0000-0000-0000F02D0000}"/>
    <cellStyle name="Percent 3 2 2 2 2 2 3 2" xfId="8514" xr:uid="{00000000-0005-0000-0000-0000F12D0000}"/>
    <cellStyle name="Percent 3 2 2 2 2 2 3 2 2" xfId="8515" xr:uid="{00000000-0005-0000-0000-0000F22D0000}"/>
    <cellStyle name="Percent 3 2 2 2 2 2 3 3" xfId="8516" xr:uid="{00000000-0005-0000-0000-0000F32D0000}"/>
    <cellStyle name="Percent 3 2 2 2 2 2 4" xfId="8517" xr:uid="{00000000-0005-0000-0000-0000F42D0000}"/>
    <cellStyle name="Percent 3 2 2 2 2 2 4 2" xfId="8518" xr:uid="{00000000-0005-0000-0000-0000F52D0000}"/>
    <cellStyle name="Percent 3 2 2 2 2 2 4 2 2" xfId="8519" xr:uid="{00000000-0005-0000-0000-0000F62D0000}"/>
    <cellStyle name="Percent 3 2 2 2 2 2 4 3" xfId="8520" xr:uid="{00000000-0005-0000-0000-0000F72D0000}"/>
    <cellStyle name="Percent 3 2 2 2 2 2 5" xfId="8521" xr:uid="{00000000-0005-0000-0000-0000F82D0000}"/>
    <cellStyle name="Percent 3 2 2 2 2 2 5 2" xfId="8522" xr:uid="{00000000-0005-0000-0000-0000F92D0000}"/>
    <cellStyle name="Percent 3 2 2 2 2 2 5 2 2" xfId="8523" xr:uid="{00000000-0005-0000-0000-0000FA2D0000}"/>
    <cellStyle name="Percent 3 2 2 2 2 2 5 3" xfId="8524" xr:uid="{00000000-0005-0000-0000-0000FB2D0000}"/>
    <cellStyle name="Percent 3 2 2 2 2 2 6" xfId="8525" xr:uid="{00000000-0005-0000-0000-0000FC2D0000}"/>
    <cellStyle name="Percent 3 2 2 2 2 2 6 2" xfId="8526" xr:uid="{00000000-0005-0000-0000-0000FD2D0000}"/>
    <cellStyle name="Percent 3 2 2 2 2 2 6 2 2" xfId="12704" xr:uid="{00000000-0005-0000-0000-0000FE2D0000}"/>
    <cellStyle name="Percent 3 2 2 2 2 2 6 3" xfId="12703" xr:uid="{00000000-0005-0000-0000-0000FF2D0000}"/>
    <cellStyle name="Percent 3 2 2 2 2 2 7" xfId="8527" xr:uid="{00000000-0005-0000-0000-0000002E0000}"/>
    <cellStyle name="Percent 3 2 2 2 2 2 7 2" xfId="12705" xr:uid="{00000000-0005-0000-0000-0000012E0000}"/>
    <cellStyle name="Percent 3 2 2 2 2 2 8" xfId="12702" xr:uid="{00000000-0005-0000-0000-0000022E0000}"/>
    <cellStyle name="Percent 3 2 2 2 2 3" xfId="8528" xr:uid="{00000000-0005-0000-0000-0000032E0000}"/>
    <cellStyle name="Percent 3 2 2 2 2 3 2" xfId="8529" xr:uid="{00000000-0005-0000-0000-0000042E0000}"/>
    <cellStyle name="Percent 3 2 2 2 2 3 2 2" xfId="8530" xr:uid="{00000000-0005-0000-0000-0000052E0000}"/>
    <cellStyle name="Percent 3 2 2 2 2 3 2 2 2" xfId="12708" xr:uid="{00000000-0005-0000-0000-0000062E0000}"/>
    <cellStyle name="Percent 3 2 2 2 2 3 2 3" xfId="12707" xr:uid="{00000000-0005-0000-0000-0000072E0000}"/>
    <cellStyle name="Percent 3 2 2 2 2 3 3" xfId="8531" xr:uid="{00000000-0005-0000-0000-0000082E0000}"/>
    <cellStyle name="Percent 3 2 2 2 2 3 3 2" xfId="12709" xr:uid="{00000000-0005-0000-0000-0000092E0000}"/>
    <cellStyle name="Percent 3 2 2 2 2 3 4" xfId="12706" xr:uid="{00000000-0005-0000-0000-00000A2E0000}"/>
    <cellStyle name="Percent 3 2 2 2 2 4" xfId="8532" xr:uid="{00000000-0005-0000-0000-00000B2E0000}"/>
    <cellStyle name="Percent 3 2 2 2 2 4 2" xfId="8533" xr:uid="{00000000-0005-0000-0000-00000C2E0000}"/>
    <cellStyle name="Percent 3 2 2 2 2 4 2 2" xfId="8534" xr:uid="{00000000-0005-0000-0000-00000D2E0000}"/>
    <cellStyle name="Percent 3 2 2 2 2 4 2 2 2" xfId="12712" xr:uid="{00000000-0005-0000-0000-00000E2E0000}"/>
    <cellStyle name="Percent 3 2 2 2 2 4 2 3" xfId="12711" xr:uid="{00000000-0005-0000-0000-00000F2E0000}"/>
    <cellStyle name="Percent 3 2 2 2 2 4 3" xfId="8535" xr:uid="{00000000-0005-0000-0000-0000102E0000}"/>
    <cellStyle name="Percent 3 2 2 2 2 4 3 2" xfId="12713" xr:uid="{00000000-0005-0000-0000-0000112E0000}"/>
    <cellStyle name="Percent 3 2 2 2 2 4 4" xfId="12710" xr:uid="{00000000-0005-0000-0000-0000122E0000}"/>
    <cellStyle name="Percent 3 2 2 2 2 5" xfId="8536" xr:uid="{00000000-0005-0000-0000-0000132E0000}"/>
    <cellStyle name="Percent 3 2 2 2 2 5 2" xfId="8537" xr:uid="{00000000-0005-0000-0000-0000142E0000}"/>
    <cellStyle name="Percent 3 2 2 2 2 5 2 2" xfId="8538" xr:uid="{00000000-0005-0000-0000-0000152E0000}"/>
    <cellStyle name="Percent 3 2 2 2 2 5 2 2 2" xfId="12716" xr:uid="{00000000-0005-0000-0000-0000162E0000}"/>
    <cellStyle name="Percent 3 2 2 2 2 5 2 3" xfId="12715" xr:uid="{00000000-0005-0000-0000-0000172E0000}"/>
    <cellStyle name="Percent 3 2 2 2 2 5 3" xfId="8539" xr:uid="{00000000-0005-0000-0000-0000182E0000}"/>
    <cellStyle name="Percent 3 2 2 2 2 5 3 2" xfId="12717" xr:uid="{00000000-0005-0000-0000-0000192E0000}"/>
    <cellStyle name="Percent 3 2 2 2 2 5 4" xfId="12714" xr:uid="{00000000-0005-0000-0000-00001A2E0000}"/>
    <cellStyle name="Percent 3 2 2 2 2 6" xfId="8540" xr:uid="{00000000-0005-0000-0000-00001B2E0000}"/>
    <cellStyle name="Percent 3 2 2 2 2 6 2" xfId="8541" xr:uid="{00000000-0005-0000-0000-00001C2E0000}"/>
    <cellStyle name="Percent 3 2 2 2 2 7" xfId="8542" xr:uid="{00000000-0005-0000-0000-00001D2E0000}"/>
    <cellStyle name="Percent 3 2 2 2 3" xfId="8543" xr:uid="{00000000-0005-0000-0000-00001E2E0000}"/>
    <cellStyle name="Percent 3 2 2 2 3 2" xfId="8544" xr:uid="{00000000-0005-0000-0000-00001F2E0000}"/>
    <cellStyle name="Percent 3 2 2 2 3 2 2" xfId="8545" xr:uid="{00000000-0005-0000-0000-0000202E0000}"/>
    <cellStyle name="Percent 3 2 2 2 3 3" xfId="8546" xr:uid="{00000000-0005-0000-0000-0000212E0000}"/>
    <cellStyle name="Percent 3 2 2 2 4" xfId="8547" xr:uid="{00000000-0005-0000-0000-0000222E0000}"/>
    <cellStyle name="Percent 3 2 2 2 4 2" xfId="8548" xr:uid="{00000000-0005-0000-0000-0000232E0000}"/>
    <cellStyle name="Percent 3 2 2 2 4 2 2" xfId="8549" xr:uid="{00000000-0005-0000-0000-0000242E0000}"/>
    <cellStyle name="Percent 3 2 2 2 4 3" xfId="8550" xr:uid="{00000000-0005-0000-0000-0000252E0000}"/>
    <cellStyle name="Percent 3 2 2 2 5" xfId="8551" xr:uid="{00000000-0005-0000-0000-0000262E0000}"/>
    <cellStyle name="Percent 3 2 2 2 5 2" xfId="8552" xr:uid="{00000000-0005-0000-0000-0000272E0000}"/>
    <cellStyle name="Percent 3 2 2 2 5 2 2" xfId="8553" xr:uid="{00000000-0005-0000-0000-0000282E0000}"/>
    <cellStyle name="Percent 3 2 2 2 5 3" xfId="8554" xr:uid="{00000000-0005-0000-0000-0000292E0000}"/>
    <cellStyle name="Percent 3 2 2 2 6" xfId="8555" xr:uid="{00000000-0005-0000-0000-00002A2E0000}"/>
    <cellStyle name="Percent 3 2 2 2 6 2" xfId="8556" xr:uid="{00000000-0005-0000-0000-00002B2E0000}"/>
    <cellStyle name="Percent 3 2 2 2 6 2 2" xfId="8557" xr:uid="{00000000-0005-0000-0000-00002C2E0000}"/>
    <cellStyle name="Percent 3 2 2 2 6 3" xfId="8558" xr:uid="{00000000-0005-0000-0000-00002D2E0000}"/>
    <cellStyle name="Percent 3 2 2 2 7" xfId="8559" xr:uid="{00000000-0005-0000-0000-00002E2E0000}"/>
    <cellStyle name="Percent 3 2 2 2 7 2" xfId="8560" xr:uid="{00000000-0005-0000-0000-00002F2E0000}"/>
    <cellStyle name="Percent 3 2 2 2 7 2 2" xfId="8561" xr:uid="{00000000-0005-0000-0000-0000302E0000}"/>
    <cellStyle name="Percent 3 2 2 2 7 3" xfId="8562" xr:uid="{00000000-0005-0000-0000-0000312E0000}"/>
    <cellStyle name="Percent 3 2 2 2 8" xfId="8563" xr:uid="{00000000-0005-0000-0000-0000322E0000}"/>
    <cellStyle name="Percent 3 2 2 2 8 2" xfId="8564" xr:uid="{00000000-0005-0000-0000-0000332E0000}"/>
    <cellStyle name="Percent 3 2 2 2 8 2 2" xfId="8565" xr:uid="{00000000-0005-0000-0000-0000342E0000}"/>
    <cellStyle name="Percent 3 2 2 2 8 3" xfId="8566" xr:uid="{00000000-0005-0000-0000-0000352E0000}"/>
    <cellStyle name="Percent 3 2 2 2 9" xfId="8567" xr:uid="{00000000-0005-0000-0000-0000362E0000}"/>
    <cellStyle name="Percent 3 2 2 2 9 2" xfId="8568" xr:uid="{00000000-0005-0000-0000-0000372E0000}"/>
    <cellStyle name="Percent 3 2 2 2 9 2 2" xfId="8569" xr:uid="{00000000-0005-0000-0000-0000382E0000}"/>
    <cellStyle name="Percent 3 2 2 2 9 3" xfId="8570" xr:uid="{00000000-0005-0000-0000-0000392E0000}"/>
    <cellStyle name="Percent 3 2 2 3" xfId="8571" xr:uid="{00000000-0005-0000-0000-00003A2E0000}"/>
    <cellStyle name="Percent 3 2 2 3 2" xfId="8572" xr:uid="{00000000-0005-0000-0000-00003B2E0000}"/>
    <cellStyle name="Percent 3 2 2 3 2 2" xfId="8573" xr:uid="{00000000-0005-0000-0000-00003C2E0000}"/>
    <cellStyle name="Percent 3 2 2 3 2 2 2" xfId="12720" xr:uid="{00000000-0005-0000-0000-00003D2E0000}"/>
    <cellStyle name="Percent 3 2 2 3 2 3" xfId="12719" xr:uid="{00000000-0005-0000-0000-00003E2E0000}"/>
    <cellStyle name="Percent 3 2 2 3 3" xfId="8574" xr:uid="{00000000-0005-0000-0000-00003F2E0000}"/>
    <cellStyle name="Percent 3 2 2 3 3 2" xfId="12721" xr:uid="{00000000-0005-0000-0000-0000402E0000}"/>
    <cellStyle name="Percent 3 2 2 3 4" xfId="12718" xr:uid="{00000000-0005-0000-0000-0000412E0000}"/>
    <cellStyle name="Percent 3 2 2 4" xfId="8575" xr:uid="{00000000-0005-0000-0000-0000422E0000}"/>
    <cellStyle name="Percent 3 2 2 4 2" xfId="8576" xr:uid="{00000000-0005-0000-0000-0000432E0000}"/>
    <cellStyle name="Percent 3 2 2 4 2 2" xfId="8577" xr:uid="{00000000-0005-0000-0000-0000442E0000}"/>
    <cellStyle name="Percent 3 2 2 4 2 2 2" xfId="12724" xr:uid="{00000000-0005-0000-0000-0000452E0000}"/>
    <cellStyle name="Percent 3 2 2 4 2 3" xfId="12723" xr:uid="{00000000-0005-0000-0000-0000462E0000}"/>
    <cellStyle name="Percent 3 2 2 4 3" xfId="8578" xr:uid="{00000000-0005-0000-0000-0000472E0000}"/>
    <cellStyle name="Percent 3 2 2 4 3 2" xfId="12725" xr:uid="{00000000-0005-0000-0000-0000482E0000}"/>
    <cellStyle name="Percent 3 2 2 4 4" xfId="12722" xr:uid="{00000000-0005-0000-0000-0000492E0000}"/>
    <cellStyle name="Percent 3 2 2 5" xfId="8579" xr:uid="{00000000-0005-0000-0000-00004A2E0000}"/>
    <cellStyle name="Percent 3 2 2 5 2" xfId="8580" xr:uid="{00000000-0005-0000-0000-00004B2E0000}"/>
    <cellStyle name="Percent 3 2 2 5 2 2" xfId="8581" xr:uid="{00000000-0005-0000-0000-00004C2E0000}"/>
    <cellStyle name="Percent 3 2 2 5 2 2 2" xfId="12728" xr:uid="{00000000-0005-0000-0000-00004D2E0000}"/>
    <cellStyle name="Percent 3 2 2 5 2 3" xfId="12727" xr:uid="{00000000-0005-0000-0000-00004E2E0000}"/>
    <cellStyle name="Percent 3 2 2 5 3" xfId="8582" xr:uid="{00000000-0005-0000-0000-00004F2E0000}"/>
    <cellStyle name="Percent 3 2 2 5 3 2" xfId="12729" xr:uid="{00000000-0005-0000-0000-0000502E0000}"/>
    <cellStyle name="Percent 3 2 2 5 4" xfId="12726" xr:uid="{00000000-0005-0000-0000-0000512E0000}"/>
    <cellStyle name="Percent 3 2 2 6" xfId="8583" xr:uid="{00000000-0005-0000-0000-0000522E0000}"/>
    <cellStyle name="Percent 3 2 2 6 2" xfId="8584" xr:uid="{00000000-0005-0000-0000-0000532E0000}"/>
    <cellStyle name="Percent 3 2 2 6 2 2" xfId="8585" xr:uid="{00000000-0005-0000-0000-0000542E0000}"/>
    <cellStyle name="Percent 3 2 2 6 2 2 2" xfId="12732" xr:uid="{00000000-0005-0000-0000-0000552E0000}"/>
    <cellStyle name="Percent 3 2 2 6 2 3" xfId="12731" xr:uid="{00000000-0005-0000-0000-0000562E0000}"/>
    <cellStyle name="Percent 3 2 2 6 3" xfId="8586" xr:uid="{00000000-0005-0000-0000-0000572E0000}"/>
    <cellStyle name="Percent 3 2 2 6 3 2" xfId="12733" xr:uid="{00000000-0005-0000-0000-0000582E0000}"/>
    <cellStyle name="Percent 3 2 2 6 4" xfId="12730" xr:uid="{00000000-0005-0000-0000-0000592E0000}"/>
    <cellStyle name="Percent 3 2 2 7" xfId="8587" xr:uid="{00000000-0005-0000-0000-00005A2E0000}"/>
    <cellStyle name="Percent 3 2 2 7 2" xfId="8588" xr:uid="{00000000-0005-0000-0000-00005B2E0000}"/>
    <cellStyle name="Percent 3 2 2 7 2 2" xfId="8589" xr:uid="{00000000-0005-0000-0000-00005C2E0000}"/>
    <cellStyle name="Percent 3 2 2 7 2 2 2" xfId="12736" xr:uid="{00000000-0005-0000-0000-00005D2E0000}"/>
    <cellStyle name="Percent 3 2 2 7 2 3" xfId="12735" xr:uid="{00000000-0005-0000-0000-00005E2E0000}"/>
    <cellStyle name="Percent 3 2 2 7 3" xfId="8590" xr:uid="{00000000-0005-0000-0000-00005F2E0000}"/>
    <cellStyle name="Percent 3 2 2 7 3 2" xfId="12737" xr:uid="{00000000-0005-0000-0000-0000602E0000}"/>
    <cellStyle name="Percent 3 2 2 7 4" xfId="12734" xr:uid="{00000000-0005-0000-0000-0000612E0000}"/>
    <cellStyle name="Percent 3 2 2 8" xfId="8591" xr:uid="{00000000-0005-0000-0000-0000622E0000}"/>
    <cellStyle name="Percent 3 2 2 8 2" xfId="8592" xr:uid="{00000000-0005-0000-0000-0000632E0000}"/>
    <cellStyle name="Percent 3 2 2 8 2 2" xfId="8593" xr:uid="{00000000-0005-0000-0000-0000642E0000}"/>
    <cellStyle name="Percent 3 2 2 8 2 2 2" xfId="12740" xr:uid="{00000000-0005-0000-0000-0000652E0000}"/>
    <cellStyle name="Percent 3 2 2 8 2 3" xfId="12739" xr:uid="{00000000-0005-0000-0000-0000662E0000}"/>
    <cellStyle name="Percent 3 2 2 8 3" xfId="8594" xr:uid="{00000000-0005-0000-0000-0000672E0000}"/>
    <cellStyle name="Percent 3 2 2 8 3 2" xfId="12741" xr:uid="{00000000-0005-0000-0000-0000682E0000}"/>
    <cellStyle name="Percent 3 2 2 8 4" xfId="12738" xr:uid="{00000000-0005-0000-0000-0000692E0000}"/>
    <cellStyle name="Percent 3 2 2 9" xfId="8595" xr:uid="{00000000-0005-0000-0000-00006A2E0000}"/>
    <cellStyle name="Percent 3 2 2 9 2" xfId="8596" xr:uid="{00000000-0005-0000-0000-00006B2E0000}"/>
    <cellStyle name="Percent 3 2 2 9 2 2" xfId="8597" xr:uid="{00000000-0005-0000-0000-00006C2E0000}"/>
    <cellStyle name="Percent 3 2 2 9 2 2 2" xfId="12744" xr:uid="{00000000-0005-0000-0000-00006D2E0000}"/>
    <cellStyle name="Percent 3 2 2 9 2 3" xfId="12743" xr:uid="{00000000-0005-0000-0000-00006E2E0000}"/>
    <cellStyle name="Percent 3 2 2 9 3" xfId="8598" xr:uid="{00000000-0005-0000-0000-00006F2E0000}"/>
    <cellStyle name="Percent 3 2 2 9 3 2" xfId="12745" xr:uid="{00000000-0005-0000-0000-0000702E0000}"/>
    <cellStyle name="Percent 3 2 2 9 4" xfId="12742" xr:uid="{00000000-0005-0000-0000-0000712E0000}"/>
    <cellStyle name="Percent 3 2 20" xfId="8599" xr:uid="{00000000-0005-0000-0000-0000722E0000}"/>
    <cellStyle name="Percent 3 2 20 2" xfId="8600" xr:uid="{00000000-0005-0000-0000-0000732E0000}"/>
    <cellStyle name="Percent 3 2 20 2 2" xfId="12747" xr:uid="{00000000-0005-0000-0000-0000742E0000}"/>
    <cellStyle name="Percent 3 2 20 3" xfId="12746" xr:uid="{00000000-0005-0000-0000-0000752E0000}"/>
    <cellStyle name="Percent 3 2 3" xfId="8601" xr:uid="{00000000-0005-0000-0000-0000762E0000}"/>
    <cellStyle name="Percent 3 2 3 2" xfId="8602" xr:uid="{00000000-0005-0000-0000-0000772E0000}"/>
    <cellStyle name="Percent 3 2 4" xfId="8603" xr:uid="{00000000-0005-0000-0000-0000782E0000}"/>
    <cellStyle name="Percent 3 2 4 2" xfId="8604" xr:uid="{00000000-0005-0000-0000-0000792E0000}"/>
    <cellStyle name="Percent 3 2 5" xfId="8605" xr:uid="{00000000-0005-0000-0000-00007A2E0000}"/>
    <cellStyle name="Percent 3 2 5 2" xfId="8606" xr:uid="{00000000-0005-0000-0000-00007B2E0000}"/>
    <cellStyle name="Percent 3 2 6" xfId="8607" xr:uid="{00000000-0005-0000-0000-00007C2E0000}"/>
    <cellStyle name="Percent 3 2 6 2" xfId="8608" xr:uid="{00000000-0005-0000-0000-00007D2E0000}"/>
    <cellStyle name="Percent 3 2 7" xfId="8609" xr:uid="{00000000-0005-0000-0000-00007E2E0000}"/>
    <cellStyle name="Percent 3 2 7 2" xfId="8610" xr:uid="{00000000-0005-0000-0000-00007F2E0000}"/>
    <cellStyle name="Percent 3 2 8" xfId="8611" xr:uid="{00000000-0005-0000-0000-0000802E0000}"/>
    <cellStyle name="Percent 3 2 8 2" xfId="8612" xr:uid="{00000000-0005-0000-0000-0000812E0000}"/>
    <cellStyle name="Percent 3 2 9" xfId="8613" xr:uid="{00000000-0005-0000-0000-0000822E0000}"/>
    <cellStyle name="Percent 3 2 9 2" xfId="8614" xr:uid="{00000000-0005-0000-0000-0000832E0000}"/>
    <cellStyle name="Percent 3 20" xfId="8615" xr:uid="{00000000-0005-0000-0000-0000842E0000}"/>
    <cellStyle name="Percent 3 20 2" xfId="8616" xr:uid="{00000000-0005-0000-0000-0000852E0000}"/>
    <cellStyle name="Percent 3 20 3" xfId="8617" xr:uid="{00000000-0005-0000-0000-0000862E0000}"/>
    <cellStyle name="Percent 3 20 4" xfId="8618" xr:uid="{00000000-0005-0000-0000-0000872E0000}"/>
    <cellStyle name="Percent 3 21" xfId="8619" xr:uid="{00000000-0005-0000-0000-0000882E0000}"/>
    <cellStyle name="Percent 3 21 2" xfId="8620" xr:uid="{00000000-0005-0000-0000-0000892E0000}"/>
    <cellStyle name="Percent 3 21 3" xfId="8621" xr:uid="{00000000-0005-0000-0000-00008A2E0000}"/>
    <cellStyle name="Percent 3 21 4" xfId="8622" xr:uid="{00000000-0005-0000-0000-00008B2E0000}"/>
    <cellStyle name="Percent 3 22" xfId="8623" xr:uid="{00000000-0005-0000-0000-00008C2E0000}"/>
    <cellStyle name="Percent 3 22 2" xfId="8624" xr:uid="{00000000-0005-0000-0000-00008D2E0000}"/>
    <cellStyle name="Percent 3 23" xfId="8625" xr:uid="{00000000-0005-0000-0000-00008E2E0000}"/>
    <cellStyle name="Percent 3 23 2" xfId="8626" xr:uid="{00000000-0005-0000-0000-00008F2E0000}"/>
    <cellStyle name="Percent 3 24" xfId="8627" xr:uid="{00000000-0005-0000-0000-0000902E0000}"/>
    <cellStyle name="Percent 3 24 2" xfId="8628" xr:uid="{00000000-0005-0000-0000-0000912E0000}"/>
    <cellStyle name="Percent 3 25" xfId="8629" xr:uid="{00000000-0005-0000-0000-0000922E0000}"/>
    <cellStyle name="Percent 3 25 2" xfId="8630" xr:uid="{00000000-0005-0000-0000-0000932E0000}"/>
    <cellStyle name="Percent 3 26" xfId="8631" xr:uid="{00000000-0005-0000-0000-0000942E0000}"/>
    <cellStyle name="Percent 3 26 2" xfId="8632" xr:uid="{00000000-0005-0000-0000-0000952E0000}"/>
    <cellStyle name="Percent 3 27" xfId="8633" xr:uid="{00000000-0005-0000-0000-0000962E0000}"/>
    <cellStyle name="Percent 3 27 2" xfId="8634" xr:uid="{00000000-0005-0000-0000-0000972E0000}"/>
    <cellStyle name="Percent 3 28" xfId="8635" xr:uid="{00000000-0005-0000-0000-0000982E0000}"/>
    <cellStyle name="Percent 3 28 2" xfId="8636" xr:uid="{00000000-0005-0000-0000-0000992E0000}"/>
    <cellStyle name="Percent 3 29" xfId="8637" xr:uid="{00000000-0005-0000-0000-00009A2E0000}"/>
    <cellStyle name="Percent 3 29 2" xfId="8638" xr:uid="{00000000-0005-0000-0000-00009B2E0000}"/>
    <cellStyle name="Percent 3 3" xfId="8639" xr:uid="{00000000-0005-0000-0000-00009C2E0000}"/>
    <cellStyle name="Percent 3 3 2" xfId="8640" xr:uid="{00000000-0005-0000-0000-00009D2E0000}"/>
    <cellStyle name="Percent 3 3 2 2" xfId="8641" xr:uid="{00000000-0005-0000-0000-00009E2E0000}"/>
    <cellStyle name="Percent 3 3 2 2 2" xfId="8642" xr:uid="{00000000-0005-0000-0000-00009F2E0000}"/>
    <cellStyle name="Percent 3 3 2 3" xfId="8643" xr:uid="{00000000-0005-0000-0000-0000A02E0000}"/>
    <cellStyle name="Percent 3 3 2 4" xfId="8644" xr:uid="{00000000-0005-0000-0000-0000A12E0000}"/>
    <cellStyle name="Percent 3 3 2 5" xfId="8645" xr:uid="{00000000-0005-0000-0000-0000A22E0000}"/>
    <cellStyle name="Percent 3 3 3" xfId="8646" xr:uid="{00000000-0005-0000-0000-0000A32E0000}"/>
    <cellStyle name="Percent 3 3 4" xfId="8647" xr:uid="{00000000-0005-0000-0000-0000A42E0000}"/>
    <cellStyle name="Percent 3 3 5" xfId="8648" xr:uid="{00000000-0005-0000-0000-0000A52E0000}"/>
    <cellStyle name="Percent 3 3 6" xfId="8649" xr:uid="{00000000-0005-0000-0000-0000A62E0000}"/>
    <cellStyle name="Percent 3 3 6 2" xfId="8650" xr:uid="{00000000-0005-0000-0000-0000A72E0000}"/>
    <cellStyle name="Percent 3 3 6 3" xfId="8651" xr:uid="{00000000-0005-0000-0000-0000A82E0000}"/>
    <cellStyle name="Percent 3 3 7" xfId="8652" xr:uid="{00000000-0005-0000-0000-0000A92E0000}"/>
    <cellStyle name="Percent 3 30" xfId="8653" xr:uid="{00000000-0005-0000-0000-0000AA2E0000}"/>
    <cellStyle name="Percent 3 30 2" xfId="8654" xr:uid="{00000000-0005-0000-0000-0000AB2E0000}"/>
    <cellStyle name="Percent 3 31" xfId="8655" xr:uid="{00000000-0005-0000-0000-0000AC2E0000}"/>
    <cellStyle name="Percent 3 31 2" xfId="8656" xr:uid="{00000000-0005-0000-0000-0000AD2E0000}"/>
    <cellStyle name="Percent 3 32" xfId="8657" xr:uid="{00000000-0005-0000-0000-0000AE2E0000}"/>
    <cellStyle name="Percent 3 32 2" xfId="8658" xr:uid="{00000000-0005-0000-0000-0000AF2E0000}"/>
    <cellStyle name="Percent 3 33" xfId="8659" xr:uid="{00000000-0005-0000-0000-0000B02E0000}"/>
    <cellStyle name="Percent 3 33 2" xfId="8660" xr:uid="{00000000-0005-0000-0000-0000B12E0000}"/>
    <cellStyle name="Percent 3 34" xfId="8661" xr:uid="{00000000-0005-0000-0000-0000B22E0000}"/>
    <cellStyle name="Percent 3 34 2" xfId="8662" xr:uid="{00000000-0005-0000-0000-0000B32E0000}"/>
    <cellStyle name="Percent 3 35" xfId="8663" xr:uid="{00000000-0005-0000-0000-0000B42E0000}"/>
    <cellStyle name="Percent 3 35 2" xfId="8664" xr:uid="{00000000-0005-0000-0000-0000B52E0000}"/>
    <cellStyle name="Percent 3 36" xfId="8665" xr:uid="{00000000-0005-0000-0000-0000B62E0000}"/>
    <cellStyle name="Percent 3 36 2" xfId="8666" xr:uid="{00000000-0005-0000-0000-0000B72E0000}"/>
    <cellStyle name="Percent 3 37" xfId="8667" xr:uid="{00000000-0005-0000-0000-0000B82E0000}"/>
    <cellStyle name="Percent 3 37 2" xfId="8668" xr:uid="{00000000-0005-0000-0000-0000B92E0000}"/>
    <cellStyle name="Percent 3 38" xfId="8669" xr:uid="{00000000-0005-0000-0000-0000BA2E0000}"/>
    <cellStyle name="Percent 3 38 2" xfId="8670" xr:uid="{00000000-0005-0000-0000-0000BB2E0000}"/>
    <cellStyle name="Percent 3 39" xfId="8671" xr:uid="{00000000-0005-0000-0000-0000BC2E0000}"/>
    <cellStyle name="Percent 3 39 2" xfId="8672" xr:uid="{00000000-0005-0000-0000-0000BD2E0000}"/>
    <cellStyle name="Percent 3 4" xfId="8673" xr:uid="{00000000-0005-0000-0000-0000BE2E0000}"/>
    <cellStyle name="Percent 3 4 2" xfId="8674" xr:uid="{00000000-0005-0000-0000-0000BF2E0000}"/>
    <cellStyle name="Percent 3 4 3" xfId="8675" xr:uid="{00000000-0005-0000-0000-0000C02E0000}"/>
    <cellStyle name="Percent 3 4 3 2" xfId="8676" xr:uid="{00000000-0005-0000-0000-0000C12E0000}"/>
    <cellStyle name="Percent 3 4 4" xfId="8677" xr:uid="{00000000-0005-0000-0000-0000C22E0000}"/>
    <cellStyle name="Percent 3 4 4 2" xfId="8678" xr:uid="{00000000-0005-0000-0000-0000C32E0000}"/>
    <cellStyle name="Percent 3 4 4 3" xfId="8679" xr:uid="{00000000-0005-0000-0000-0000C42E0000}"/>
    <cellStyle name="Percent 3 40" xfId="8680" xr:uid="{00000000-0005-0000-0000-0000C52E0000}"/>
    <cellStyle name="Percent 3 40 2" xfId="8681" xr:uid="{00000000-0005-0000-0000-0000C62E0000}"/>
    <cellStyle name="Percent 3 41" xfId="8682" xr:uid="{00000000-0005-0000-0000-0000C72E0000}"/>
    <cellStyle name="Percent 3 41 2" xfId="8683" xr:uid="{00000000-0005-0000-0000-0000C82E0000}"/>
    <cellStyle name="Percent 3 42" xfId="8684" xr:uid="{00000000-0005-0000-0000-0000C92E0000}"/>
    <cellStyle name="Percent 3 42 2" xfId="8685" xr:uid="{00000000-0005-0000-0000-0000CA2E0000}"/>
    <cellStyle name="Percent 3 43" xfId="8686" xr:uid="{00000000-0005-0000-0000-0000CB2E0000}"/>
    <cellStyle name="Percent 3 43 2" xfId="8687" xr:uid="{00000000-0005-0000-0000-0000CC2E0000}"/>
    <cellStyle name="Percent 3 44" xfId="8688" xr:uid="{00000000-0005-0000-0000-0000CD2E0000}"/>
    <cellStyle name="Percent 3 44 2" xfId="8689" xr:uid="{00000000-0005-0000-0000-0000CE2E0000}"/>
    <cellStyle name="Percent 3 45" xfId="8690" xr:uid="{00000000-0005-0000-0000-0000CF2E0000}"/>
    <cellStyle name="Percent 3 45 2" xfId="8691" xr:uid="{00000000-0005-0000-0000-0000D02E0000}"/>
    <cellStyle name="Percent 3 46" xfId="8692" xr:uid="{00000000-0005-0000-0000-0000D12E0000}"/>
    <cellStyle name="Percent 3 46 2" xfId="8693" xr:uid="{00000000-0005-0000-0000-0000D22E0000}"/>
    <cellStyle name="Percent 3 47" xfId="8694" xr:uid="{00000000-0005-0000-0000-0000D32E0000}"/>
    <cellStyle name="Percent 3 47 2" xfId="8695" xr:uid="{00000000-0005-0000-0000-0000D42E0000}"/>
    <cellStyle name="Percent 3 48" xfId="8696" xr:uid="{00000000-0005-0000-0000-0000D52E0000}"/>
    <cellStyle name="Percent 3 48 2" xfId="8697" xr:uid="{00000000-0005-0000-0000-0000D62E0000}"/>
    <cellStyle name="Percent 3 49" xfId="8698" xr:uid="{00000000-0005-0000-0000-0000D72E0000}"/>
    <cellStyle name="Percent 3 49 2" xfId="8699" xr:uid="{00000000-0005-0000-0000-0000D82E0000}"/>
    <cellStyle name="Percent 3 5" xfId="8700" xr:uid="{00000000-0005-0000-0000-0000D92E0000}"/>
    <cellStyle name="Percent 3 5 2" xfId="8701" xr:uid="{00000000-0005-0000-0000-0000DA2E0000}"/>
    <cellStyle name="Percent 3 5 2 2" xfId="8702" xr:uid="{00000000-0005-0000-0000-0000DB2E0000}"/>
    <cellStyle name="Percent 3 5 2 3" xfId="8703" xr:uid="{00000000-0005-0000-0000-0000DC2E0000}"/>
    <cellStyle name="Percent 3 5 3" xfId="8704" xr:uid="{00000000-0005-0000-0000-0000DD2E0000}"/>
    <cellStyle name="Percent 3 50" xfId="8705" xr:uid="{00000000-0005-0000-0000-0000DE2E0000}"/>
    <cellStyle name="Percent 3 50 2" xfId="8706" xr:uid="{00000000-0005-0000-0000-0000DF2E0000}"/>
    <cellStyle name="Percent 3 51" xfId="8707" xr:uid="{00000000-0005-0000-0000-0000E02E0000}"/>
    <cellStyle name="Percent 3 51 2" xfId="8708" xr:uid="{00000000-0005-0000-0000-0000E12E0000}"/>
    <cellStyle name="Percent 3 52" xfId="8709" xr:uid="{00000000-0005-0000-0000-0000E22E0000}"/>
    <cellStyle name="Percent 3 52 2" xfId="8710" xr:uid="{00000000-0005-0000-0000-0000E32E0000}"/>
    <cellStyle name="Percent 3 53" xfId="8711" xr:uid="{00000000-0005-0000-0000-0000E42E0000}"/>
    <cellStyle name="Percent 3 53 2" xfId="8712" xr:uid="{00000000-0005-0000-0000-0000E52E0000}"/>
    <cellStyle name="Percent 3 54" xfId="8713" xr:uid="{00000000-0005-0000-0000-0000E62E0000}"/>
    <cellStyle name="Percent 3 54 2" xfId="8714" xr:uid="{00000000-0005-0000-0000-0000E72E0000}"/>
    <cellStyle name="Percent 3 55" xfId="8715" xr:uid="{00000000-0005-0000-0000-0000E82E0000}"/>
    <cellStyle name="Percent 3 55 2" xfId="8716" xr:uid="{00000000-0005-0000-0000-0000E92E0000}"/>
    <cellStyle name="Percent 3 56" xfId="8717" xr:uid="{00000000-0005-0000-0000-0000EA2E0000}"/>
    <cellStyle name="Percent 3 56 2" xfId="8718" xr:uid="{00000000-0005-0000-0000-0000EB2E0000}"/>
    <cellStyle name="Percent 3 57" xfId="8719" xr:uid="{00000000-0005-0000-0000-0000EC2E0000}"/>
    <cellStyle name="Percent 3 57 2" xfId="8720" xr:uid="{00000000-0005-0000-0000-0000ED2E0000}"/>
    <cellStyle name="Percent 3 58" xfId="8721" xr:uid="{00000000-0005-0000-0000-0000EE2E0000}"/>
    <cellStyle name="Percent 3 58 2" xfId="8722" xr:uid="{00000000-0005-0000-0000-0000EF2E0000}"/>
    <cellStyle name="Percent 3 59" xfId="8723" xr:uid="{00000000-0005-0000-0000-0000F02E0000}"/>
    <cellStyle name="Percent 3 59 2" xfId="8724" xr:uid="{00000000-0005-0000-0000-0000F12E0000}"/>
    <cellStyle name="Percent 3 6" xfId="8725" xr:uid="{00000000-0005-0000-0000-0000F22E0000}"/>
    <cellStyle name="Percent 3 6 2" xfId="8726" xr:uid="{00000000-0005-0000-0000-0000F32E0000}"/>
    <cellStyle name="Percent 3 6 2 2" xfId="8727" xr:uid="{00000000-0005-0000-0000-0000F42E0000}"/>
    <cellStyle name="Percent 3 6 2 3" xfId="8728" xr:uid="{00000000-0005-0000-0000-0000F52E0000}"/>
    <cellStyle name="Percent 3 6 3" xfId="8729" xr:uid="{00000000-0005-0000-0000-0000F62E0000}"/>
    <cellStyle name="Percent 3 60" xfId="8730" xr:uid="{00000000-0005-0000-0000-0000F72E0000}"/>
    <cellStyle name="Percent 3 60 2" xfId="8731" xr:uid="{00000000-0005-0000-0000-0000F82E0000}"/>
    <cellStyle name="Percent 3 61" xfId="8732" xr:uid="{00000000-0005-0000-0000-0000F92E0000}"/>
    <cellStyle name="Percent 3 61 2" xfId="8733" xr:uid="{00000000-0005-0000-0000-0000FA2E0000}"/>
    <cellStyle name="Percent 3 62" xfId="8734" xr:uid="{00000000-0005-0000-0000-0000FB2E0000}"/>
    <cellStyle name="Percent 3 63" xfId="8735" xr:uid="{00000000-0005-0000-0000-0000FC2E0000}"/>
    <cellStyle name="Percent 3 64" xfId="8736" xr:uid="{00000000-0005-0000-0000-0000FD2E0000}"/>
    <cellStyle name="Percent 3 65" xfId="8737" xr:uid="{00000000-0005-0000-0000-0000FE2E0000}"/>
    <cellStyle name="Percent 3 66" xfId="8738" xr:uid="{00000000-0005-0000-0000-0000FF2E0000}"/>
    <cellStyle name="Percent 3 67" xfId="8739" xr:uid="{00000000-0005-0000-0000-0000002F0000}"/>
    <cellStyle name="Percent 3 68" xfId="8740" xr:uid="{00000000-0005-0000-0000-0000012F0000}"/>
    <cellStyle name="Percent 3 69" xfId="8741" xr:uid="{00000000-0005-0000-0000-0000022F0000}"/>
    <cellStyle name="Percent 3 7" xfId="8742" xr:uid="{00000000-0005-0000-0000-0000032F0000}"/>
    <cellStyle name="Percent 3 7 2" xfId="8743" xr:uid="{00000000-0005-0000-0000-0000042F0000}"/>
    <cellStyle name="Percent 3 7 2 2" xfId="8744" xr:uid="{00000000-0005-0000-0000-0000052F0000}"/>
    <cellStyle name="Percent 3 7 2 3" xfId="8745" xr:uid="{00000000-0005-0000-0000-0000062F0000}"/>
    <cellStyle name="Percent 3 7 3" xfId="8746" xr:uid="{00000000-0005-0000-0000-0000072F0000}"/>
    <cellStyle name="Percent 3 70" xfId="8747" xr:uid="{00000000-0005-0000-0000-0000082F0000}"/>
    <cellStyle name="Percent 3 71" xfId="8748" xr:uid="{00000000-0005-0000-0000-0000092F0000}"/>
    <cellStyle name="Percent 3 72" xfId="8749" xr:uid="{00000000-0005-0000-0000-00000A2F0000}"/>
    <cellStyle name="Percent 3 73" xfId="8750" xr:uid="{00000000-0005-0000-0000-00000B2F0000}"/>
    <cellStyle name="Percent 3 74" xfId="8751" xr:uid="{00000000-0005-0000-0000-00000C2F0000}"/>
    <cellStyle name="Percent 3 75" xfId="8752" xr:uid="{00000000-0005-0000-0000-00000D2F0000}"/>
    <cellStyle name="Percent 3 76" xfId="8753" xr:uid="{00000000-0005-0000-0000-00000E2F0000}"/>
    <cellStyle name="Percent 3 77" xfId="8754" xr:uid="{00000000-0005-0000-0000-00000F2F0000}"/>
    <cellStyle name="Percent 3 78" xfId="8755" xr:uid="{00000000-0005-0000-0000-0000102F0000}"/>
    <cellStyle name="Percent 3 79" xfId="8756" xr:uid="{00000000-0005-0000-0000-0000112F0000}"/>
    <cellStyle name="Percent 3 8" xfId="8757" xr:uid="{00000000-0005-0000-0000-0000122F0000}"/>
    <cellStyle name="Percent 3 8 2" xfId="8758" xr:uid="{00000000-0005-0000-0000-0000132F0000}"/>
    <cellStyle name="Percent 3 8 2 2" xfId="8759" xr:uid="{00000000-0005-0000-0000-0000142F0000}"/>
    <cellStyle name="Percent 3 8 2 3" xfId="8760" xr:uid="{00000000-0005-0000-0000-0000152F0000}"/>
    <cellStyle name="Percent 3 8 3" xfId="8761" xr:uid="{00000000-0005-0000-0000-0000162F0000}"/>
    <cellStyle name="Percent 3 80" xfId="8762" xr:uid="{00000000-0005-0000-0000-0000172F0000}"/>
    <cellStyle name="Percent 3 81" xfId="8763" xr:uid="{00000000-0005-0000-0000-0000182F0000}"/>
    <cellStyle name="Percent 3 82" xfId="8764" xr:uid="{00000000-0005-0000-0000-0000192F0000}"/>
    <cellStyle name="Percent 3 83" xfId="8765" xr:uid="{00000000-0005-0000-0000-00001A2F0000}"/>
    <cellStyle name="Percent 3 84" xfId="8766" xr:uid="{00000000-0005-0000-0000-00001B2F0000}"/>
    <cellStyle name="Percent 3 85" xfId="8767" xr:uid="{00000000-0005-0000-0000-00001C2F0000}"/>
    <cellStyle name="Percent 3 86" xfId="8768" xr:uid="{00000000-0005-0000-0000-00001D2F0000}"/>
    <cellStyle name="Percent 3 87" xfId="8769" xr:uid="{00000000-0005-0000-0000-00001E2F0000}"/>
    <cellStyle name="Percent 3 88" xfId="8770" xr:uid="{00000000-0005-0000-0000-00001F2F0000}"/>
    <cellStyle name="Percent 3 89" xfId="8771" xr:uid="{00000000-0005-0000-0000-0000202F0000}"/>
    <cellStyle name="Percent 3 9" xfId="8772" xr:uid="{00000000-0005-0000-0000-0000212F0000}"/>
    <cellStyle name="Percent 3 9 2" xfId="8773" xr:uid="{00000000-0005-0000-0000-0000222F0000}"/>
    <cellStyle name="Percent 3 9 2 2" xfId="8774" xr:uid="{00000000-0005-0000-0000-0000232F0000}"/>
    <cellStyle name="Percent 3 9 2 3" xfId="8775" xr:uid="{00000000-0005-0000-0000-0000242F0000}"/>
    <cellStyle name="Percent 3 9 3" xfId="8776" xr:uid="{00000000-0005-0000-0000-0000252F0000}"/>
    <cellStyle name="Percent 3 90" xfId="8777" xr:uid="{00000000-0005-0000-0000-0000262F0000}"/>
    <cellStyle name="Percent 3 91" xfId="8778" xr:uid="{00000000-0005-0000-0000-0000272F0000}"/>
    <cellStyle name="Percent 3 92" xfId="8779" xr:uid="{00000000-0005-0000-0000-0000282F0000}"/>
    <cellStyle name="Percent 3 93" xfId="8780" xr:uid="{00000000-0005-0000-0000-0000292F0000}"/>
    <cellStyle name="Percent 3 94" xfId="8781" xr:uid="{00000000-0005-0000-0000-00002A2F0000}"/>
    <cellStyle name="Percent 3 95" xfId="8782" xr:uid="{00000000-0005-0000-0000-00002B2F0000}"/>
    <cellStyle name="Percent 3 96" xfId="8783" xr:uid="{00000000-0005-0000-0000-00002C2F0000}"/>
    <cellStyle name="Percent 3 97" xfId="8784" xr:uid="{00000000-0005-0000-0000-00002D2F0000}"/>
    <cellStyle name="Percent 3 98" xfId="8785" xr:uid="{00000000-0005-0000-0000-00002E2F0000}"/>
    <cellStyle name="Percent 3 99" xfId="8786" xr:uid="{00000000-0005-0000-0000-00002F2F0000}"/>
    <cellStyle name="Percent 3 99 2" xfId="8787" xr:uid="{00000000-0005-0000-0000-0000302F0000}"/>
    <cellStyle name="Percent 3 99 2 2" xfId="12749" xr:uid="{00000000-0005-0000-0000-0000312F0000}"/>
    <cellStyle name="Percent 3 99 3" xfId="12748" xr:uid="{00000000-0005-0000-0000-0000322F0000}"/>
    <cellStyle name="Percent 30" xfId="8788" xr:uid="{00000000-0005-0000-0000-0000332F0000}"/>
    <cellStyle name="Percent 31" xfId="8789" xr:uid="{00000000-0005-0000-0000-0000342F0000}"/>
    <cellStyle name="Percent 32" xfId="8790" xr:uid="{00000000-0005-0000-0000-0000352F0000}"/>
    <cellStyle name="Percent 33" xfId="8791" xr:uid="{00000000-0005-0000-0000-0000362F0000}"/>
    <cellStyle name="Percent 34" xfId="8792" xr:uid="{00000000-0005-0000-0000-0000372F0000}"/>
    <cellStyle name="Percent 35" xfId="8793" xr:uid="{00000000-0005-0000-0000-0000382F0000}"/>
    <cellStyle name="Percent 36" xfId="8794" xr:uid="{00000000-0005-0000-0000-0000392F0000}"/>
    <cellStyle name="Percent 37" xfId="8795" xr:uid="{00000000-0005-0000-0000-00003A2F0000}"/>
    <cellStyle name="Percent 38" xfId="8796" xr:uid="{00000000-0005-0000-0000-00003B2F0000}"/>
    <cellStyle name="Percent 39" xfId="8797" xr:uid="{00000000-0005-0000-0000-00003C2F0000}"/>
    <cellStyle name="Percent 4" xfId="58" xr:uid="{00000000-0005-0000-0000-00003D2F0000}"/>
    <cellStyle name="Percent 4 10" xfId="8798" xr:uid="{00000000-0005-0000-0000-00003E2F0000}"/>
    <cellStyle name="Percent 4 11" xfId="8799" xr:uid="{00000000-0005-0000-0000-00003F2F0000}"/>
    <cellStyle name="Percent 4 12" xfId="8800" xr:uid="{00000000-0005-0000-0000-0000402F0000}"/>
    <cellStyle name="Percent 4 13" xfId="8801" xr:uid="{00000000-0005-0000-0000-0000412F0000}"/>
    <cellStyle name="Percent 4 14" xfId="8802" xr:uid="{00000000-0005-0000-0000-0000422F0000}"/>
    <cellStyle name="Percent 4 15" xfId="8803" xr:uid="{00000000-0005-0000-0000-0000432F0000}"/>
    <cellStyle name="Percent 4 16" xfId="8804" xr:uid="{00000000-0005-0000-0000-0000442F0000}"/>
    <cellStyle name="Percent 4 17" xfId="8805" xr:uid="{00000000-0005-0000-0000-0000452F0000}"/>
    <cellStyle name="Percent 4 18" xfId="8806" xr:uid="{00000000-0005-0000-0000-0000462F0000}"/>
    <cellStyle name="Percent 4 19" xfId="8807" xr:uid="{00000000-0005-0000-0000-0000472F0000}"/>
    <cellStyle name="Percent 4 2" xfId="8808" xr:uid="{00000000-0005-0000-0000-0000482F0000}"/>
    <cellStyle name="Percent 4 2 2" xfId="8809" xr:uid="{00000000-0005-0000-0000-0000492F0000}"/>
    <cellStyle name="Percent 4 2 2 2" xfId="8810" xr:uid="{00000000-0005-0000-0000-00004A2F0000}"/>
    <cellStyle name="Percent 4 2 3" xfId="8811" xr:uid="{00000000-0005-0000-0000-00004B2F0000}"/>
    <cellStyle name="Percent 4 2 4" xfId="8812" xr:uid="{00000000-0005-0000-0000-00004C2F0000}"/>
    <cellStyle name="Percent 4 20" xfId="8813" xr:uid="{00000000-0005-0000-0000-00004D2F0000}"/>
    <cellStyle name="Percent 4 21" xfId="8814" xr:uid="{00000000-0005-0000-0000-00004E2F0000}"/>
    <cellStyle name="Percent 4 22" xfId="8815" xr:uid="{00000000-0005-0000-0000-00004F2F0000}"/>
    <cellStyle name="Percent 4 23" xfId="8816" xr:uid="{00000000-0005-0000-0000-0000502F0000}"/>
    <cellStyle name="Percent 4 24" xfId="8817" xr:uid="{00000000-0005-0000-0000-0000512F0000}"/>
    <cellStyle name="Percent 4 25" xfId="8818" xr:uid="{00000000-0005-0000-0000-0000522F0000}"/>
    <cellStyle name="Percent 4 26" xfId="8819" xr:uid="{00000000-0005-0000-0000-0000532F0000}"/>
    <cellStyle name="Percent 4 27" xfId="8820" xr:uid="{00000000-0005-0000-0000-0000542F0000}"/>
    <cellStyle name="Percent 4 28" xfId="8821" xr:uid="{00000000-0005-0000-0000-0000552F0000}"/>
    <cellStyle name="Percent 4 29" xfId="8822" xr:uid="{00000000-0005-0000-0000-0000562F0000}"/>
    <cellStyle name="Percent 4 3" xfId="8823" xr:uid="{00000000-0005-0000-0000-0000572F0000}"/>
    <cellStyle name="Percent 4 3 2" xfId="8824" xr:uid="{00000000-0005-0000-0000-0000582F0000}"/>
    <cellStyle name="Percent 4 30" xfId="8825" xr:uid="{00000000-0005-0000-0000-0000592F0000}"/>
    <cellStyle name="Percent 4 31" xfId="8826" xr:uid="{00000000-0005-0000-0000-00005A2F0000}"/>
    <cellStyle name="Percent 4 32" xfId="8827" xr:uid="{00000000-0005-0000-0000-00005B2F0000}"/>
    <cellStyle name="Percent 4 33" xfId="8828" xr:uid="{00000000-0005-0000-0000-00005C2F0000}"/>
    <cellStyle name="Percent 4 34" xfId="8829" xr:uid="{00000000-0005-0000-0000-00005D2F0000}"/>
    <cellStyle name="Percent 4 35" xfId="8830" xr:uid="{00000000-0005-0000-0000-00005E2F0000}"/>
    <cellStyle name="Percent 4 36" xfId="8831" xr:uid="{00000000-0005-0000-0000-00005F2F0000}"/>
    <cellStyle name="Percent 4 37" xfId="8832" xr:uid="{00000000-0005-0000-0000-0000602F0000}"/>
    <cellStyle name="Percent 4 38" xfId="8833" xr:uid="{00000000-0005-0000-0000-0000612F0000}"/>
    <cellStyle name="Percent 4 39" xfId="8834" xr:uid="{00000000-0005-0000-0000-0000622F0000}"/>
    <cellStyle name="Percent 4 4" xfId="8835" xr:uid="{00000000-0005-0000-0000-0000632F0000}"/>
    <cellStyle name="Percent 4 40" xfId="8836" xr:uid="{00000000-0005-0000-0000-0000642F0000}"/>
    <cellStyle name="Percent 4 41" xfId="8837" xr:uid="{00000000-0005-0000-0000-0000652F0000}"/>
    <cellStyle name="Percent 4 42" xfId="8838" xr:uid="{00000000-0005-0000-0000-0000662F0000}"/>
    <cellStyle name="Percent 4 43" xfId="8839" xr:uid="{00000000-0005-0000-0000-0000672F0000}"/>
    <cellStyle name="Percent 4 44" xfId="8840" xr:uid="{00000000-0005-0000-0000-0000682F0000}"/>
    <cellStyle name="Percent 4 45" xfId="8841" xr:uid="{00000000-0005-0000-0000-0000692F0000}"/>
    <cellStyle name="Percent 4 46" xfId="8842" xr:uid="{00000000-0005-0000-0000-00006A2F0000}"/>
    <cellStyle name="Percent 4 47" xfId="8843" xr:uid="{00000000-0005-0000-0000-00006B2F0000}"/>
    <cellStyle name="Percent 4 48" xfId="8844" xr:uid="{00000000-0005-0000-0000-00006C2F0000}"/>
    <cellStyle name="Percent 4 49" xfId="8845" xr:uid="{00000000-0005-0000-0000-00006D2F0000}"/>
    <cellStyle name="Percent 4 5" xfId="8846" xr:uid="{00000000-0005-0000-0000-00006E2F0000}"/>
    <cellStyle name="Percent 4 50" xfId="8847" xr:uid="{00000000-0005-0000-0000-00006F2F0000}"/>
    <cellStyle name="Percent 4 51" xfId="8848" xr:uid="{00000000-0005-0000-0000-0000702F0000}"/>
    <cellStyle name="Percent 4 52" xfId="8849" xr:uid="{00000000-0005-0000-0000-0000712F0000}"/>
    <cellStyle name="Percent 4 53" xfId="8850" xr:uid="{00000000-0005-0000-0000-0000722F0000}"/>
    <cellStyle name="Percent 4 54" xfId="8851" xr:uid="{00000000-0005-0000-0000-0000732F0000}"/>
    <cellStyle name="Percent 4 55" xfId="8852" xr:uid="{00000000-0005-0000-0000-0000742F0000}"/>
    <cellStyle name="Percent 4 56" xfId="8853" xr:uid="{00000000-0005-0000-0000-0000752F0000}"/>
    <cellStyle name="Percent 4 57" xfId="8854" xr:uid="{00000000-0005-0000-0000-0000762F0000}"/>
    <cellStyle name="Percent 4 58" xfId="8855" xr:uid="{00000000-0005-0000-0000-0000772F0000}"/>
    <cellStyle name="Percent 4 59" xfId="8856" xr:uid="{00000000-0005-0000-0000-0000782F0000}"/>
    <cellStyle name="Percent 4 6" xfId="8857" xr:uid="{00000000-0005-0000-0000-0000792F0000}"/>
    <cellStyle name="Percent 4 60" xfId="8858" xr:uid="{00000000-0005-0000-0000-00007A2F0000}"/>
    <cellStyle name="Percent 4 61" xfId="8859" xr:uid="{00000000-0005-0000-0000-00007B2F0000}"/>
    <cellStyle name="Percent 4 62" xfId="9418" xr:uid="{00000000-0005-0000-0000-00007C2F0000}"/>
    <cellStyle name="Percent 4 62 2" xfId="12927" xr:uid="{00000000-0005-0000-0000-00007D2F0000}"/>
    <cellStyle name="Percent 4 63" xfId="9422" xr:uid="{00000000-0005-0000-0000-00007E2F0000}"/>
    <cellStyle name="Percent 4 63 2" xfId="12931" xr:uid="{00000000-0005-0000-0000-00007F2F0000}"/>
    <cellStyle name="Percent 4 64" xfId="9499" xr:uid="{00000000-0005-0000-0000-0000802F0000}"/>
    <cellStyle name="Percent 4 65" xfId="9502" xr:uid="{00000000-0005-0000-0000-0000812F0000}"/>
    <cellStyle name="Percent 4 65 2" xfId="9505" xr:uid="{00000000-0005-0000-0000-0000822F0000}"/>
    <cellStyle name="Percent 4 65 2 2" xfId="9520" xr:uid="{00000000-0005-0000-0000-0000832F0000}"/>
    <cellStyle name="Percent 4 65 2 2 2" xfId="9542" xr:uid="{00000000-0005-0000-0000-0000842F0000}"/>
    <cellStyle name="Percent 4 66" xfId="9603" xr:uid="{00000000-0005-0000-0000-0000852F0000}"/>
    <cellStyle name="Percent 4 7" xfId="8860" xr:uid="{00000000-0005-0000-0000-0000862F0000}"/>
    <cellStyle name="Percent 4 8" xfId="8861" xr:uid="{00000000-0005-0000-0000-0000872F0000}"/>
    <cellStyle name="Percent 4 9" xfId="8862" xr:uid="{00000000-0005-0000-0000-0000882F0000}"/>
    <cellStyle name="Percent 40" xfId="8863" xr:uid="{00000000-0005-0000-0000-0000892F0000}"/>
    <cellStyle name="Percent 41" xfId="8864" xr:uid="{00000000-0005-0000-0000-00008A2F0000}"/>
    <cellStyle name="Percent 42" xfId="8865" xr:uid="{00000000-0005-0000-0000-00008B2F0000}"/>
    <cellStyle name="Percent 43" xfId="8866" xr:uid="{00000000-0005-0000-0000-00008C2F0000}"/>
    <cellStyle name="Percent 44" xfId="8867" xr:uid="{00000000-0005-0000-0000-00008D2F0000}"/>
    <cellStyle name="Percent 44 2" xfId="8868" xr:uid="{00000000-0005-0000-0000-00008E2F0000}"/>
    <cellStyle name="Percent 44 3" xfId="9443" xr:uid="{00000000-0005-0000-0000-00008F2F0000}"/>
    <cellStyle name="Percent 45" xfId="8869" xr:uid="{00000000-0005-0000-0000-0000902F0000}"/>
    <cellStyle name="Percent 46" xfId="8870" xr:uid="{00000000-0005-0000-0000-0000912F0000}"/>
    <cellStyle name="Percent 47" xfId="8871" xr:uid="{00000000-0005-0000-0000-0000922F0000}"/>
    <cellStyle name="Percent 48" xfId="8872" xr:uid="{00000000-0005-0000-0000-0000932F0000}"/>
    <cellStyle name="Percent 49" xfId="8873" xr:uid="{00000000-0005-0000-0000-0000942F0000}"/>
    <cellStyle name="Percent 49 2" xfId="8874" xr:uid="{00000000-0005-0000-0000-0000952F0000}"/>
    <cellStyle name="Percent 49 2 2" xfId="12750" xr:uid="{00000000-0005-0000-0000-0000962F0000}"/>
    <cellStyle name="Percent 5" xfId="60" xr:uid="{00000000-0005-0000-0000-0000972F0000}"/>
    <cellStyle name="Percent 5 10" xfId="8875" xr:uid="{00000000-0005-0000-0000-0000982F0000}"/>
    <cellStyle name="Percent 5 11" xfId="8876" xr:uid="{00000000-0005-0000-0000-0000992F0000}"/>
    <cellStyle name="Percent 5 12" xfId="8877" xr:uid="{00000000-0005-0000-0000-00009A2F0000}"/>
    <cellStyle name="Percent 5 13" xfId="8878" xr:uid="{00000000-0005-0000-0000-00009B2F0000}"/>
    <cellStyle name="Percent 5 14" xfId="8879" xr:uid="{00000000-0005-0000-0000-00009C2F0000}"/>
    <cellStyle name="Percent 5 15" xfId="8880" xr:uid="{00000000-0005-0000-0000-00009D2F0000}"/>
    <cellStyle name="Percent 5 16" xfId="8881" xr:uid="{00000000-0005-0000-0000-00009E2F0000}"/>
    <cellStyle name="Percent 5 17" xfId="8882" xr:uid="{00000000-0005-0000-0000-00009F2F0000}"/>
    <cellStyle name="Percent 5 18" xfId="8883" xr:uid="{00000000-0005-0000-0000-0000A02F0000}"/>
    <cellStyle name="Percent 5 19" xfId="8884" xr:uid="{00000000-0005-0000-0000-0000A12F0000}"/>
    <cellStyle name="Percent 5 2" xfId="8885" xr:uid="{00000000-0005-0000-0000-0000A22F0000}"/>
    <cellStyle name="Percent 5 2 10" xfId="8886" xr:uid="{00000000-0005-0000-0000-0000A32F0000}"/>
    <cellStyle name="Percent 5 2 11" xfId="8887" xr:uid="{00000000-0005-0000-0000-0000A42F0000}"/>
    <cellStyle name="Percent 5 2 12" xfId="8888" xr:uid="{00000000-0005-0000-0000-0000A52F0000}"/>
    <cellStyle name="Percent 5 2 13" xfId="8889" xr:uid="{00000000-0005-0000-0000-0000A62F0000}"/>
    <cellStyle name="Percent 5 2 14" xfId="8890" xr:uid="{00000000-0005-0000-0000-0000A72F0000}"/>
    <cellStyle name="Percent 5 2 15" xfId="8891" xr:uid="{00000000-0005-0000-0000-0000A82F0000}"/>
    <cellStyle name="Percent 5 2 15 2" xfId="8892" xr:uid="{00000000-0005-0000-0000-0000A92F0000}"/>
    <cellStyle name="Percent 5 2 15 2 2" xfId="12752" xr:uid="{00000000-0005-0000-0000-0000AA2F0000}"/>
    <cellStyle name="Percent 5 2 16" xfId="8893" xr:uid="{00000000-0005-0000-0000-0000AB2F0000}"/>
    <cellStyle name="Percent 5 2 17" xfId="8894" xr:uid="{00000000-0005-0000-0000-0000AC2F0000}"/>
    <cellStyle name="Percent 5 2 17 2" xfId="12753" xr:uid="{00000000-0005-0000-0000-0000AD2F0000}"/>
    <cellStyle name="Percent 5 2 18" xfId="8895" xr:uid="{00000000-0005-0000-0000-0000AE2F0000}"/>
    <cellStyle name="Percent 5 2 18 2" xfId="12754" xr:uid="{00000000-0005-0000-0000-0000AF2F0000}"/>
    <cellStyle name="Percent 5 2 19" xfId="8896" xr:uid="{00000000-0005-0000-0000-0000B02F0000}"/>
    <cellStyle name="Percent 5 2 19 2" xfId="12755" xr:uid="{00000000-0005-0000-0000-0000B12F0000}"/>
    <cellStyle name="Percent 5 2 2" xfId="8897" xr:uid="{00000000-0005-0000-0000-0000B22F0000}"/>
    <cellStyle name="Percent 5 2 2 10" xfId="8898" xr:uid="{00000000-0005-0000-0000-0000B32F0000}"/>
    <cellStyle name="Percent 5 2 2 11" xfId="8899" xr:uid="{00000000-0005-0000-0000-0000B42F0000}"/>
    <cellStyle name="Percent 5 2 2 12" xfId="8900" xr:uid="{00000000-0005-0000-0000-0000B52F0000}"/>
    <cellStyle name="Percent 5 2 2 12 2" xfId="8901" xr:uid="{00000000-0005-0000-0000-0000B62F0000}"/>
    <cellStyle name="Percent 5 2 2 12 2 2" xfId="12757" xr:uid="{00000000-0005-0000-0000-0000B72F0000}"/>
    <cellStyle name="Percent 5 2 2 13" xfId="8902" xr:uid="{00000000-0005-0000-0000-0000B82F0000}"/>
    <cellStyle name="Percent 5 2 2 14" xfId="8903" xr:uid="{00000000-0005-0000-0000-0000B92F0000}"/>
    <cellStyle name="Percent 5 2 2 14 2" xfId="12758" xr:uid="{00000000-0005-0000-0000-0000BA2F0000}"/>
    <cellStyle name="Percent 5 2 2 15" xfId="12756" xr:uid="{00000000-0005-0000-0000-0000BB2F0000}"/>
    <cellStyle name="Percent 5 2 2 2" xfId="8904" xr:uid="{00000000-0005-0000-0000-0000BC2F0000}"/>
    <cellStyle name="Percent 5 2 2 2 10" xfId="8905" xr:uid="{00000000-0005-0000-0000-0000BD2F0000}"/>
    <cellStyle name="Percent 5 2 2 2 10 2" xfId="8906" xr:uid="{00000000-0005-0000-0000-0000BE2F0000}"/>
    <cellStyle name="Percent 5 2 2 2 10 2 2" xfId="8907" xr:uid="{00000000-0005-0000-0000-0000BF2F0000}"/>
    <cellStyle name="Percent 5 2 2 2 10 2 2 2" xfId="12761" xr:uid="{00000000-0005-0000-0000-0000C02F0000}"/>
    <cellStyle name="Percent 5 2 2 2 10 2 3" xfId="12760" xr:uid="{00000000-0005-0000-0000-0000C12F0000}"/>
    <cellStyle name="Percent 5 2 2 2 10 3" xfId="8908" xr:uid="{00000000-0005-0000-0000-0000C22F0000}"/>
    <cellStyle name="Percent 5 2 2 2 10 3 2" xfId="12762" xr:uid="{00000000-0005-0000-0000-0000C32F0000}"/>
    <cellStyle name="Percent 5 2 2 2 10 4" xfId="12759" xr:uid="{00000000-0005-0000-0000-0000C42F0000}"/>
    <cellStyle name="Percent 5 2 2 2 11" xfId="8909" xr:uid="{00000000-0005-0000-0000-0000C52F0000}"/>
    <cellStyle name="Percent 5 2 2 2 11 2" xfId="8910" xr:uid="{00000000-0005-0000-0000-0000C62F0000}"/>
    <cellStyle name="Percent 5 2 2 2 11 2 2" xfId="8911" xr:uid="{00000000-0005-0000-0000-0000C72F0000}"/>
    <cellStyle name="Percent 5 2 2 2 11 2 2 2" xfId="12765" xr:uid="{00000000-0005-0000-0000-0000C82F0000}"/>
    <cellStyle name="Percent 5 2 2 2 11 2 3" xfId="12764" xr:uid="{00000000-0005-0000-0000-0000C92F0000}"/>
    <cellStyle name="Percent 5 2 2 2 11 3" xfId="8912" xr:uid="{00000000-0005-0000-0000-0000CA2F0000}"/>
    <cellStyle name="Percent 5 2 2 2 11 3 2" xfId="12766" xr:uid="{00000000-0005-0000-0000-0000CB2F0000}"/>
    <cellStyle name="Percent 5 2 2 2 11 4" xfId="12763" xr:uid="{00000000-0005-0000-0000-0000CC2F0000}"/>
    <cellStyle name="Percent 5 2 2 2 12" xfId="8913" xr:uid="{00000000-0005-0000-0000-0000CD2F0000}"/>
    <cellStyle name="Percent 5 2 2 2 12 2" xfId="8914" xr:uid="{00000000-0005-0000-0000-0000CE2F0000}"/>
    <cellStyle name="Percent 5 2 2 2 12 2 2" xfId="12768" xr:uid="{00000000-0005-0000-0000-0000CF2F0000}"/>
    <cellStyle name="Percent 5 2 2 2 12 3" xfId="12767" xr:uid="{00000000-0005-0000-0000-0000D02F0000}"/>
    <cellStyle name="Percent 5 2 2 2 13" xfId="8915" xr:uid="{00000000-0005-0000-0000-0000D12F0000}"/>
    <cellStyle name="Percent 5 2 2 2 13 2" xfId="8916" xr:uid="{00000000-0005-0000-0000-0000D22F0000}"/>
    <cellStyle name="Percent 5 2 2 2 13 2 2" xfId="12770" xr:uid="{00000000-0005-0000-0000-0000D32F0000}"/>
    <cellStyle name="Percent 5 2 2 2 13 3" xfId="12769" xr:uid="{00000000-0005-0000-0000-0000D42F0000}"/>
    <cellStyle name="Percent 5 2 2 2 14" xfId="8917" xr:uid="{00000000-0005-0000-0000-0000D52F0000}"/>
    <cellStyle name="Percent 5 2 2 2 2" xfId="8918" xr:uid="{00000000-0005-0000-0000-0000D62F0000}"/>
    <cellStyle name="Percent 5 2 2 2 2 2" xfId="8919" xr:uid="{00000000-0005-0000-0000-0000D72F0000}"/>
    <cellStyle name="Percent 5 2 2 2 2 2 2" xfId="8920" xr:uid="{00000000-0005-0000-0000-0000D82F0000}"/>
    <cellStyle name="Percent 5 2 2 2 2 2 2 2" xfId="12773" xr:uid="{00000000-0005-0000-0000-0000D92F0000}"/>
    <cellStyle name="Percent 5 2 2 2 2 2 3" xfId="12772" xr:uid="{00000000-0005-0000-0000-0000DA2F0000}"/>
    <cellStyle name="Percent 5 2 2 2 2 3" xfId="8921" xr:uid="{00000000-0005-0000-0000-0000DB2F0000}"/>
    <cellStyle name="Percent 5 2 2 2 2 3 2" xfId="12774" xr:uid="{00000000-0005-0000-0000-0000DC2F0000}"/>
    <cellStyle name="Percent 5 2 2 2 2 4" xfId="12771" xr:uid="{00000000-0005-0000-0000-0000DD2F0000}"/>
    <cellStyle name="Percent 5 2 2 2 3" xfId="8922" xr:uid="{00000000-0005-0000-0000-0000DE2F0000}"/>
    <cellStyle name="Percent 5 2 2 2 3 2" xfId="8923" xr:uid="{00000000-0005-0000-0000-0000DF2F0000}"/>
    <cellStyle name="Percent 5 2 2 2 3 2 2" xfId="8924" xr:uid="{00000000-0005-0000-0000-0000E02F0000}"/>
    <cellStyle name="Percent 5 2 2 2 3 2 2 2" xfId="12777" xr:uid="{00000000-0005-0000-0000-0000E12F0000}"/>
    <cellStyle name="Percent 5 2 2 2 3 2 3" xfId="12776" xr:uid="{00000000-0005-0000-0000-0000E22F0000}"/>
    <cellStyle name="Percent 5 2 2 2 3 3" xfId="8925" xr:uid="{00000000-0005-0000-0000-0000E32F0000}"/>
    <cellStyle name="Percent 5 2 2 2 3 3 2" xfId="12778" xr:uid="{00000000-0005-0000-0000-0000E42F0000}"/>
    <cellStyle name="Percent 5 2 2 2 3 4" xfId="12775" xr:uid="{00000000-0005-0000-0000-0000E52F0000}"/>
    <cellStyle name="Percent 5 2 2 2 4" xfId="8926" xr:uid="{00000000-0005-0000-0000-0000E62F0000}"/>
    <cellStyle name="Percent 5 2 2 2 4 2" xfId="8927" xr:uid="{00000000-0005-0000-0000-0000E72F0000}"/>
    <cellStyle name="Percent 5 2 2 2 4 2 2" xfId="8928" xr:uid="{00000000-0005-0000-0000-0000E82F0000}"/>
    <cellStyle name="Percent 5 2 2 2 4 2 2 2" xfId="12781" xr:uid="{00000000-0005-0000-0000-0000E92F0000}"/>
    <cellStyle name="Percent 5 2 2 2 4 2 3" xfId="12780" xr:uid="{00000000-0005-0000-0000-0000EA2F0000}"/>
    <cellStyle name="Percent 5 2 2 2 4 3" xfId="8929" xr:uid="{00000000-0005-0000-0000-0000EB2F0000}"/>
    <cellStyle name="Percent 5 2 2 2 4 3 2" xfId="12782" xr:uid="{00000000-0005-0000-0000-0000EC2F0000}"/>
    <cellStyle name="Percent 5 2 2 2 4 4" xfId="12779" xr:uid="{00000000-0005-0000-0000-0000ED2F0000}"/>
    <cellStyle name="Percent 5 2 2 2 5" xfId="8930" xr:uid="{00000000-0005-0000-0000-0000EE2F0000}"/>
    <cellStyle name="Percent 5 2 2 2 5 2" xfId="8931" xr:uid="{00000000-0005-0000-0000-0000EF2F0000}"/>
    <cellStyle name="Percent 5 2 2 2 5 2 2" xfId="8932" xr:uid="{00000000-0005-0000-0000-0000F02F0000}"/>
    <cellStyle name="Percent 5 2 2 2 5 2 2 2" xfId="12785" xr:uid="{00000000-0005-0000-0000-0000F12F0000}"/>
    <cellStyle name="Percent 5 2 2 2 5 2 3" xfId="12784" xr:uid="{00000000-0005-0000-0000-0000F22F0000}"/>
    <cellStyle name="Percent 5 2 2 2 5 3" xfId="8933" xr:uid="{00000000-0005-0000-0000-0000F32F0000}"/>
    <cellStyle name="Percent 5 2 2 2 5 3 2" xfId="12786" xr:uid="{00000000-0005-0000-0000-0000F42F0000}"/>
    <cellStyle name="Percent 5 2 2 2 5 4" xfId="12783" xr:uid="{00000000-0005-0000-0000-0000F52F0000}"/>
    <cellStyle name="Percent 5 2 2 2 6" xfId="8934" xr:uid="{00000000-0005-0000-0000-0000F62F0000}"/>
    <cellStyle name="Percent 5 2 2 2 6 2" xfId="8935" xr:uid="{00000000-0005-0000-0000-0000F72F0000}"/>
    <cellStyle name="Percent 5 2 2 2 6 2 2" xfId="8936" xr:uid="{00000000-0005-0000-0000-0000F82F0000}"/>
    <cellStyle name="Percent 5 2 2 2 6 2 2 2" xfId="12789" xr:uid="{00000000-0005-0000-0000-0000F92F0000}"/>
    <cellStyle name="Percent 5 2 2 2 6 2 3" xfId="12788" xr:uid="{00000000-0005-0000-0000-0000FA2F0000}"/>
    <cellStyle name="Percent 5 2 2 2 6 3" xfId="8937" xr:uid="{00000000-0005-0000-0000-0000FB2F0000}"/>
    <cellStyle name="Percent 5 2 2 2 6 3 2" xfId="12790" xr:uid="{00000000-0005-0000-0000-0000FC2F0000}"/>
    <cellStyle name="Percent 5 2 2 2 6 4" xfId="12787" xr:uid="{00000000-0005-0000-0000-0000FD2F0000}"/>
    <cellStyle name="Percent 5 2 2 2 7" xfId="8938" xr:uid="{00000000-0005-0000-0000-0000FE2F0000}"/>
    <cellStyle name="Percent 5 2 2 2 7 2" xfId="8939" xr:uid="{00000000-0005-0000-0000-0000FF2F0000}"/>
    <cellStyle name="Percent 5 2 2 2 7 2 2" xfId="8940" xr:uid="{00000000-0005-0000-0000-000000300000}"/>
    <cellStyle name="Percent 5 2 2 2 7 2 2 2" xfId="12793" xr:uid="{00000000-0005-0000-0000-000001300000}"/>
    <cellStyle name="Percent 5 2 2 2 7 2 3" xfId="12792" xr:uid="{00000000-0005-0000-0000-000002300000}"/>
    <cellStyle name="Percent 5 2 2 2 7 3" xfId="8941" xr:uid="{00000000-0005-0000-0000-000003300000}"/>
    <cellStyle name="Percent 5 2 2 2 7 3 2" xfId="12794" xr:uid="{00000000-0005-0000-0000-000004300000}"/>
    <cellStyle name="Percent 5 2 2 2 7 4" xfId="12791" xr:uid="{00000000-0005-0000-0000-000005300000}"/>
    <cellStyle name="Percent 5 2 2 2 8" xfId="8942" xr:uid="{00000000-0005-0000-0000-000006300000}"/>
    <cellStyle name="Percent 5 2 2 2 8 2" xfId="8943" xr:uid="{00000000-0005-0000-0000-000007300000}"/>
    <cellStyle name="Percent 5 2 2 2 8 2 2" xfId="8944" xr:uid="{00000000-0005-0000-0000-000008300000}"/>
    <cellStyle name="Percent 5 2 2 2 8 2 2 2" xfId="12797" xr:uid="{00000000-0005-0000-0000-000009300000}"/>
    <cellStyle name="Percent 5 2 2 2 8 2 3" xfId="12796" xr:uid="{00000000-0005-0000-0000-00000A300000}"/>
    <cellStyle name="Percent 5 2 2 2 8 3" xfId="8945" xr:uid="{00000000-0005-0000-0000-00000B300000}"/>
    <cellStyle name="Percent 5 2 2 2 8 3 2" xfId="12798" xr:uid="{00000000-0005-0000-0000-00000C300000}"/>
    <cellStyle name="Percent 5 2 2 2 8 4" xfId="12795" xr:uid="{00000000-0005-0000-0000-00000D300000}"/>
    <cellStyle name="Percent 5 2 2 2 9" xfId="8946" xr:uid="{00000000-0005-0000-0000-00000E300000}"/>
    <cellStyle name="Percent 5 2 2 2 9 2" xfId="8947" xr:uid="{00000000-0005-0000-0000-00000F300000}"/>
    <cellStyle name="Percent 5 2 2 2 9 2 2" xfId="8948" xr:uid="{00000000-0005-0000-0000-000010300000}"/>
    <cellStyle name="Percent 5 2 2 2 9 2 2 2" xfId="12801" xr:uid="{00000000-0005-0000-0000-000011300000}"/>
    <cellStyle name="Percent 5 2 2 2 9 2 3" xfId="12800" xr:uid="{00000000-0005-0000-0000-000012300000}"/>
    <cellStyle name="Percent 5 2 2 2 9 3" xfId="8949" xr:uid="{00000000-0005-0000-0000-000013300000}"/>
    <cellStyle name="Percent 5 2 2 2 9 3 2" xfId="12802" xr:uid="{00000000-0005-0000-0000-000014300000}"/>
    <cellStyle name="Percent 5 2 2 2 9 4" xfId="12799" xr:uid="{00000000-0005-0000-0000-000015300000}"/>
    <cellStyle name="Percent 5 2 2 3" xfId="8950" xr:uid="{00000000-0005-0000-0000-000016300000}"/>
    <cellStyle name="Percent 5 2 2 4" xfId="8951" xr:uid="{00000000-0005-0000-0000-000017300000}"/>
    <cellStyle name="Percent 5 2 2 5" xfId="8952" xr:uid="{00000000-0005-0000-0000-000018300000}"/>
    <cellStyle name="Percent 5 2 2 6" xfId="8953" xr:uid="{00000000-0005-0000-0000-000019300000}"/>
    <cellStyle name="Percent 5 2 2 7" xfId="8954" xr:uid="{00000000-0005-0000-0000-00001A300000}"/>
    <cellStyle name="Percent 5 2 2 8" xfId="8955" xr:uid="{00000000-0005-0000-0000-00001B300000}"/>
    <cellStyle name="Percent 5 2 2 9" xfId="8956" xr:uid="{00000000-0005-0000-0000-00001C300000}"/>
    <cellStyle name="Percent 5 2 20" xfId="8957" xr:uid="{00000000-0005-0000-0000-00001D300000}"/>
    <cellStyle name="Percent 5 2 20 2" xfId="12803" xr:uid="{00000000-0005-0000-0000-00001E300000}"/>
    <cellStyle name="Percent 5 2 21" xfId="12751" xr:uid="{00000000-0005-0000-0000-00001F300000}"/>
    <cellStyle name="Percent 5 2 3" xfId="8958" xr:uid="{00000000-0005-0000-0000-000020300000}"/>
    <cellStyle name="Percent 5 2 3 2" xfId="8959" xr:uid="{00000000-0005-0000-0000-000021300000}"/>
    <cellStyle name="Percent 5 2 3 2 2" xfId="8960" xr:uid="{00000000-0005-0000-0000-000022300000}"/>
    <cellStyle name="Percent 5 2 3 2 3" xfId="8961" xr:uid="{00000000-0005-0000-0000-000023300000}"/>
    <cellStyle name="Percent 5 2 3 2 3 2" xfId="12805" xr:uid="{00000000-0005-0000-0000-000024300000}"/>
    <cellStyle name="Percent 5 2 3 3" xfId="8962" xr:uid="{00000000-0005-0000-0000-000025300000}"/>
    <cellStyle name="Percent 5 2 3 3 2" xfId="12806" xr:uid="{00000000-0005-0000-0000-000026300000}"/>
    <cellStyle name="Percent 5 2 3 4" xfId="12804" xr:uid="{00000000-0005-0000-0000-000027300000}"/>
    <cellStyle name="Percent 5 2 4" xfId="8963" xr:uid="{00000000-0005-0000-0000-000028300000}"/>
    <cellStyle name="Percent 5 2 4 2" xfId="8964" xr:uid="{00000000-0005-0000-0000-000029300000}"/>
    <cellStyle name="Percent 5 2 4 2 2" xfId="8965" xr:uid="{00000000-0005-0000-0000-00002A300000}"/>
    <cellStyle name="Percent 5 2 4 2 2 2" xfId="12809" xr:uid="{00000000-0005-0000-0000-00002B300000}"/>
    <cellStyle name="Percent 5 2 4 2 3" xfId="12808" xr:uid="{00000000-0005-0000-0000-00002C300000}"/>
    <cellStyle name="Percent 5 2 4 3" xfId="8966" xr:uid="{00000000-0005-0000-0000-00002D300000}"/>
    <cellStyle name="Percent 5 2 4 3 2" xfId="12810" xr:uid="{00000000-0005-0000-0000-00002E300000}"/>
    <cellStyle name="Percent 5 2 4 4" xfId="12807" xr:uid="{00000000-0005-0000-0000-00002F300000}"/>
    <cellStyle name="Percent 5 2 5" xfId="8967" xr:uid="{00000000-0005-0000-0000-000030300000}"/>
    <cellStyle name="Percent 5 2 5 2" xfId="8968" xr:uid="{00000000-0005-0000-0000-000031300000}"/>
    <cellStyle name="Percent 5 2 5 2 2" xfId="8969" xr:uid="{00000000-0005-0000-0000-000032300000}"/>
    <cellStyle name="Percent 5 2 5 2 2 2" xfId="12813" xr:uid="{00000000-0005-0000-0000-000033300000}"/>
    <cellStyle name="Percent 5 2 5 2 3" xfId="12812" xr:uid="{00000000-0005-0000-0000-000034300000}"/>
    <cellStyle name="Percent 5 2 5 3" xfId="8970" xr:uid="{00000000-0005-0000-0000-000035300000}"/>
    <cellStyle name="Percent 5 2 5 3 2" xfId="12814" xr:uid="{00000000-0005-0000-0000-000036300000}"/>
    <cellStyle name="Percent 5 2 5 4" xfId="12811" xr:uid="{00000000-0005-0000-0000-000037300000}"/>
    <cellStyle name="Percent 5 2 6" xfId="8971" xr:uid="{00000000-0005-0000-0000-000038300000}"/>
    <cellStyle name="Percent 5 2 7" xfId="8972" xr:uid="{00000000-0005-0000-0000-000039300000}"/>
    <cellStyle name="Percent 5 2 8" xfId="8973" xr:uid="{00000000-0005-0000-0000-00003A300000}"/>
    <cellStyle name="Percent 5 2 9" xfId="8974" xr:uid="{00000000-0005-0000-0000-00003B300000}"/>
    <cellStyle name="Percent 5 20" xfId="8975" xr:uid="{00000000-0005-0000-0000-00003C300000}"/>
    <cellStyle name="Percent 5 21" xfId="8976" xr:uid="{00000000-0005-0000-0000-00003D300000}"/>
    <cellStyle name="Percent 5 22" xfId="8977" xr:uid="{00000000-0005-0000-0000-00003E300000}"/>
    <cellStyle name="Percent 5 23" xfId="8978" xr:uid="{00000000-0005-0000-0000-00003F300000}"/>
    <cellStyle name="Percent 5 24" xfId="8979" xr:uid="{00000000-0005-0000-0000-000040300000}"/>
    <cellStyle name="Percent 5 25" xfId="8980" xr:uid="{00000000-0005-0000-0000-000041300000}"/>
    <cellStyle name="Percent 5 26" xfId="8981" xr:uid="{00000000-0005-0000-0000-000042300000}"/>
    <cellStyle name="Percent 5 27" xfId="8982" xr:uid="{00000000-0005-0000-0000-000043300000}"/>
    <cellStyle name="Percent 5 28" xfId="8983" xr:uid="{00000000-0005-0000-0000-000044300000}"/>
    <cellStyle name="Percent 5 29" xfId="8984" xr:uid="{00000000-0005-0000-0000-000045300000}"/>
    <cellStyle name="Percent 5 3" xfId="8985" xr:uid="{00000000-0005-0000-0000-000046300000}"/>
    <cellStyle name="Percent 5 3 2" xfId="8986" xr:uid="{00000000-0005-0000-0000-000047300000}"/>
    <cellStyle name="Percent 5 3 2 2" xfId="8987" xr:uid="{00000000-0005-0000-0000-000048300000}"/>
    <cellStyle name="Percent 5 3 3" xfId="8988" xr:uid="{00000000-0005-0000-0000-000049300000}"/>
    <cellStyle name="Percent 5 3 4" xfId="8989" xr:uid="{00000000-0005-0000-0000-00004A300000}"/>
    <cellStyle name="Percent 5 3 5" xfId="8990" xr:uid="{00000000-0005-0000-0000-00004B300000}"/>
    <cellStyle name="Percent 5 30" xfId="8991" xr:uid="{00000000-0005-0000-0000-00004C300000}"/>
    <cellStyle name="Percent 5 31" xfId="8992" xr:uid="{00000000-0005-0000-0000-00004D300000}"/>
    <cellStyle name="Percent 5 32" xfId="8993" xr:uid="{00000000-0005-0000-0000-00004E300000}"/>
    <cellStyle name="Percent 5 33" xfId="8994" xr:uid="{00000000-0005-0000-0000-00004F300000}"/>
    <cellStyle name="Percent 5 34" xfId="8995" xr:uid="{00000000-0005-0000-0000-000050300000}"/>
    <cellStyle name="Percent 5 35" xfId="8996" xr:uid="{00000000-0005-0000-0000-000051300000}"/>
    <cellStyle name="Percent 5 36" xfId="8997" xr:uid="{00000000-0005-0000-0000-000052300000}"/>
    <cellStyle name="Percent 5 37" xfId="8998" xr:uid="{00000000-0005-0000-0000-000053300000}"/>
    <cellStyle name="Percent 5 38" xfId="8999" xr:uid="{00000000-0005-0000-0000-000054300000}"/>
    <cellStyle name="Percent 5 39" xfId="9000" xr:uid="{00000000-0005-0000-0000-000055300000}"/>
    <cellStyle name="Percent 5 4" xfId="9001" xr:uid="{00000000-0005-0000-0000-000056300000}"/>
    <cellStyle name="Percent 5 4 2" xfId="9002" xr:uid="{00000000-0005-0000-0000-000057300000}"/>
    <cellStyle name="Percent 5 4 3" xfId="9003" xr:uid="{00000000-0005-0000-0000-000058300000}"/>
    <cellStyle name="Percent 5 40" xfId="9004" xr:uid="{00000000-0005-0000-0000-000059300000}"/>
    <cellStyle name="Percent 5 41" xfId="9005" xr:uid="{00000000-0005-0000-0000-00005A300000}"/>
    <cellStyle name="Percent 5 42" xfId="9006" xr:uid="{00000000-0005-0000-0000-00005B300000}"/>
    <cellStyle name="Percent 5 43" xfId="9007" xr:uid="{00000000-0005-0000-0000-00005C300000}"/>
    <cellStyle name="Percent 5 44" xfId="9008" xr:uid="{00000000-0005-0000-0000-00005D300000}"/>
    <cellStyle name="Percent 5 45" xfId="9009" xr:uid="{00000000-0005-0000-0000-00005E300000}"/>
    <cellStyle name="Percent 5 46" xfId="9010" xr:uid="{00000000-0005-0000-0000-00005F300000}"/>
    <cellStyle name="Percent 5 47" xfId="9011" xr:uid="{00000000-0005-0000-0000-000060300000}"/>
    <cellStyle name="Percent 5 48" xfId="9012" xr:uid="{00000000-0005-0000-0000-000061300000}"/>
    <cellStyle name="Percent 5 49" xfId="9013" xr:uid="{00000000-0005-0000-0000-000062300000}"/>
    <cellStyle name="Percent 5 5" xfId="9014" xr:uid="{00000000-0005-0000-0000-000063300000}"/>
    <cellStyle name="Percent 5 5 2" xfId="9015" xr:uid="{00000000-0005-0000-0000-000064300000}"/>
    <cellStyle name="Percent 5 5 3" xfId="9016" xr:uid="{00000000-0005-0000-0000-000065300000}"/>
    <cellStyle name="Percent 5 50" xfId="9017" xr:uid="{00000000-0005-0000-0000-000066300000}"/>
    <cellStyle name="Percent 5 51" xfId="9018" xr:uid="{00000000-0005-0000-0000-000067300000}"/>
    <cellStyle name="Percent 5 52" xfId="9019" xr:uid="{00000000-0005-0000-0000-000068300000}"/>
    <cellStyle name="Percent 5 53" xfId="9020" xr:uid="{00000000-0005-0000-0000-000069300000}"/>
    <cellStyle name="Percent 5 54" xfId="9021" xr:uid="{00000000-0005-0000-0000-00006A300000}"/>
    <cellStyle name="Percent 5 55" xfId="9022" xr:uid="{00000000-0005-0000-0000-00006B300000}"/>
    <cellStyle name="Percent 5 56" xfId="9023" xr:uid="{00000000-0005-0000-0000-00006C300000}"/>
    <cellStyle name="Percent 5 57" xfId="9024" xr:uid="{00000000-0005-0000-0000-00006D300000}"/>
    <cellStyle name="Percent 5 58" xfId="9025" xr:uid="{00000000-0005-0000-0000-00006E300000}"/>
    <cellStyle name="Percent 5 59" xfId="9026" xr:uid="{00000000-0005-0000-0000-00006F300000}"/>
    <cellStyle name="Percent 5 6" xfId="9027" xr:uid="{00000000-0005-0000-0000-000070300000}"/>
    <cellStyle name="Percent 5 60" xfId="9028" xr:uid="{00000000-0005-0000-0000-000071300000}"/>
    <cellStyle name="Percent 5 61" xfId="9029" xr:uid="{00000000-0005-0000-0000-000072300000}"/>
    <cellStyle name="Percent 5 62" xfId="9030" xr:uid="{00000000-0005-0000-0000-000073300000}"/>
    <cellStyle name="Percent 5 63" xfId="9031" xr:uid="{00000000-0005-0000-0000-000074300000}"/>
    <cellStyle name="Percent 5 64" xfId="9032" xr:uid="{00000000-0005-0000-0000-000075300000}"/>
    <cellStyle name="Percent 5 64 2" xfId="12815" xr:uid="{00000000-0005-0000-0000-000076300000}"/>
    <cellStyle name="Percent 5 65" xfId="9605" xr:uid="{00000000-0005-0000-0000-000077300000}"/>
    <cellStyle name="Percent 5 7" xfId="9033" xr:uid="{00000000-0005-0000-0000-000078300000}"/>
    <cellStyle name="Percent 5 8" xfId="9034" xr:uid="{00000000-0005-0000-0000-000079300000}"/>
    <cellStyle name="Percent 5 9" xfId="9035" xr:uid="{00000000-0005-0000-0000-00007A300000}"/>
    <cellStyle name="Percent 50" xfId="9036" xr:uid="{00000000-0005-0000-0000-00007B300000}"/>
    <cellStyle name="Percent 51" xfId="9037" xr:uid="{00000000-0005-0000-0000-00007C300000}"/>
    <cellStyle name="Percent 52" xfId="9038" xr:uid="{00000000-0005-0000-0000-00007D300000}"/>
    <cellStyle name="Percent 53" xfId="9039" xr:uid="{00000000-0005-0000-0000-00007E300000}"/>
    <cellStyle name="Percent 54" xfId="9040" xr:uid="{00000000-0005-0000-0000-00007F300000}"/>
    <cellStyle name="Percent 55" xfId="9041" xr:uid="{00000000-0005-0000-0000-000080300000}"/>
    <cellStyle name="Percent 56" xfId="9042" xr:uid="{00000000-0005-0000-0000-000081300000}"/>
    <cellStyle name="Percent 57" xfId="9043" xr:uid="{00000000-0005-0000-0000-000082300000}"/>
    <cellStyle name="Percent 58" xfId="9044" xr:uid="{00000000-0005-0000-0000-000083300000}"/>
    <cellStyle name="Percent 59" xfId="9045" xr:uid="{00000000-0005-0000-0000-000084300000}"/>
    <cellStyle name="Percent 6" xfId="62" xr:uid="{00000000-0005-0000-0000-000085300000}"/>
    <cellStyle name="Percent 6 2" xfId="9046" xr:uid="{00000000-0005-0000-0000-000086300000}"/>
    <cellStyle name="Percent 6 3" xfId="9047" xr:uid="{00000000-0005-0000-0000-000087300000}"/>
    <cellStyle name="Percent 6 4" xfId="9048" xr:uid="{00000000-0005-0000-0000-000088300000}"/>
    <cellStyle name="Percent 6 4 2" xfId="9492" xr:uid="{00000000-0005-0000-0000-000089300000}"/>
    <cellStyle name="Percent 6 4 2 10" xfId="9547" xr:uid="{00000000-0005-0000-0000-00008A300000}"/>
    <cellStyle name="Percent 6 4 2 11" xfId="9555" xr:uid="{00000000-0005-0000-0000-00008B300000}"/>
    <cellStyle name="Percent 6 4 2 12" xfId="9558" xr:uid="{00000000-0005-0000-0000-00008C300000}"/>
    <cellStyle name="Percent 6 4 2 13" xfId="9564" xr:uid="{00000000-0005-0000-0000-00008D300000}"/>
    <cellStyle name="Percent 6 4 2 14" xfId="9568" xr:uid="{00000000-0005-0000-0000-00008E300000}"/>
    <cellStyle name="Percent 6 4 2 2" xfId="9500" xr:uid="{00000000-0005-0000-0000-00008F300000}"/>
    <cellStyle name="Percent 6 4 2 3" xfId="9507" xr:uid="{00000000-0005-0000-0000-000090300000}"/>
    <cellStyle name="Percent 6 4 2 3 2" xfId="42" xr:uid="{00000000-0005-0000-0000-000091300000}"/>
    <cellStyle name="Percent 6 4 2 4" xfId="9508" xr:uid="{00000000-0005-0000-0000-000092300000}"/>
    <cellStyle name="Percent 6 4 2 5" xfId="9509" xr:uid="{00000000-0005-0000-0000-000093300000}"/>
    <cellStyle name="Percent 6 4 2 5 2" xfId="9531" xr:uid="{00000000-0005-0000-0000-000094300000}"/>
    <cellStyle name="Percent 6 4 2 6" xfId="9521" xr:uid="{00000000-0005-0000-0000-000095300000}"/>
    <cellStyle name="Percent 6 4 2 7" xfId="9523" xr:uid="{00000000-0005-0000-0000-000096300000}"/>
    <cellStyle name="Percent 6 4 2 8" xfId="9529" xr:uid="{00000000-0005-0000-0000-000097300000}"/>
    <cellStyle name="Percent 6 4 2 9" xfId="9543" xr:uid="{00000000-0005-0000-0000-000098300000}"/>
    <cellStyle name="Percent 6 4 3" xfId="12816" xr:uid="{00000000-0005-0000-0000-000099300000}"/>
    <cellStyle name="Percent 60" xfId="9049" xr:uid="{00000000-0005-0000-0000-00009A300000}"/>
    <cellStyle name="Percent 61" xfId="9050" xr:uid="{00000000-0005-0000-0000-00009B300000}"/>
    <cellStyle name="Percent 62" xfId="9051" xr:uid="{00000000-0005-0000-0000-00009C300000}"/>
    <cellStyle name="Percent 63" xfId="9052" xr:uid="{00000000-0005-0000-0000-00009D300000}"/>
    <cellStyle name="Percent 64" xfId="9053" xr:uid="{00000000-0005-0000-0000-00009E300000}"/>
    <cellStyle name="Percent 64 2" xfId="9054" xr:uid="{00000000-0005-0000-0000-00009F300000}"/>
    <cellStyle name="Percent 64 2 2" xfId="9055" xr:uid="{00000000-0005-0000-0000-0000A0300000}"/>
    <cellStyle name="Percent 64 2 2 2" xfId="12818" xr:uid="{00000000-0005-0000-0000-0000A1300000}"/>
    <cellStyle name="Percent 64 2 3" xfId="12817" xr:uid="{00000000-0005-0000-0000-0000A2300000}"/>
    <cellStyle name="Percent 65" xfId="9056" xr:uid="{00000000-0005-0000-0000-0000A3300000}"/>
    <cellStyle name="Percent 65 2" xfId="9057" xr:uid="{00000000-0005-0000-0000-0000A4300000}"/>
    <cellStyle name="Percent 65 3" xfId="9058" xr:uid="{00000000-0005-0000-0000-0000A5300000}"/>
    <cellStyle name="Percent 66" xfId="9059" xr:uid="{00000000-0005-0000-0000-0000A6300000}"/>
    <cellStyle name="Percent 66 2" xfId="9060" xr:uid="{00000000-0005-0000-0000-0000A7300000}"/>
    <cellStyle name="Percent 66 2 2" xfId="12820" xr:uid="{00000000-0005-0000-0000-0000A8300000}"/>
    <cellStyle name="Percent 66 3" xfId="12819" xr:uid="{00000000-0005-0000-0000-0000A9300000}"/>
    <cellStyle name="Percent 67" xfId="9061" xr:uid="{00000000-0005-0000-0000-0000AA300000}"/>
    <cellStyle name="Percent 67 2" xfId="9062" xr:uid="{00000000-0005-0000-0000-0000AB300000}"/>
    <cellStyle name="Percent 67 2 2" xfId="12822" xr:uid="{00000000-0005-0000-0000-0000AC300000}"/>
    <cellStyle name="Percent 67 3" xfId="12821" xr:uid="{00000000-0005-0000-0000-0000AD300000}"/>
    <cellStyle name="Percent 68" xfId="9063" xr:uid="{00000000-0005-0000-0000-0000AE300000}"/>
    <cellStyle name="Percent 69" xfId="9064" xr:uid="{00000000-0005-0000-0000-0000AF300000}"/>
    <cellStyle name="Percent 7" xfId="64" xr:uid="{00000000-0005-0000-0000-0000B0300000}"/>
    <cellStyle name="Percent 7 10" xfId="9065" xr:uid="{00000000-0005-0000-0000-0000B1300000}"/>
    <cellStyle name="Percent 7 11" xfId="9066" xr:uid="{00000000-0005-0000-0000-0000B2300000}"/>
    <cellStyle name="Percent 7 12" xfId="9067" xr:uid="{00000000-0005-0000-0000-0000B3300000}"/>
    <cellStyle name="Percent 7 12 2" xfId="9068" xr:uid="{00000000-0005-0000-0000-0000B4300000}"/>
    <cellStyle name="Percent 7 13" xfId="9069" xr:uid="{00000000-0005-0000-0000-0000B5300000}"/>
    <cellStyle name="Percent 7 14" xfId="9070" xr:uid="{00000000-0005-0000-0000-0000B6300000}"/>
    <cellStyle name="Percent 7 15" xfId="9071" xr:uid="{00000000-0005-0000-0000-0000B7300000}"/>
    <cellStyle name="Percent 7 15 2" xfId="12823" xr:uid="{00000000-0005-0000-0000-0000B8300000}"/>
    <cellStyle name="Percent 7 16" xfId="9606" xr:uid="{00000000-0005-0000-0000-0000B9300000}"/>
    <cellStyle name="Percent 7 2" xfId="9072" xr:uid="{00000000-0005-0000-0000-0000BA300000}"/>
    <cellStyle name="Percent 7 2 10" xfId="9073" xr:uid="{00000000-0005-0000-0000-0000BB300000}"/>
    <cellStyle name="Percent 7 2 10 2" xfId="9074" xr:uid="{00000000-0005-0000-0000-0000BC300000}"/>
    <cellStyle name="Percent 7 2 10 2 2" xfId="9075" xr:uid="{00000000-0005-0000-0000-0000BD300000}"/>
    <cellStyle name="Percent 7 2 10 2 2 2" xfId="12826" xr:uid="{00000000-0005-0000-0000-0000BE300000}"/>
    <cellStyle name="Percent 7 2 10 2 3" xfId="12825" xr:uid="{00000000-0005-0000-0000-0000BF300000}"/>
    <cellStyle name="Percent 7 2 10 3" xfId="9076" xr:uid="{00000000-0005-0000-0000-0000C0300000}"/>
    <cellStyle name="Percent 7 2 10 3 2" xfId="12827" xr:uid="{00000000-0005-0000-0000-0000C1300000}"/>
    <cellStyle name="Percent 7 2 10 4" xfId="12824" xr:uid="{00000000-0005-0000-0000-0000C2300000}"/>
    <cellStyle name="Percent 7 2 11" xfId="9077" xr:uid="{00000000-0005-0000-0000-0000C3300000}"/>
    <cellStyle name="Percent 7 2 11 2" xfId="9078" xr:uid="{00000000-0005-0000-0000-0000C4300000}"/>
    <cellStyle name="Percent 7 2 11 2 2" xfId="9079" xr:uid="{00000000-0005-0000-0000-0000C5300000}"/>
    <cellStyle name="Percent 7 2 11 2 2 2" xfId="12830" xr:uid="{00000000-0005-0000-0000-0000C6300000}"/>
    <cellStyle name="Percent 7 2 11 2 3" xfId="12829" xr:uid="{00000000-0005-0000-0000-0000C7300000}"/>
    <cellStyle name="Percent 7 2 11 3" xfId="9080" xr:uid="{00000000-0005-0000-0000-0000C8300000}"/>
    <cellStyle name="Percent 7 2 11 3 2" xfId="12831" xr:uid="{00000000-0005-0000-0000-0000C9300000}"/>
    <cellStyle name="Percent 7 2 11 4" xfId="12828" xr:uid="{00000000-0005-0000-0000-0000CA300000}"/>
    <cellStyle name="Percent 7 2 12" xfId="9081" xr:uid="{00000000-0005-0000-0000-0000CB300000}"/>
    <cellStyle name="Percent 7 2 12 2" xfId="9082" xr:uid="{00000000-0005-0000-0000-0000CC300000}"/>
    <cellStyle name="Percent 7 2 12 3" xfId="9083" xr:uid="{00000000-0005-0000-0000-0000CD300000}"/>
    <cellStyle name="Percent 7 2 12 3 2" xfId="12832" xr:uid="{00000000-0005-0000-0000-0000CE300000}"/>
    <cellStyle name="Percent 7 2 13" xfId="9084" xr:uid="{00000000-0005-0000-0000-0000CF300000}"/>
    <cellStyle name="Percent 7 2 13 2" xfId="9085" xr:uid="{00000000-0005-0000-0000-0000D0300000}"/>
    <cellStyle name="Percent 7 2 13 3" xfId="9086" xr:uid="{00000000-0005-0000-0000-0000D1300000}"/>
    <cellStyle name="Percent 7 2 13 3 2" xfId="12834" xr:uid="{00000000-0005-0000-0000-0000D2300000}"/>
    <cellStyle name="Percent 7 2 13 4" xfId="12833" xr:uid="{00000000-0005-0000-0000-0000D3300000}"/>
    <cellStyle name="Percent 7 2 14" xfId="9087" xr:uid="{00000000-0005-0000-0000-0000D4300000}"/>
    <cellStyle name="Percent 7 2 2" xfId="9088" xr:uid="{00000000-0005-0000-0000-0000D5300000}"/>
    <cellStyle name="Percent 7 2 2 2" xfId="9089" xr:uid="{00000000-0005-0000-0000-0000D6300000}"/>
    <cellStyle name="Percent 7 2 2 2 2" xfId="9090" xr:uid="{00000000-0005-0000-0000-0000D7300000}"/>
    <cellStyle name="Percent 7 2 2 2 2 2" xfId="12837" xr:uid="{00000000-0005-0000-0000-0000D8300000}"/>
    <cellStyle name="Percent 7 2 2 2 3" xfId="12836" xr:uid="{00000000-0005-0000-0000-0000D9300000}"/>
    <cellStyle name="Percent 7 2 2 3" xfId="9091" xr:uid="{00000000-0005-0000-0000-0000DA300000}"/>
    <cellStyle name="Percent 7 2 2 3 2" xfId="12838" xr:uid="{00000000-0005-0000-0000-0000DB300000}"/>
    <cellStyle name="Percent 7 2 2 4" xfId="12835" xr:uid="{00000000-0005-0000-0000-0000DC300000}"/>
    <cellStyle name="Percent 7 2 3" xfId="9092" xr:uid="{00000000-0005-0000-0000-0000DD300000}"/>
    <cellStyle name="Percent 7 2 3 2" xfId="9093" xr:uid="{00000000-0005-0000-0000-0000DE300000}"/>
    <cellStyle name="Percent 7 2 3 2 2" xfId="9094" xr:uid="{00000000-0005-0000-0000-0000DF300000}"/>
    <cellStyle name="Percent 7 2 3 2 2 2" xfId="12841" xr:uid="{00000000-0005-0000-0000-0000E0300000}"/>
    <cellStyle name="Percent 7 2 3 2 3" xfId="12840" xr:uid="{00000000-0005-0000-0000-0000E1300000}"/>
    <cellStyle name="Percent 7 2 3 3" xfId="9095" xr:uid="{00000000-0005-0000-0000-0000E2300000}"/>
    <cellStyle name="Percent 7 2 3 3 2" xfId="12842" xr:uid="{00000000-0005-0000-0000-0000E3300000}"/>
    <cellStyle name="Percent 7 2 3 4" xfId="12839" xr:uid="{00000000-0005-0000-0000-0000E4300000}"/>
    <cellStyle name="Percent 7 2 4" xfId="9096" xr:uid="{00000000-0005-0000-0000-0000E5300000}"/>
    <cellStyle name="Percent 7 2 4 2" xfId="9097" xr:uid="{00000000-0005-0000-0000-0000E6300000}"/>
    <cellStyle name="Percent 7 2 4 2 2" xfId="9098" xr:uid="{00000000-0005-0000-0000-0000E7300000}"/>
    <cellStyle name="Percent 7 2 4 2 2 2" xfId="12845" xr:uid="{00000000-0005-0000-0000-0000E8300000}"/>
    <cellStyle name="Percent 7 2 4 2 3" xfId="12844" xr:uid="{00000000-0005-0000-0000-0000E9300000}"/>
    <cellStyle name="Percent 7 2 4 3" xfId="9099" xr:uid="{00000000-0005-0000-0000-0000EA300000}"/>
    <cellStyle name="Percent 7 2 4 3 2" xfId="12846" xr:uid="{00000000-0005-0000-0000-0000EB300000}"/>
    <cellStyle name="Percent 7 2 4 4" xfId="12843" xr:uid="{00000000-0005-0000-0000-0000EC300000}"/>
    <cellStyle name="Percent 7 2 5" xfId="9100" xr:uid="{00000000-0005-0000-0000-0000ED300000}"/>
    <cellStyle name="Percent 7 2 5 2" xfId="9101" xr:uid="{00000000-0005-0000-0000-0000EE300000}"/>
    <cellStyle name="Percent 7 2 5 2 2" xfId="9102" xr:uid="{00000000-0005-0000-0000-0000EF300000}"/>
    <cellStyle name="Percent 7 2 5 2 2 2" xfId="12849" xr:uid="{00000000-0005-0000-0000-0000F0300000}"/>
    <cellStyle name="Percent 7 2 5 2 3" xfId="12848" xr:uid="{00000000-0005-0000-0000-0000F1300000}"/>
    <cellStyle name="Percent 7 2 5 3" xfId="9103" xr:uid="{00000000-0005-0000-0000-0000F2300000}"/>
    <cellStyle name="Percent 7 2 5 3 2" xfId="12850" xr:uid="{00000000-0005-0000-0000-0000F3300000}"/>
    <cellStyle name="Percent 7 2 5 4" xfId="12847" xr:uid="{00000000-0005-0000-0000-0000F4300000}"/>
    <cellStyle name="Percent 7 2 6" xfId="9104" xr:uid="{00000000-0005-0000-0000-0000F5300000}"/>
    <cellStyle name="Percent 7 2 6 2" xfId="9105" xr:uid="{00000000-0005-0000-0000-0000F6300000}"/>
    <cellStyle name="Percent 7 2 6 2 2" xfId="9106" xr:uid="{00000000-0005-0000-0000-0000F7300000}"/>
    <cellStyle name="Percent 7 2 6 2 2 2" xfId="12853" xr:uid="{00000000-0005-0000-0000-0000F8300000}"/>
    <cellStyle name="Percent 7 2 6 2 3" xfId="12852" xr:uid="{00000000-0005-0000-0000-0000F9300000}"/>
    <cellStyle name="Percent 7 2 6 3" xfId="9107" xr:uid="{00000000-0005-0000-0000-0000FA300000}"/>
    <cellStyle name="Percent 7 2 6 3 2" xfId="12854" xr:uid="{00000000-0005-0000-0000-0000FB300000}"/>
    <cellStyle name="Percent 7 2 6 4" xfId="12851" xr:uid="{00000000-0005-0000-0000-0000FC300000}"/>
    <cellStyle name="Percent 7 2 7" xfId="9108" xr:uid="{00000000-0005-0000-0000-0000FD300000}"/>
    <cellStyle name="Percent 7 2 7 2" xfId="9109" xr:uid="{00000000-0005-0000-0000-0000FE300000}"/>
    <cellStyle name="Percent 7 2 7 2 2" xfId="9110" xr:uid="{00000000-0005-0000-0000-0000FF300000}"/>
    <cellStyle name="Percent 7 2 7 2 2 2" xfId="12857" xr:uid="{00000000-0005-0000-0000-000000310000}"/>
    <cellStyle name="Percent 7 2 7 2 3" xfId="12856" xr:uid="{00000000-0005-0000-0000-000001310000}"/>
    <cellStyle name="Percent 7 2 7 3" xfId="9111" xr:uid="{00000000-0005-0000-0000-000002310000}"/>
    <cellStyle name="Percent 7 2 7 3 2" xfId="12858" xr:uid="{00000000-0005-0000-0000-000003310000}"/>
    <cellStyle name="Percent 7 2 7 4" xfId="12855" xr:uid="{00000000-0005-0000-0000-000004310000}"/>
    <cellStyle name="Percent 7 2 8" xfId="9112" xr:uid="{00000000-0005-0000-0000-000005310000}"/>
    <cellStyle name="Percent 7 2 8 2" xfId="9113" xr:uid="{00000000-0005-0000-0000-000006310000}"/>
    <cellStyle name="Percent 7 2 8 2 2" xfId="9114" xr:uid="{00000000-0005-0000-0000-000007310000}"/>
    <cellStyle name="Percent 7 2 8 2 2 2" xfId="12861" xr:uid="{00000000-0005-0000-0000-000008310000}"/>
    <cellStyle name="Percent 7 2 8 2 3" xfId="12860" xr:uid="{00000000-0005-0000-0000-000009310000}"/>
    <cellStyle name="Percent 7 2 8 3" xfId="9115" xr:uid="{00000000-0005-0000-0000-00000A310000}"/>
    <cellStyle name="Percent 7 2 8 3 2" xfId="12862" xr:uid="{00000000-0005-0000-0000-00000B310000}"/>
    <cellStyle name="Percent 7 2 8 4" xfId="12859" xr:uid="{00000000-0005-0000-0000-00000C310000}"/>
    <cellStyle name="Percent 7 2 9" xfId="9116" xr:uid="{00000000-0005-0000-0000-00000D310000}"/>
    <cellStyle name="Percent 7 2 9 2" xfId="9117" xr:uid="{00000000-0005-0000-0000-00000E310000}"/>
    <cellStyle name="Percent 7 2 9 2 2" xfId="9118" xr:uid="{00000000-0005-0000-0000-00000F310000}"/>
    <cellStyle name="Percent 7 2 9 2 2 2" xfId="12865" xr:uid="{00000000-0005-0000-0000-000010310000}"/>
    <cellStyle name="Percent 7 2 9 2 3" xfId="12864" xr:uid="{00000000-0005-0000-0000-000011310000}"/>
    <cellStyle name="Percent 7 2 9 3" xfId="9119" xr:uid="{00000000-0005-0000-0000-000012310000}"/>
    <cellStyle name="Percent 7 2 9 3 2" xfId="12866" xr:uid="{00000000-0005-0000-0000-000013310000}"/>
    <cellStyle name="Percent 7 2 9 4" xfId="12863" xr:uid="{00000000-0005-0000-0000-000014310000}"/>
    <cellStyle name="Percent 7 3" xfId="9120" xr:uid="{00000000-0005-0000-0000-000015310000}"/>
    <cellStyle name="Percent 7 4" xfId="9121" xr:uid="{00000000-0005-0000-0000-000016310000}"/>
    <cellStyle name="Percent 7 5" xfId="9122" xr:uid="{00000000-0005-0000-0000-000017310000}"/>
    <cellStyle name="Percent 7 6" xfId="9123" xr:uid="{00000000-0005-0000-0000-000018310000}"/>
    <cellStyle name="Percent 7 7" xfId="9124" xr:uid="{00000000-0005-0000-0000-000019310000}"/>
    <cellStyle name="Percent 7 8" xfId="9125" xr:uid="{00000000-0005-0000-0000-00001A310000}"/>
    <cellStyle name="Percent 7 9" xfId="9126" xr:uid="{00000000-0005-0000-0000-00001B310000}"/>
    <cellStyle name="Percent 70" xfId="9127" xr:uid="{00000000-0005-0000-0000-00001C310000}"/>
    <cellStyle name="Percent 71" xfId="9128" xr:uid="{00000000-0005-0000-0000-00001D310000}"/>
    <cellStyle name="Percent 72" xfId="9129" xr:uid="{00000000-0005-0000-0000-00001E310000}"/>
    <cellStyle name="Percent 73" xfId="9130" xr:uid="{00000000-0005-0000-0000-00001F310000}"/>
    <cellStyle name="Percent 73 2" xfId="9131" xr:uid="{00000000-0005-0000-0000-000020310000}"/>
    <cellStyle name="Percent 74" xfId="9132" xr:uid="{00000000-0005-0000-0000-000021310000}"/>
    <cellStyle name="Percent 74 2" xfId="12867" xr:uid="{00000000-0005-0000-0000-000022310000}"/>
    <cellStyle name="Percent 75" xfId="9133" xr:uid="{00000000-0005-0000-0000-000023310000}"/>
    <cellStyle name="Percent 75 2" xfId="12868" xr:uid="{00000000-0005-0000-0000-000024310000}"/>
    <cellStyle name="Percent 76" xfId="9134" xr:uid="{00000000-0005-0000-0000-000025310000}"/>
    <cellStyle name="Percent 77" xfId="9135" xr:uid="{00000000-0005-0000-0000-000026310000}"/>
    <cellStyle name="Percent 78" xfId="9136" xr:uid="{00000000-0005-0000-0000-000027310000}"/>
    <cellStyle name="Percent 78 2" xfId="9431" xr:uid="{00000000-0005-0000-0000-000028310000}"/>
    <cellStyle name="Percent 78 2 2" xfId="9491" xr:uid="{00000000-0005-0000-0000-000029310000}"/>
    <cellStyle name="Percent 78 3" xfId="12869" xr:uid="{00000000-0005-0000-0000-00002A310000}"/>
    <cellStyle name="Percent 79" xfId="9137" xr:uid="{00000000-0005-0000-0000-00002B310000}"/>
    <cellStyle name="Percent 79 2" xfId="9494" xr:uid="{00000000-0005-0000-0000-00002C310000}"/>
    <cellStyle name="Percent 79 2 2" xfId="9553" xr:uid="{00000000-0005-0000-0000-00002D310000}"/>
    <cellStyle name="Percent 8" xfId="9138" xr:uid="{00000000-0005-0000-0000-00002E310000}"/>
    <cellStyle name="Percent 8 2" xfId="9139" xr:uid="{00000000-0005-0000-0000-00002F310000}"/>
    <cellStyle name="Percent 8 2 2" xfId="9140" xr:uid="{00000000-0005-0000-0000-000030310000}"/>
    <cellStyle name="Percent 8 2 2 2" xfId="9141" xr:uid="{00000000-0005-0000-0000-000031310000}"/>
    <cellStyle name="Percent 8 2 2 2 2" xfId="9142" xr:uid="{00000000-0005-0000-0000-000032310000}"/>
    <cellStyle name="Percent 8 2 2 2 2 2" xfId="9143" xr:uid="{00000000-0005-0000-0000-000033310000}"/>
    <cellStyle name="Percent 8 2 2 2 2 2 2" xfId="12874" xr:uid="{00000000-0005-0000-0000-000034310000}"/>
    <cellStyle name="Percent 8 2 2 2 2 3" xfId="12873" xr:uid="{00000000-0005-0000-0000-000035310000}"/>
    <cellStyle name="Percent 8 2 2 2 3" xfId="9144" xr:uid="{00000000-0005-0000-0000-000036310000}"/>
    <cellStyle name="Percent 8 2 2 2 3 2" xfId="12875" xr:uid="{00000000-0005-0000-0000-000037310000}"/>
    <cellStyle name="Percent 8 2 2 2 4" xfId="12872" xr:uid="{00000000-0005-0000-0000-000038310000}"/>
    <cellStyle name="Percent 8 2 2 3" xfId="9145" xr:uid="{00000000-0005-0000-0000-000039310000}"/>
    <cellStyle name="Percent 8 2 2 3 2" xfId="9146" xr:uid="{00000000-0005-0000-0000-00003A310000}"/>
    <cellStyle name="Percent 8 2 2 3 2 2" xfId="9147" xr:uid="{00000000-0005-0000-0000-00003B310000}"/>
    <cellStyle name="Percent 8 2 2 3 2 2 2" xfId="12878" xr:uid="{00000000-0005-0000-0000-00003C310000}"/>
    <cellStyle name="Percent 8 2 2 3 2 3" xfId="12877" xr:uid="{00000000-0005-0000-0000-00003D310000}"/>
    <cellStyle name="Percent 8 2 2 3 3" xfId="9148" xr:uid="{00000000-0005-0000-0000-00003E310000}"/>
    <cellStyle name="Percent 8 2 2 3 3 2" xfId="12879" xr:uid="{00000000-0005-0000-0000-00003F310000}"/>
    <cellStyle name="Percent 8 2 2 3 4" xfId="12876" xr:uid="{00000000-0005-0000-0000-000040310000}"/>
    <cellStyle name="Percent 8 2 2 4" xfId="9149" xr:uid="{00000000-0005-0000-0000-000041310000}"/>
    <cellStyle name="Percent 8 2 2 4 2" xfId="9150" xr:uid="{00000000-0005-0000-0000-000042310000}"/>
    <cellStyle name="Percent 8 2 2 4 2 2" xfId="9151" xr:uid="{00000000-0005-0000-0000-000043310000}"/>
    <cellStyle name="Percent 8 2 2 4 2 2 2" xfId="12882" xr:uid="{00000000-0005-0000-0000-000044310000}"/>
    <cellStyle name="Percent 8 2 2 4 2 3" xfId="12881" xr:uid="{00000000-0005-0000-0000-000045310000}"/>
    <cellStyle name="Percent 8 2 2 4 3" xfId="9152" xr:uid="{00000000-0005-0000-0000-000046310000}"/>
    <cellStyle name="Percent 8 2 2 4 3 2" xfId="12883" xr:uid="{00000000-0005-0000-0000-000047310000}"/>
    <cellStyle name="Percent 8 2 2 4 4" xfId="12880" xr:uid="{00000000-0005-0000-0000-000048310000}"/>
    <cellStyle name="Percent 8 2 2 5" xfId="9153" xr:uid="{00000000-0005-0000-0000-000049310000}"/>
    <cellStyle name="Percent 8 2 2 5 2" xfId="9154" xr:uid="{00000000-0005-0000-0000-00004A310000}"/>
    <cellStyle name="Percent 8 2 2 5 2 2" xfId="9155" xr:uid="{00000000-0005-0000-0000-00004B310000}"/>
    <cellStyle name="Percent 8 2 2 5 2 2 2" xfId="12886" xr:uid="{00000000-0005-0000-0000-00004C310000}"/>
    <cellStyle name="Percent 8 2 2 5 2 3" xfId="12885" xr:uid="{00000000-0005-0000-0000-00004D310000}"/>
    <cellStyle name="Percent 8 2 2 5 3" xfId="9156" xr:uid="{00000000-0005-0000-0000-00004E310000}"/>
    <cellStyle name="Percent 8 2 2 5 3 2" xfId="12887" xr:uid="{00000000-0005-0000-0000-00004F310000}"/>
    <cellStyle name="Percent 8 2 2 5 4" xfId="12884" xr:uid="{00000000-0005-0000-0000-000050310000}"/>
    <cellStyle name="Percent 8 2 3" xfId="9157" xr:uid="{00000000-0005-0000-0000-000051310000}"/>
    <cellStyle name="Percent 8 2 4" xfId="9158" xr:uid="{00000000-0005-0000-0000-000052310000}"/>
    <cellStyle name="Percent 8 2 5" xfId="9159" xr:uid="{00000000-0005-0000-0000-000053310000}"/>
    <cellStyle name="Percent 8 2 6" xfId="9160" xr:uid="{00000000-0005-0000-0000-000054310000}"/>
    <cellStyle name="Percent 8 2 6 2" xfId="9161" xr:uid="{00000000-0005-0000-0000-000055310000}"/>
    <cellStyle name="Percent 8 2 6 2 2" xfId="12889" xr:uid="{00000000-0005-0000-0000-000056310000}"/>
    <cellStyle name="Percent 8 2 6 3" xfId="12888" xr:uid="{00000000-0005-0000-0000-000057310000}"/>
    <cellStyle name="Percent 8 2 7" xfId="9162" xr:uid="{00000000-0005-0000-0000-000058310000}"/>
    <cellStyle name="Percent 8 2 7 2" xfId="12890" xr:uid="{00000000-0005-0000-0000-000059310000}"/>
    <cellStyle name="Percent 8 2 8" xfId="12871" xr:uid="{00000000-0005-0000-0000-00005A310000}"/>
    <cellStyle name="Percent 8 3" xfId="9163" xr:uid="{00000000-0005-0000-0000-00005B310000}"/>
    <cellStyle name="Percent 8 3 2" xfId="9164" xr:uid="{00000000-0005-0000-0000-00005C310000}"/>
    <cellStyle name="Percent 8 3 2 2" xfId="9165" xr:uid="{00000000-0005-0000-0000-00005D310000}"/>
    <cellStyle name="Percent 8 3 2 2 2" xfId="12893" xr:uid="{00000000-0005-0000-0000-00005E310000}"/>
    <cellStyle name="Percent 8 3 2 3" xfId="12892" xr:uid="{00000000-0005-0000-0000-00005F310000}"/>
    <cellStyle name="Percent 8 3 3" xfId="9166" xr:uid="{00000000-0005-0000-0000-000060310000}"/>
    <cellStyle name="Percent 8 3 3 2" xfId="12894" xr:uid="{00000000-0005-0000-0000-000061310000}"/>
    <cellStyle name="Percent 8 3 4" xfId="12891" xr:uid="{00000000-0005-0000-0000-000062310000}"/>
    <cellStyle name="Percent 8 4" xfId="9167" xr:uid="{00000000-0005-0000-0000-000063310000}"/>
    <cellStyle name="Percent 8 4 2" xfId="9168" xr:uid="{00000000-0005-0000-0000-000064310000}"/>
    <cellStyle name="Percent 8 4 2 2" xfId="9169" xr:uid="{00000000-0005-0000-0000-000065310000}"/>
    <cellStyle name="Percent 8 4 2 2 2" xfId="12897" xr:uid="{00000000-0005-0000-0000-000066310000}"/>
    <cellStyle name="Percent 8 4 2 3" xfId="12896" xr:uid="{00000000-0005-0000-0000-000067310000}"/>
    <cellStyle name="Percent 8 4 3" xfId="9170" xr:uid="{00000000-0005-0000-0000-000068310000}"/>
    <cellStyle name="Percent 8 4 3 2" xfId="12898" xr:uid="{00000000-0005-0000-0000-000069310000}"/>
    <cellStyle name="Percent 8 4 4" xfId="12895" xr:uid="{00000000-0005-0000-0000-00006A310000}"/>
    <cellStyle name="Percent 8 5" xfId="9171" xr:uid="{00000000-0005-0000-0000-00006B310000}"/>
    <cellStyle name="Percent 8 5 2" xfId="9172" xr:uid="{00000000-0005-0000-0000-00006C310000}"/>
    <cellStyle name="Percent 8 5 2 2" xfId="9173" xr:uid="{00000000-0005-0000-0000-00006D310000}"/>
    <cellStyle name="Percent 8 5 2 2 2" xfId="12901" xr:uid="{00000000-0005-0000-0000-00006E310000}"/>
    <cellStyle name="Percent 8 5 2 3" xfId="12900" xr:uid="{00000000-0005-0000-0000-00006F310000}"/>
    <cellStyle name="Percent 8 5 3" xfId="9174" xr:uid="{00000000-0005-0000-0000-000070310000}"/>
    <cellStyle name="Percent 8 5 3 2" xfId="12902" xr:uid="{00000000-0005-0000-0000-000071310000}"/>
    <cellStyle name="Percent 8 5 4" xfId="12899" xr:uid="{00000000-0005-0000-0000-000072310000}"/>
    <cellStyle name="Percent 8 6" xfId="9175" xr:uid="{00000000-0005-0000-0000-000073310000}"/>
    <cellStyle name="Percent 8 6 2" xfId="9176" xr:uid="{00000000-0005-0000-0000-000074310000}"/>
    <cellStyle name="Percent 8 6 2 2" xfId="9177" xr:uid="{00000000-0005-0000-0000-000075310000}"/>
    <cellStyle name="Percent 8 6 2 2 2" xfId="12905" xr:uid="{00000000-0005-0000-0000-000076310000}"/>
    <cellStyle name="Percent 8 6 2 3" xfId="12904" xr:uid="{00000000-0005-0000-0000-000077310000}"/>
    <cellStyle name="Percent 8 6 3" xfId="9178" xr:uid="{00000000-0005-0000-0000-000078310000}"/>
    <cellStyle name="Percent 8 6 3 2" xfId="12906" xr:uid="{00000000-0005-0000-0000-000079310000}"/>
    <cellStyle name="Percent 8 6 4" xfId="12903" xr:uid="{00000000-0005-0000-0000-00007A310000}"/>
    <cellStyle name="Percent 8 7" xfId="9179" xr:uid="{00000000-0005-0000-0000-00007B310000}"/>
    <cellStyle name="Percent 8 7 2" xfId="9180" xr:uid="{00000000-0005-0000-0000-00007C310000}"/>
    <cellStyle name="Percent 8 7 3" xfId="9181" xr:uid="{00000000-0005-0000-0000-00007D310000}"/>
    <cellStyle name="Percent 8 7 3 2" xfId="12908" xr:uid="{00000000-0005-0000-0000-00007E310000}"/>
    <cellStyle name="Percent 8 7 4" xfId="12907" xr:uid="{00000000-0005-0000-0000-00007F310000}"/>
    <cellStyle name="Percent 8 8" xfId="9182" xr:uid="{00000000-0005-0000-0000-000080310000}"/>
    <cellStyle name="Percent 8 8 2" xfId="12909" xr:uid="{00000000-0005-0000-0000-000081310000}"/>
    <cellStyle name="Percent 8 9" xfId="12870" xr:uid="{00000000-0005-0000-0000-000082310000}"/>
    <cellStyle name="Percent 80" xfId="9183" xr:uid="{00000000-0005-0000-0000-000083310000}"/>
    <cellStyle name="Percent 80 2" xfId="9479" xr:uid="{00000000-0005-0000-0000-000084310000}"/>
    <cellStyle name="Percent 80 2 2" xfId="9525" xr:uid="{00000000-0005-0000-0000-000085310000}"/>
    <cellStyle name="Percent 80 2 2 2" xfId="9515" xr:uid="{00000000-0005-0000-0000-000086310000}"/>
    <cellStyle name="Percent 80 2 3" xfId="33" xr:uid="{00000000-0005-0000-0000-000087310000}"/>
    <cellStyle name="Percent 80 2 3 2" xfId="9593" xr:uid="{00000000-0005-0000-0000-000088310000}"/>
    <cellStyle name="Percent 80 2 4" xfId="9538" xr:uid="{00000000-0005-0000-0000-000089310000}"/>
    <cellStyle name="Percent 80 2 4 2" xfId="9550" xr:uid="{00000000-0005-0000-0000-00008A310000}"/>
    <cellStyle name="Percent 80 2 5" xfId="12956" xr:uid="{00000000-0005-0000-0000-00008B310000}"/>
    <cellStyle name="Percent 81" xfId="9184" xr:uid="{00000000-0005-0000-0000-00008C310000}"/>
    <cellStyle name="Percent 81 2" xfId="12910" xr:uid="{00000000-0005-0000-0000-00008D310000}"/>
    <cellStyle name="Percent 82" xfId="9185" xr:uid="{00000000-0005-0000-0000-00008E310000}"/>
    <cellStyle name="Percent 82 2" xfId="12911" xr:uid="{00000000-0005-0000-0000-00008F310000}"/>
    <cellStyle name="Percent 83" xfId="9186" xr:uid="{00000000-0005-0000-0000-000090310000}"/>
    <cellStyle name="Percent 83 2" xfId="12912" xr:uid="{00000000-0005-0000-0000-000091310000}"/>
    <cellStyle name="Percent 84" xfId="9187" xr:uid="{00000000-0005-0000-0000-000092310000}"/>
    <cellStyle name="Percent 84 2" xfId="12913" xr:uid="{00000000-0005-0000-0000-000093310000}"/>
    <cellStyle name="Percent 85" xfId="9188" xr:uid="{00000000-0005-0000-0000-000094310000}"/>
    <cellStyle name="Percent 85 2" xfId="12914" xr:uid="{00000000-0005-0000-0000-000095310000}"/>
    <cellStyle name="Percent 86" xfId="9189" xr:uid="{00000000-0005-0000-0000-000096310000}"/>
    <cellStyle name="Percent 86 2" xfId="12915" xr:uid="{00000000-0005-0000-0000-000097310000}"/>
    <cellStyle name="Percent 87" xfId="9414" xr:uid="{00000000-0005-0000-0000-000098310000}"/>
    <cellStyle name="Percent 87 2" xfId="12923" xr:uid="{00000000-0005-0000-0000-000099310000}"/>
    <cellStyle name="Percent 88" xfId="9416" xr:uid="{00000000-0005-0000-0000-00009A310000}"/>
    <cellStyle name="Percent 88 2" xfId="9428" xr:uid="{00000000-0005-0000-0000-00009B310000}"/>
    <cellStyle name="Percent 88 3" xfId="9495" xr:uid="{00000000-0005-0000-0000-00009C310000}"/>
    <cellStyle name="Percent 88 3 2" xfId="9556" xr:uid="{00000000-0005-0000-0000-00009D310000}"/>
    <cellStyle name="Percent 88 4" xfId="12925" xr:uid="{00000000-0005-0000-0000-00009E310000}"/>
    <cellStyle name="Percent 89" xfId="9417" xr:uid="{00000000-0005-0000-0000-00009F310000}"/>
    <cellStyle name="Percent 89 2" xfId="12926" xr:uid="{00000000-0005-0000-0000-0000A0310000}"/>
    <cellStyle name="Percent 89 2 2" xfId="12983" xr:uid="{31A33BEB-2F6A-45F5-B74D-2E712B39551D}"/>
    <cellStyle name="Percent 9" xfId="9190" xr:uid="{00000000-0005-0000-0000-0000A1310000}"/>
    <cellStyle name="Percent 9 2" xfId="9191" xr:uid="{00000000-0005-0000-0000-0000A2310000}"/>
    <cellStyle name="Percent 9 3" xfId="9192" xr:uid="{00000000-0005-0000-0000-0000A3310000}"/>
    <cellStyle name="Percent 90" xfId="9420" xr:uid="{00000000-0005-0000-0000-0000A4310000}"/>
    <cellStyle name="Percent 90 2" xfId="9426" xr:uid="{00000000-0005-0000-0000-0000A5310000}"/>
    <cellStyle name="Percent 90 3" xfId="12929" xr:uid="{00000000-0005-0000-0000-0000A6310000}"/>
    <cellStyle name="Percent 91" xfId="9421" xr:uid="{00000000-0005-0000-0000-0000A7310000}"/>
    <cellStyle name="Percent 91 2" xfId="12930" xr:uid="{00000000-0005-0000-0000-0000A8310000}"/>
    <cellStyle name="Percent 92" xfId="9433" xr:uid="{00000000-0005-0000-0000-0000A9310000}"/>
    <cellStyle name="Percent 92 2" xfId="12937" xr:uid="{00000000-0005-0000-0000-0000AA310000}"/>
    <cellStyle name="Percent 93" xfId="9436" xr:uid="{00000000-0005-0000-0000-0000AB310000}"/>
    <cellStyle name="Percent 93 2" xfId="12940" xr:uid="{00000000-0005-0000-0000-0000AC310000}"/>
    <cellStyle name="Percent 93 3" xfId="9496" xr:uid="{00000000-0005-0000-0000-0000AD310000}"/>
    <cellStyle name="Percent 94" xfId="9441" xr:uid="{00000000-0005-0000-0000-0000AE310000}"/>
    <cellStyle name="Percent 94 2" xfId="9438" xr:uid="{00000000-0005-0000-0000-0000AF310000}"/>
    <cellStyle name="Percent 94 2 2" xfId="9474" xr:uid="{00000000-0005-0000-0000-0000B0310000}"/>
    <cellStyle name="Percent 94 2 2 2" xfId="23" xr:uid="{00000000-0005-0000-0000-0000B1310000}"/>
    <cellStyle name="Percent 94 2 3" xfId="12941" xr:uid="{00000000-0005-0000-0000-0000B2310000}"/>
    <cellStyle name="Percent 94 3" xfId="12943" xr:uid="{00000000-0005-0000-0000-0000B3310000}"/>
    <cellStyle name="Percent 95" xfId="50" xr:uid="{00000000-0005-0000-0000-0000B4310000}"/>
    <cellStyle name="Percent 95 2" xfId="9466" xr:uid="{00000000-0005-0000-0000-0000B5310000}"/>
    <cellStyle name="Percent 95 2 2" xfId="12947" xr:uid="{00000000-0005-0000-0000-0000B6310000}"/>
    <cellStyle name="Percent 95 2 2 2" xfId="12974" xr:uid="{00000000-0005-0000-0000-0000B7310000}"/>
    <cellStyle name="Percent 95 2 3" xfId="9578" xr:uid="{00000000-0005-0000-0000-0000B8310000}"/>
    <cellStyle name="Percent 96" xfId="9477" xr:uid="{00000000-0005-0000-0000-0000B9310000}"/>
    <cellStyle name="Percent 96 2" xfId="9535" xr:uid="{00000000-0005-0000-0000-0000BA310000}"/>
    <cellStyle name="Percent 96 3" xfId="12954" xr:uid="{00000000-0005-0000-0000-0000BB310000}"/>
    <cellStyle name="Percent 97" xfId="9579" xr:uid="{00000000-0005-0000-0000-0000BC310000}"/>
    <cellStyle name="Percent 98" xfId="9536" xr:uid="{00000000-0005-0000-0000-0000BD310000}"/>
    <cellStyle name="Percent 99" xfId="9581" xr:uid="{00000000-0005-0000-0000-0000BE310000}"/>
    <cellStyle name="PRINTFONT" xfId="9193" xr:uid="{00000000-0005-0000-0000-0000BF310000}"/>
    <cellStyle name="PSChar" xfId="9194" xr:uid="{00000000-0005-0000-0000-0000C0310000}"/>
    <cellStyle name="PSDate" xfId="9195" xr:uid="{00000000-0005-0000-0000-0000C1310000}"/>
    <cellStyle name="PSDec" xfId="9196" xr:uid="{00000000-0005-0000-0000-0000C2310000}"/>
    <cellStyle name="PSHeading" xfId="9197" xr:uid="{00000000-0005-0000-0000-0000C3310000}"/>
    <cellStyle name="PSHeading 2" xfId="9444" xr:uid="{00000000-0005-0000-0000-0000C4310000}"/>
    <cellStyle name="PSInt" xfId="9198" xr:uid="{00000000-0005-0000-0000-0000C5310000}"/>
    <cellStyle name="PSSpacer" xfId="9199" xr:uid="{00000000-0005-0000-0000-0000C6310000}"/>
    <cellStyle name="RangeBelow" xfId="9200" xr:uid="{00000000-0005-0000-0000-0000C7310000}"/>
    <cellStyle name="Reset  - Style4" xfId="9201" xr:uid="{00000000-0005-0000-0000-0000C8310000}"/>
    <cellStyle name="Reset  - Style7" xfId="9202" xr:uid="{00000000-0005-0000-0000-0000C9310000}"/>
    <cellStyle name="STD" xfId="9203" xr:uid="{00000000-0005-0000-0000-0000CA310000}"/>
    <cellStyle name="Style 21" xfId="9204" xr:uid="{00000000-0005-0000-0000-0000CB310000}"/>
    <cellStyle name="Style 21 2" xfId="9205" xr:uid="{00000000-0005-0000-0000-0000CC310000}"/>
    <cellStyle name="Style 21 3" xfId="9206" xr:uid="{00000000-0005-0000-0000-0000CD310000}"/>
    <cellStyle name="Style 21 4" xfId="9207" xr:uid="{00000000-0005-0000-0000-0000CE310000}"/>
    <cellStyle name="Style 21 5" xfId="9208" xr:uid="{00000000-0005-0000-0000-0000CF310000}"/>
    <cellStyle name="Style 22" xfId="56" xr:uid="{00000000-0005-0000-0000-0000D0310000}"/>
    <cellStyle name="Style 22 2" xfId="9209" xr:uid="{00000000-0005-0000-0000-0000D1310000}"/>
    <cellStyle name="Style 22 3" xfId="9210" xr:uid="{00000000-0005-0000-0000-0000D2310000}"/>
    <cellStyle name="Style 22 4" xfId="9211" xr:uid="{00000000-0005-0000-0000-0000D3310000}"/>
    <cellStyle name="Style 22 5" xfId="9212" xr:uid="{00000000-0005-0000-0000-0000D4310000}"/>
    <cellStyle name="Style 23" xfId="9213" xr:uid="{00000000-0005-0000-0000-0000D5310000}"/>
    <cellStyle name="Style 23 2" xfId="9214" xr:uid="{00000000-0005-0000-0000-0000D6310000}"/>
    <cellStyle name="Style 23 3" xfId="9215" xr:uid="{00000000-0005-0000-0000-0000D7310000}"/>
    <cellStyle name="Style 23 4" xfId="9216" xr:uid="{00000000-0005-0000-0000-0000D8310000}"/>
    <cellStyle name="Style 23 5" xfId="9217" xr:uid="{00000000-0005-0000-0000-0000D9310000}"/>
    <cellStyle name="Style 24" xfId="57" xr:uid="{00000000-0005-0000-0000-0000DA310000}"/>
    <cellStyle name="Style 24 2" xfId="9218" xr:uid="{00000000-0005-0000-0000-0000DB310000}"/>
    <cellStyle name="Style 24 3" xfId="9219" xr:uid="{00000000-0005-0000-0000-0000DC310000}"/>
    <cellStyle name="Style 24 4" xfId="9220" xr:uid="{00000000-0005-0000-0000-0000DD310000}"/>
    <cellStyle name="Style 24 5" xfId="9221" xr:uid="{00000000-0005-0000-0000-0000DE310000}"/>
    <cellStyle name="Style 25" xfId="9222" xr:uid="{00000000-0005-0000-0000-0000DF310000}"/>
    <cellStyle name="Style 25 10" xfId="9223" xr:uid="{00000000-0005-0000-0000-0000E0310000}"/>
    <cellStyle name="Style 25 2" xfId="9224" xr:uid="{00000000-0005-0000-0000-0000E1310000}"/>
    <cellStyle name="Style 25 3" xfId="9225" xr:uid="{00000000-0005-0000-0000-0000E2310000}"/>
    <cellStyle name="Style 25 4" xfId="9226" xr:uid="{00000000-0005-0000-0000-0000E3310000}"/>
    <cellStyle name="Style 25 5" xfId="9227" xr:uid="{00000000-0005-0000-0000-0000E4310000}"/>
    <cellStyle name="Style 25 6" xfId="9228" xr:uid="{00000000-0005-0000-0000-0000E5310000}"/>
    <cellStyle name="Style 25 7" xfId="9229" xr:uid="{00000000-0005-0000-0000-0000E6310000}"/>
    <cellStyle name="Style 25 8" xfId="9230" xr:uid="{00000000-0005-0000-0000-0000E7310000}"/>
    <cellStyle name="Style 25 9" xfId="9231" xr:uid="{00000000-0005-0000-0000-0000E8310000}"/>
    <cellStyle name="Style 26" xfId="9232" xr:uid="{00000000-0005-0000-0000-0000E9310000}"/>
    <cellStyle name="Style 26 2" xfId="9233" xr:uid="{00000000-0005-0000-0000-0000EA310000}"/>
    <cellStyle name="Style 26 2 2" xfId="9234" xr:uid="{00000000-0005-0000-0000-0000EB310000}"/>
    <cellStyle name="Style 26 3" xfId="9235" xr:uid="{00000000-0005-0000-0000-0000EC310000}"/>
    <cellStyle name="Style 26 3 2" xfId="9236" xr:uid="{00000000-0005-0000-0000-0000ED310000}"/>
    <cellStyle name="Style 26 4" xfId="9237" xr:uid="{00000000-0005-0000-0000-0000EE310000}"/>
    <cellStyle name="Style 26 5" xfId="9238" xr:uid="{00000000-0005-0000-0000-0000EF310000}"/>
    <cellStyle name="Style 26 6" xfId="9239" xr:uid="{00000000-0005-0000-0000-0000F0310000}"/>
    <cellStyle name="Style 26 7" xfId="9240" xr:uid="{00000000-0005-0000-0000-0000F1310000}"/>
    <cellStyle name="Style 27" xfId="9241" xr:uid="{00000000-0005-0000-0000-0000F2310000}"/>
    <cellStyle name="Style 27 2" xfId="9242" xr:uid="{00000000-0005-0000-0000-0000F3310000}"/>
    <cellStyle name="Style 27 3" xfId="9243" xr:uid="{00000000-0005-0000-0000-0000F4310000}"/>
    <cellStyle name="Style 27 4" xfId="9244" xr:uid="{00000000-0005-0000-0000-0000F5310000}"/>
    <cellStyle name="Style 27 5" xfId="9245" xr:uid="{00000000-0005-0000-0000-0000F6310000}"/>
    <cellStyle name="Style 28" xfId="9246" xr:uid="{00000000-0005-0000-0000-0000F7310000}"/>
    <cellStyle name="Style 28 2" xfId="9247" xr:uid="{00000000-0005-0000-0000-0000F8310000}"/>
    <cellStyle name="Style 28 3" xfId="9248" xr:uid="{00000000-0005-0000-0000-0000F9310000}"/>
    <cellStyle name="Style 28 4" xfId="9249" xr:uid="{00000000-0005-0000-0000-0000FA310000}"/>
    <cellStyle name="Style 28 5" xfId="9250" xr:uid="{00000000-0005-0000-0000-0000FB310000}"/>
    <cellStyle name="Style 29" xfId="9251" xr:uid="{00000000-0005-0000-0000-0000FC310000}"/>
    <cellStyle name="Style 29 10" xfId="9252" xr:uid="{00000000-0005-0000-0000-0000FD310000}"/>
    <cellStyle name="Style 29 11" xfId="9253" xr:uid="{00000000-0005-0000-0000-0000FE310000}"/>
    <cellStyle name="Style 29 12" xfId="9254" xr:uid="{00000000-0005-0000-0000-0000FF310000}"/>
    <cellStyle name="Style 29 13" xfId="9255" xr:uid="{00000000-0005-0000-0000-000000320000}"/>
    <cellStyle name="Style 29 14" xfId="9256" xr:uid="{00000000-0005-0000-0000-000001320000}"/>
    <cellStyle name="Style 29 15" xfId="9257" xr:uid="{00000000-0005-0000-0000-000002320000}"/>
    <cellStyle name="Style 29 16" xfId="9258" xr:uid="{00000000-0005-0000-0000-000003320000}"/>
    <cellStyle name="Style 29 2" xfId="9259" xr:uid="{00000000-0005-0000-0000-000004320000}"/>
    <cellStyle name="Style 29 3" xfId="9260" xr:uid="{00000000-0005-0000-0000-000005320000}"/>
    <cellStyle name="Style 29 4" xfId="9261" xr:uid="{00000000-0005-0000-0000-000006320000}"/>
    <cellStyle name="Style 29 5" xfId="9262" xr:uid="{00000000-0005-0000-0000-000007320000}"/>
    <cellStyle name="Style 29 6" xfId="9263" xr:uid="{00000000-0005-0000-0000-000008320000}"/>
    <cellStyle name="Style 29 7" xfId="9264" xr:uid="{00000000-0005-0000-0000-000009320000}"/>
    <cellStyle name="Style 29 8" xfId="9265" xr:uid="{00000000-0005-0000-0000-00000A320000}"/>
    <cellStyle name="Style 29 9" xfId="9266" xr:uid="{00000000-0005-0000-0000-00000B320000}"/>
    <cellStyle name="Style 30" xfId="9267" xr:uid="{00000000-0005-0000-0000-00000C320000}"/>
    <cellStyle name="Style 30 10" xfId="9268" xr:uid="{00000000-0005-0000-0000-00000D320000}"/>
    <cellStyle name="Style 30 11" xfId="9269" xr:uid="{00000000-0005-0000-0000-00000E320000}"/>
    <cellStyle name="Style 30 12" xfId="9270" xr:uid="{00000000-0005-0000-0000-00000F320000}"/>
    <cellStyle name="Style 30 13" xfId="9271" xr:uid="{00000000-0005-0000-0000-000010320000}"/>
    <cellStyle name="Style 30 14" xfId="9272" xr:uid="{00000000-0005-0000-0000-000011320000}"/>
    <cellStyle name="Style 30 15" xfId="9273" xr:uid="{00000000-0005-0000-0000-000012320000}"/>
    <cellStyle name="Style 30 16" xfId="9274" xr:uid="{00000000-0005-0000-0000-000013320000}"/>
    <cellStyle name="Style 30 2" xfId="9275" xr:uid="{00000000-0005-0000-0000-000014320000}"/>
    <cellStyle name="Style 30 3" xfId="9276" xr:uid="{00000000-0005-0000-0000-000015320000}"/>
    <cellStyle name="Style 30 4" xfId="9277" xr:uid="{00000000-0005-0000-0000-000016320000}"/>
    <cellStyle name="Style 30 5" xfId="9278" xr:uid="{00000000-0005-0000-0000-000017320000}"/>
    <cellStyle name="Style 30 6" xfId="9279" xr:uid="{00000000-0005-0000-0000-000018320000}"/>
    <cellStyle name="Style 30 7" xfId="9280" xr:uid="{00000000-0005-0000-0000-000019320000}"/>
    <cellStyle name="Style 30 8" xfId="9281" xr:uid="{00000000-0005-0000-0000-00001A320000}"/>
    <cellStyle name="Style 30 9" xfId="9282" xr:uid="{00000000-0005-0000-0000-00001B320000}"/>
    <cellStyle name="Style 31" xfId="9283" xr:uid="{00000000-0005-0000-0000-00001C320000}"/>
    <cellStyle name="Style 31 2" xfId="9284" xr:uid="{00000000-0005-0000-0000-00001D320000}"/>
    <cellStyle name="Style 31 3" xfId="9285" xr:uid="{00000000-0005-0000-0000-00001E320000}"/>
    <cellStyle name="Style 31 4" xfId="9286" xr:uid="{00000000-0005-0000-0000-00001F320000}"/>
    <cellStyle name="Style 31 5" xfId="9287" xr:uid="{00000000-0005-0000-0000-000020320000}"/>
    <cellStyle name="Style 32" xfId="9288" xr:uid="{00000000-0005-0000-0000-000021320000}"/>
    <cellStyle name="Style 32 2" xfId="9289" xr:uid="{00000000-0005-0000-0000-000022320000}"/>
    <cellStyle name="Style 32 3" xfId="9290" xr:uid="{00000000-0005-0000-0000-000023320000}"/>
    <cellStyle name="Style 32 4" xfId="9291" xr:uid="{00000000-0005-0000-0000-000024320000}"/>
    <cellStyle name="Style 32 5" xfId="9292" xr:uid="{00000000-0005-0000-0000-000025320000}"/>
    <cellStyle name="Style 32 6" xfId="9293" xr:uid="{00000000-0005-0000-0000-000026320000}"/>
    <cellStyle name="Style 32 7" xfId="9294" xr:uid="{00000000-0005-0000-0000-000027320000}"/>
    <cellStyle name="Style 32 8" xfId="9295" xr:uid="{00000000-0005-0000-0000-000028320000}"/>
    <cellStyle name="Style 33" xfId="9296" xr:uid="{00000000-0005-0000-0000-000029320000}"/>
    <cellStyle name="Style 33 10" xfId="9297" xr:uid="{00000000-0005-0000-0000-00002A320000}"/>
    <cellStyle name="Style 33 11" xfId="9298" xr:uid="{00000000-0005-0000-0000-00002B320000}"/>
    <cellStyle name="Style 33 12" xfId="9299" xr:uid="{00000000-0005-0000-0000-00002C320000}"/>
    <cellStyle name="Style 33 13" xfId="9300" xr:uid="{00000000-0005-0000-0000-00002D320000}"/>
    <cellStyle name="Style 33 14" xfId="9301" xr:uid="{00000000-0005-0000-0000-00002E320000}"/>
    <cellStyle name="Style 33 15" xfId="9302" xr:uid="{00000000-0005-0000-0000-00002F320000}"/>
    <cellStyle name="Style 33 16" xfId="9303" xr:uid="{00000000-0005-0000-0000-000030320000}"/>
    <cellStyle name="Style 33 2" xfId="9304" xr:uid="{00000000-0005-0000-0000-000031320000}"/>
    <cellStyle name="Style 33 3" xfId="9305" xr:uid="{00000000-0005-0000-0000-000032320000}"/>
    <cellStyle name="Style 33 4" xfId="9306" xr:uid="{00000000-0005-0000-0000-000033320000}"/>
    <cellStyle name="Style 33 5" xfId="9307" xr:uid="{00000000-0005-0000-0000-000034320000}"/>
    <cellStyle name="Style 33 6" xfId="9308" xr:uid="{00000000-0005-0000-0000-000035320000}"/>
    <cellStyle name="Style 33 7" xfId="9309" xr:uid="{00000000-0005-0000-0000-000036320000}"/>
    <cellStyle name="Style 33 8" xfId="9310" xr:uid="{00000000-0005-0000-0000-000037320000}"/>
    <cellStyle name="Style 33 9" xfId="9311" xr:uid="{00000000-0005-0000-0000-000038320000}"/>
    <cellStyle name="Style 34" xfId="9312" xr:uid="{00000000-0005-0000-0000-000039320000}"/>
    <cellStyle name="Style 34 10" xfId="9313" xr:uid="{00000000-0005-0000-0000-00003A320000}"/>
    <cellStyle name="Style 34 11" xfId="9314" xr:uid="{00000000-0005-0000-0000-00003B320000}"/>
    <cellStyle name="Style 34 12" xfId="9315" xr:uid="{00000000-0005-0000-0000-00003C320000}"/>
    <cellStyle name="Style 34 13" xfId="9316" xr:uid="{00000000-0005-0000-0000-00003D320000}"/>
    <cellStyle name="Style 34 14" xfId="9317" xr:uid="{00000000-0005-0000-0000-00003E320000}"/>
    <cellStyle name="Style 34 15" xfId="9318" xr:uid="{00000000-0005-0000-0000-00003F320000}"/>
    <cellStyle name="Style 34 16" xfId="9319" xr:uid="{00000000-0005-0000-0000-000040320000}"/>
    <cellStyle name="Style 34 2" xfId="9320" xr:uid="{00000000-0005-0000-0000-000041320000}"/>
    <cellStyle name="Style 34 3" xfId="9321" xr:uid="{00000000-0005-0000-0000-000042320000}"/>
    <cellStyle name="Style 34 4" xfId="9322" xr:uid="{00000000-0005-0000-0000-000043320000}"/>
    <cellStyle name="Style 34 5" xfId="9323" xr:uid="{00000000-0005-0000-0000-000044320000}"/>
    <cellStyle name="Style 34 6" xfId="9324" xr:uid="{00000000-0005-0000-0000-000045320000}"/>
    <cellStyle name="Style 34 7" xfId="9325" xr:uid="{00000000-0005-0000-0000-000046320000}"/>
    <cellStyle name="Style 34 8" xfId="9326" xr:uid="{00000000-0005-0000-0000-000047320000}"/>
    <cellStyle name="Style 34 9" xfId="9327" xr:uid="{00000000-0005-0000-0000-000048320000}"/>
    <cellStyle name="Style 35" xfId="9328" xr:uid="{00000000-0005-0000-0000-000049320000}"/>
    <cellStyle name="Style 35 10" xfId="9329" xr:uid="{00000000-0005-0000-0000-00004A320000}"/>
    <cellStyle name="Style 35 11" xfId="9330" xr:uid="{00000000-0005-0000-0000-00004B320000}"/>
    <cellStyle name="Style 35 12" xfId="9331" xr:uid="{00000000-0005-0000-0000-00004C320000}"/>
    <cellStyle name="Style 35 13" xfId="9332" xr:uid="{00000000-0005-0000-0000-00004D320000}"/>
    <cellStyle name="Style 35 14" xfId="9333" xr:uid="{00000000-0005-0000-0000-00004E320000}"/>
    <cellStyle name="Style 35 15" xfId="9334" xr:uid="{00000000-0005-0000-0000-00004F320000}"/>
    <cellStyle name="Style 35 16" xfId="9335" xr:uid="{00000000-0005-0000-0000-000050320000}"/>
    <cellStyle name="Style 35 2" xfId="9336" xr:uid="{00000000-0005-0000-0000-000051320000}"/>
    <cellStyle name="Style 35 3" xfId="9337" xr:uid="{00000000-0005-0000-0000-000052320000}"/>
    <cellStyle name="Style 35 4" xfId="9338" xr:uid="{00000000-0005-0000-0000-000053320000}"/>
    <cellStyle name="Style 35 5" xfId="9339" xr:uid="{00000000-0005-0000-0000-000054320000}"/>
    <cellStyle name="Style 35 6" xfId="9340" xr:uid="{00000000-0005-0000-0000-000055320000}"/>
    <cellStyle name="Style 35 7" xfId="9341" xr:uid="{00000000-0005-0000-0000-000056320000}"/>
    <cellStyle name="Style 35 8" xfId="9342" xr:uid="{00000000-0005-0000-0000-000057320000}"/>
    <cellStyle name="Style 35 9" xfId="9343" xr:uid="{00000000-0005-0000-0000-000058320000}"/>
    <cellStyle name="Style 36" xfId="9344" xr:uid="{00000000-0005-0000-0000-000059320000}"/>
    <cellStyle name="Style 36 10" xfId="9345" xr:uid="{00000000-0005-0000-0000-00005A320000}"/>
    <cellStyle name="Style 36 11" xfId="9346" xr:uid="{00000000-0005-0000-0000-00005B320000}"/>
    <cellStyle name="Style 36 12" xfId="9347" xr:uid="{00000000-0005-0000-0000-00005C320000}"/>
    <cellStyle name="Style 36 13" xfId="9348" xr:uid="{00000000-0005-0000-0000-00005D320000}"/>
    <cellStyle name="Style 36 14" xfId="9349" xr:uid="{00000000-0005-0000-0000-00005E320000}"/>
    <cellStyle name="Style 36 15" xfId="9350" xr:uid="{00000000-0005-0000-0000-00005F320000}"/>
    <cellStyle name="Style 36 16" xfId="9351" xr:uid="{00000000-0005-0000-0000-000060320000}"/>
    <cellStyle name="Style 36 2" xfId="9352" xr:uid="{00000000-0005-0000-0000-000061320000}"/>
    <cellStyle name="Style 36 3" xfId="9353" xr:uid="{00000000-0005-0000-0000-000062320000}"/>
    <cellStyle name="Style 36 4" xfId="9354" xr:uid="{00000000-0005-0000-0000-000063320000}"/>
    <cellStyle name="Style 36 5" xfId="9355" xr:uid="{00000000-0005-0000-0000-000064320000}"/>
    <cellStyle name="Style 36 6" xfId="9356" xr:uid="{00000000-0005-0000-0000-000065320000}"/>
    <cellStyle name="Style 36 7" xfId="9357" xr:uid="{00000000-0005-0000-0000-000066320000}"/>
    <cellStyle name="Style 36 8" xfId="9358" xr:uid="{00000000-0005-0000-0000-000067320000}"/>
    <cellStyle name="Style 36 9" xfId="9359" xr:uid="{00000000-0005-0000-0000-000068320000}"/>
    <cellStyle name="Style 39" xfId="9360" xr:uid="{00000000-0005-0000-0000-000069320000}"/>
    <cellStyle name="Style 39 10" xfId="9361" xr:uid="{00000000-0005-0000-0000-00006A320000}"/>
    <cellStyle name="Style 39 10 2" xfId="9449" xr:uid="{00000000-0005-0000-0000-00006B320000}"/>
    <cellStyle name="Style 39 11" xfId="9362" xr:uid="{00000000-0005-0000-0000-00006C320000}"/>
    <cellStyle name="Style 39 11 2" xfId="9450" xr:uid="{00000000-0005-0000-0000-00006D320000}"/>
    <cellStyle name="Style 39 12" xfId="9363" xr:uid="{00000000-0005-0000-0000-00006E320000}"/>
    <cellStyle name="Style 39 12 2" xfId="9451" xr:uid="{00000000-0005-0000-0000-00006F320000}"/>
    <cellStyle name="Style 39 13" xfId="9364" xr:uid="{00000000-0005-0000-0000-000070320000}"/>
    <cellStyle name="Style 39 13 2" xfId="9452" xr:uid="{00000000-0005-0000-0000-000071320000}"/>
    <cellStyle name="Style 39 14" xfId="9365" xr:uid="{00000000-0005-0000-0000-000072320000}"/>
    <cellStyle name="Style 39 14 2" xfId="9453" xr:uid="{00000000-0005-0000-0000-000073320000}"/>
    <cellStyle name="Style 39 15" xfId="9366" xr:uid="{00000000-0005-0000-0000-000074320000}"/>
    <cellStyle name="Style 39 15 2" xfId="9454" xr:uid="{00000000-0005-0000-0000-000075320000}"/>
    <cellStyle name="Style 39 16" xfId="9367" xr:uid="{00000000-0005-0000-0000-000076320000}"/>
    <cellStyle name="Style 39 16 2" xfId="9455" xr:uid="{00000000-0005-0000-0000-000077320000}"/>
    <cellStyle name="Style 39 17" xfId="9368" xr:uid="{00000000-0005-0000-0000-000078320000}"/>
    <cellStyle name="Style 39 17 2" xfId="9456" xr:uid="{00000000-0005-0000-0000-000079320000}"/>
    <cellStyle name="Style 39 18" xfId="9448" xr:uid="{00000000-0005-0000-0000-00007A320000}"/>
    <cellStyle name="Style 39 2" xfId="9369" xr:uid="{00000000-0005-0000-0000-00007B320000}"/>
    <cellStyle name="Style 39 2 2" xfId="9457" xr:uid="{00000000-0005-0000-0000-00007C320000}"/>
    <cellStyle name="Style 39 3" xfId="9370" xr:uid="{00000000-0005-0000-0000-00007D320000}"/>
    <cellStyle name="Style 39 3 2" xfId="9458" xr:uid="{00000000-0005-0000-0000-00007E320000}"/>
    <cellStyle name="Style 39 4" xfId="9371" xr:uid="{00000000-0005-0000-0000-00007F320000}"/>
    <cellStyle name="Style 39 4 2" xfId="9459" xr:uid="{00000000-0005-0000-0000-000080320000}"/>
    <cellStyle name="Style 39 5" xfId="9372" xr:uid="{00000000-0005-0000-0000-000081320000}"/>
    <cellStyle name="Style 39 5 2" xfId="9460" xr:uid="{00000000-0005-0000-0000-000082320000}"/>
    <cellStyle name="Style 39 6" xfId="9373" xr:uid="{00000000-0005-0000-0000-000083320000}"/>
    <cellStyle name="Style 39 6 2" xfId="9461" xr:uid="{00000000-0005-0000-0000-000084320000}"/>
    <cellStyle name="Style 39 7" xfId="9374" xr:uid="{00000000-0005-0000-0000-000085320000}"/>
    <cellStyle name="Style 39 7 2" xfId="9462" xr:uid="{00000000-0005-0000-0000-000086320000}"/>
    <cellStyle name="Style 39 8" xfId="9375" xr:uid="{00000000-0005-0000-0000-000087320000}"/>
    <cellStyle name="Style 39 8 2" xfId="9463" xr:uid="{00000000-0005-0000-0000-000088320000}"/>
    <cellStyle name="Style 39 9" xfId="9376" xr:uid="{00000000-0005-0000-0000-000089320000}"/>
    <cellStyle name="Style 39 9 2" xfId="9464" xr:uid="{00000000-0005-0000-0000-00008A320000}"/>
    <cellStyle name="SubRoutine" xfId="9377" xr:uid="{00000000-0005-0000-0000-00008B320000}"/>
    <cellStyle name="Table  - Style5" xfId="9378" xr:uid="{00000000-0005-0000-0000-00008C320000}"/>
    <cellStyle name="Table  - Style5 2" xfId="12916" xr:uid="{00000000-0005-0000-0000-00008D320000}"/>
    <cellStyle name="Table  - Style5 3" xfId="13017" xr:uid="{CCE682BD-9DB9-4EDE-BF7F-BAD97A9996E4}"/>
    <cellStyle name="Table  - Style6" xfId="9379" xr:uid="{00000000-0005-0000-0000-00008E320000}"/>
    <cellStyle name="Table  - Style6 2" xfId="12917" xr:uid="{00000000-0005-0000-0000-00008F320000}"/>
    <cellStyle name="Table  - Style6 3" xfId="13016" xr:uid="{E16B68C8-B613-44AF-90CA-6FEC37D4B848}"/>
    <cellStyle name="Table title" xfId="12992" xr:uid="{B9A4E828-055B-407D-9269-5DFC3104F6FF}"/>
    <cellStyle name="Table title 2" xfId="13006" xr:uid="{333F324D-102B-420A-9A10-5934CFBA22B0}"/>
    <cellStyle name="Table title 3" xfId="12999" xr:uid="{164B28E7-89AC-4D08-92DC-A7679D7517C3}"/>
    <cellStyle name="Text B &amp; U" xfId="9380" xr:uid="{00000000-0005-0000-0000-000090320000}"/>
    <cellStyle name="Text STD 1" xfId="9381" xr:uid="{00000000-0005-0000-0000-000091320000}"/>
    <cellStyle name="Text STD 2" xfId="9382" xr:uid="{00000000-0005-0000-0000-000092320000}"/>
    <cellStyle name="Text STD 3" xfId="9383" xr:uid="{00000000-0005-0000-0000-000093320000}"/>
    <cellStyle name="Text Under 0" xfId="9384" xr:uid="{00000000-0005-0000-0000-000094320000}"/>
    <cellStyle name="Text Under 1" xfId="9385" xr:uid="{00000000-0005-0000-0000-000095320000}"/>
    <cellStyle name="Text Wrap" xfId="9386" xr:uid="{00000000-0005-0000-0000-000096320000}"/>
    <cellStyle name="TextNormal" xfId="9387" xr:uid="{00000000-0005-0000-0000-000097320000}"/>
    <cellStyle name="þ(Î'_x000c_ïþ÷_x000c_âþÖ_x0006__x0002_Þ”_x0013__x0007__x0001__x0001_" xfId="9388" xr:uid="{00000000-0005-0000-0000-000098320000}"/>
    <cellStyle name="Title  - Style1" xfId="9389" xr:uid="{00000000-0005-0000-0000-000099320000}"/>
    <cellStyle name="Title  - Style6" xfId="9390" xr:uid="{00000000-0005-0000-0000-00009A320000}"/>
    <cellStyle name="Title 2" xfId="9391" xr:uid="{00000000-0005-0000-0000-00009B320000}"/>
    <cellStyle name="Title 3" xfId="9392" xr:uid="{00000000-0005-0000-0000-00009C320000}"/>
    <cellStyle name="Title 4" xfId="9393" xr:uid="{00000000-0005-0000-0000-00009D320000}"/>
    <cellStyle name="Title 5" xfId="9394" xr:uid="{00000000-0005-0000-0000-00009E320000}"/>
    <cellStyle name="Title: Worksheet" xfId="9395" xr:uid="{00000000-0005-0000-0000-00009F320000}"/>
    <cellStyle name="Total 2" xfId="9396" xr:uid="{00000000-0005-0000-0000-0000A0320000}"/>
    <cellStyle name="Total 3" xfId="9397" xr:uid="{00000000-0005-0000-0000-0000A1320000}"/>
    <cellStyle name="Total 4" xfId="9398" xr:uid="{00000000-0005-0000-0000-0000A2320000}"/>
    <cellStyle name="Total 5" xfId="9399" xr:uid="{00000000-0005-0000-0000-0000A3320000}"/>
    <cellStyle name="Total 6" xfId="9400" xr:uid="{00000000-0005-0000-0000-0000A4320000}"/>
    <cellStyle name="Total 6 2" xfId="12918" xr:uid="{00000000-0005-0000-0000-0000A5320000}"/>
    <cellStyle name="Total 6 3" xfId="13015" xr:uid="{0CACEC87-8502-422B-9ACB-D3113E4C4418}"/>
    <cellStyle name="Total 7" xfId="9401" xr:uid="{00000000-0005-0000-0000-0000A6320000}"/>
    <cellStyle name="Total 7 2" xfId="12919" xr:uid="{00000000-0005-0000-0000-0000A7320000}"/>
    <cellStyle name="Total 7 3" xfId="13014" xr:uid="{6DA37F8F-6C02-4C31-88A2-4E3EF0D28876}"/>
    <cellStyle name="TotCol - Style5" xfId="9402" xr:uid="{00000000-0005-0000-0000-0000A8320000}"/>
    <cellStyle name="TotCol - Style7" xfId="9403" xr:uid="{00000000-0005-0000-0000-0000A9320000}"/>
    <cellStyle name="TotRow - Style4" xfId="9404" xr:uid="{00000000-0005-0000-0000-0000AA320000}"/>
    <cellStyle name="TotRow - Style4 2" xfId="12920" xr:uid="{00000000-0005-0000-0000-0000AB320000}"/>
    <cellStyle name="TotRow - Style4 3" xfId="13013" xr:uid="{A6B0ECD0-9EF8-4EF6-8364-4A94DA0ACA4C}"/>
    <cellStyle name="TotRow - Style8" xfId="9405" xr:uid="{00000000-0005-0000-0000-0000AC320000}"/>
    <cellStyle name="TotRow - Style8 2" xfId="12921" xr:uid="{00000000-0005-0000-0000-0000AD320000}"/>
    <cellStyle name="TotRow - Style8 3" xfId="13012" xr:uid="{614F79DC-C806-4EEF-A930-C5D98F2A16D8}"/>
    <cellStyle name="Undefined" xfId="9406" xr:uid="{00000000-0005-0000-0000-0000AE320000}"/>
    <cellStyle name="UnDERLINED" xfId="9407" xr:uid="{00000000-0005-0000-0000-0000AF320000}"/>
    <cellStyle name="Warning Text 2" xfId="9408" xr:uid="{00000000-0005-0000-0000-0000B0320000}"/>
    <cellStyle name="Warning Text 3" xfId="9409" xr:uid="{00000000-0005-0000-0000-0000B1320000}"/>
    <cellStyle name="Warning Text 4" xfId="9410" xr:uid="{00000000-0005-0000-0000-0000B2320000}"/>
    <cellStyle name="Warning Text 5" xfId="9411" xr:uid="{00000000-0005-0000-0000-0000B3320000}"/>
    <cellStyle name="Warning Text 6" xfId="9412" xr:uid="{00000000-0005-0000-0000-0000B4320000}"/>
  </cellStyles>
  <dxfs count="38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82809202781887E-2"/>
          <c:y val="3.612317217461751E-2"/>
          <c:w val="0.90801958413493755"/>
          <c:h val="0.89534282300833379"/>
        </c:manualLayout>
      </c:layout>
      <c:scatterChart>
        <c:scatterStyle val="lineMarker"/>
        <c:varyColors val="0"/>
        <c:ser>
          <c:idx val="1"/>
          <c:order val="0"/>
          <c:tx>
            <c:strRef>
              <c:f>'AEB-1 Summ'!$I$7</c:f>
              <c:strCache>
                <c:ptCount val="1"/>
                <c:pt idx="0">
                  <c:v>Constant Growth Mean DCF 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Summ'!$J$7:$J$9</c:f>
              <c:numCache>
                <c:formatCode>0.00%</c:formatCode>
                <c:ptCount val="3"/>
                <c:pt idx="0">
                  <c:v>9.2220534176619309E-2</c:v>
                </c:pt>
                <c:pt idx="1">
                  <c:v>0.10576881574781112</c:v>
                </c:pt>
                <c:pt idx="2">
                  <c:v>0.11698878955478063</c:v>
                </c:pt>
              </c:numCache>
            </c:numRef>
          </c:xVal>
          <c:yVal>
            <c:numRef>
              <c:f>'AEB-1 Summ'!$K$7:$K$9</c:f>
              <c:numCache>
                <c:formatCode>0.0</c:formatCode>
                <c:ptCount val="3"/>
                <c:pt idx="0">
                  <c:v>8</c:v>
                </c:pt>
                <c:pt idx="1">
                  <c:v>8</c:v>
                </c:pt>
                <c:pt idx="2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7C-4E6D-8879-AA526696002C}"/>
            </c:ext>
          </c:extLst>
        </c:ser>
        <c:ser>
          <c:idx val="7"/>
          <c:order val="1"/>
          <c:tx>
            <c:strRef>
              <c:f>'AEB-1 Summ'!$I$10</c:f>
              <c:strCache>
                <c:ptCount val="1"/>
                <c:pt idx="0">
                  <c:v>Constant Growth Median DCF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Summ'!$J$10:$J$12</c:f>
              <c:numCache>
                <c:formatCode>0.00%</c:formatCode>
                <c:ptCount val="3"/>
                <c:pt idx="0">
                  <c:v>9.8890475192828106E-2</c:v>
                </c:pt>
                <c:pt idx="1">
                  <c:v>0.10563815918074827</c:v>
                </c:pt>
                <c:pt idx="2">
                  <c:v>0.11401839641773544</c:v>
                </c:pt>
              </c:numCache>
            </c:numRef>
          </c:xVal>
          <c:yVal>
            <c:numRef>
              <c:f>'AEB-1 Summ'!$K$10:$K$12</c:f>
              <c:numCache>
                <c:formatCode>0.0</c:formatCode>
                <c:ptCount val="3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7C-4E6D-8879-AA526696002C}"/>
            </c:ext>
          </c:extLst>
        </c:ser>
        <c:ser>
          <c:idx val="4"/>
          <c:order val="2"/>
          <c:tx>
            <c:strRef>
              <c:f>'AEB-1 Summ'!$I$13</c:f>
              <c:strCache>
                <c:ptCount val="1"/>
                <c:pt idx="0">
                  <c:v>CAPM 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Summ'!$J$13:$J$14</c:f>
              <c:numCache>
                <c:formatCode>0.00%</c:formatCode>
                <c:ptCount val="2"/>
                <c:pt idx="0">
                  <c:v>0.11300736158606169</c:v>
                </c:pt>
                <c:pt idx="1">
                  <c:v>0.11504477604788708</c:v>
                </c:pt>
              </c:numCache>
            </c:numRef>
          </c:xVal>
          <c:yVal>
            <c:numRef>
              <c:f>'AEB-1 Summ'!$K$13:$K$14</c:f>
              <c:numCache>
                <c:formatCode>0.0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7C-4E6D-8879-AA526696002C}"/>
            </c:ext>
          </c:extLst>
        </c:ser>
        <c:ser>
          <c:idx val="0"/>
          <c:order val="3"/>
          <c:tx>
            <c:v>ECAPM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Summ'!$J$15:$J$16</c:f>
              <c:numCache>
                <c:formatCode>0.00%</c:formatCode>
                <c:ptCount val="2"/>
                <c:pt idx="0">
                  <c:v>0.11859130838490017</c:v>
                </c:pt>
                <c:pt idx="1">
                  <c:v>0.12011936923126922</c:v>
                </c:pt>
              </c:numCache>
            </c:numRef>
          </c:xVal>
          <c:yVal>
            <c:numRef>
              <c:f>'AEB-1 Summ'!$K$15:$K$16</c:f>
              <c:numCache>
                <c:formatCode>0.0</c:formatCode>
                <c:ptCount val="2"/>
                <c:pt idx="0">
                  <c:v>1.75</c:v>
                </c:pt>
                <c:pt idx="1">
                  <c:v>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7C-4E6D-8879-AA526696002C}"/>
            </c:ext>
          </c:extLst>
        </c:ser>
        <c:ser>
          <c:idx val="2"/>
          <c:order val="4"/>
          <c:tx>
            <c:strRef>
              <c:f>'AEB-1 Summ'!$I$17</c:f>
              <c:strCache>
                <c:ptCount val="1"/>
                <c:pt idx="0">
                  <c:v>Risk Premium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Summ'!$J$17:$J$18</c:f>
              <c:numCache>
                <c:formatCode>0.00%</c:formatCode>
                <c:ptCount val="2"/>
                <c:pt idx="0">
                  <c:v>0.10642294775387966</c:v>
                </c:pt>
                <c:pt idx="1">
                  <c:v>0.10674753657654784</c:v>
                </c:pt>
              </c:numCache>
            </c:numRef>
          </c:xVal>
          <c:yVal>
            <c:numRef>
              <c:f>'AEB-1 Summ'!$K$17:$K$18</c:f>
              <c:numCache>
                <c:formatCode>0.0</c:formatCode>
                <c:ptCount val="2"/>
                <c:pt idx="0">
                  <c:v>0.75</c:v>
                </c:pt>
                <c:pt idx="1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D7C-4E6D-8879-AA526696002C}"/>
            </c:ext>
          </c:extLst>
        </c:ser>
        <c:ser>
          <c:idx val="3"/>
          <c:order val="5"/>
          <c:tx>
            <c:strRef>
              <c:f>'AEB-1 Summ'!$I$19</c:f>
              <c:strCache>
                <c:ptCount val="1"/>
                <c:pt idx="0">
                  <c:v>Low End ROE Recommendation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chemeClr val="tx2">
                    <a:lumMod val="75000"/>
                    <a:lumOff val="25000"/>
                  </a:schemeClr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82E-4628-828D-E1724BAE0A50}"/>
              </c:ext>
            </c:extLst>
          </c:dPt>
          <c:xVal>
            <c:numRef>
              <c:f>'AEB-1 Summ'!$J$19:$J$20</c:f>
              <c:numCache>
                <c:formatCode>0.00%</c:formatCode>
                <c:ptCount val="2"/>
                <c:pt idx="0">
                  <c:v>0.10249999999999999</c:v>
                </c:pt>
                <c:pt idx="1">
                  <c:v>0.10249999999999999</c:v>
                </c:pt>
              </c:numCache>
            </c:numRef>
          </c:xVal>
          <c:yVal>
            <c:numRef>
              <c:f>'AEB-1 Summ'!$K$19:$K$20</c:f>
              <c:numCache>
                <c:formatCode>0.0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D7C-4E6D-8879-AA526696002C}"/>
            </c:ext>
          </c:extLst>
        </c:ser>
        <c:ser>
          <c:idx val="5"/>
          <c:order val="6"/>
          <c:tx>
            <c:strRef>
              <c:f>'AEB-1 Summ'!$I$21</c:f>
              <c:strCache>
                <c:ptCount val="1"/>
                <c:pt idx="0">
                  <c:v>High End ROE Recommendation</c:v>
                </c:pt>
              </c:strCache>
            </c:strRef>
          </c:tx>
          <c:spPr>
            <a:ln w="19050" cap="rnd">
              <a:solidFill>
                <a:schemeClr val="tx2">
                  <a:lumMod val="75000"/>
                  <a:lumOff val="2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xVal>
            <c:numRef>
              <c:f>'AEB-1 Summ'!$J$21:$J$22</c:f>
              <c:numCache>
                <c:formatCode>0.00%</c:formatCode>
                <c:ptCount val="2"/>
                <c:pt idx="0">
                  <c:v>0.1125</c:v>
                </c:pt>
                <c:pt idx="1">
                  <c:v>0.1125</c:v>
                </c:pt>
              </c:numCache>
            </c:numRef>
          </c:xVal>
          <c:yVal>
            <c:numRef>
              <c:f>'AEB-1 Summ'!$K$21:$K$22</c:f>
              <c:numCache>
                <c:formatCode>0.0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D7C-4E6D-8879-AA526696002C}"/>
            </c:ext>
          </c:extLst>
        </c:ser>
        <c:ser>
          <c:idx val="6"/>
          <c:order val="7"/>
          <c:tx>
            <c:strRef>
              <c:f>'AEB-1 Summ'!$I$23</c:f>
              <c:strCache>
                <c:ptCount val="1"/>
                <c:pt idx="0">
                  <c:v>Company's Reqeusted ROE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'AEB-1 Summ'!$J$23</c:f>
              <c:numCache>
                <c:formatCode>0.00%</c:formatCode>
                <c:ptCount val="1"/>
                <c:pt idx="0">
                  <c:v>0.105</c:v>
                </c:pt>
              </c:numCache>
            </c:numRef>
          </c:xVal>
          <c:yVal>
            <c:numRef>
              <c:f>'AEB-1 Summ'!$K$23</c:f>
              <c:numCache>
                <c:formatCode>0.0</c:formatCode>
                <c:ptCount val="1"/>
                <c:pt idx="0">
                  <c:v>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D7C-4E6D-8879-AA526696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422656"/>
        <c:axId val="238432640"/>
        <c:extLst/>
      </c:scatterChart>
      <c:valAx>
        <c:axId val="238422656"/>
        <c:scaling>
          <c:orientation val="minMax"/>
          <c:max val="0.125"/>
          <c:min val="9.0000000000000024E-2"/>
        </c:scaling>
        <c:delete val="0"/>
        <c:axPos val="b"/>
        <c:numFmt formatCode="0.00%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8432640"/>
        <c:crosses val="autoZero"/>
        <c:crossBetween val="midCat"/>
        <c:majorUnit val="5.0000000000000027E-3"/>
      </c:valAx>
      <c:valAx>
        <c:axId val="238432640"/>
        <c:scaling>
          <c:orientation val="minMax"/>
          <c:max val="9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38422656"/>
        <c:crossesAt val="0.1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9009443249379968E-2"/>
                  <c:y val="-0.6225380755542784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900" b="0" i="0" baseline="0">
                        <a:effectLst/>
                      </a:rPr>
                      <a:t>y = -0.4111x + 0.0784</a:t>
                    </a:r>
                    <a:br>
                      <a:rPr lang="en-US" sz="900" b="0" i="0" baseline="0">
                        <a:effectLst/>
                      </a:rPr>
                    </a:br>
                    <a:r>
                      <a:rPr lang="en-US" sz="900" b="0" i="0" baseline="0">
                        <a:effectLst/>
                      </a:rPr>
                      <a:t>R² = 0.8187</a:t>
                    </a:r>
                    <a:endParaRPr lang="en-US" sz="900">
                      <a:effectLst/>
                    </a:endParaRPr>
                  </a:p>
                </c:rich>
              </c:tx>
              <c:numFmt formatCode="General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'AEB-7 RskPrem'!$D$7:$D$190</c:f>
              <c:numCache>
                <c:formatCode>0.00%</c:formatCode>
                <c:ptCount val="184"/>
                <c:pt idx="0">
                  <c:v>0.11657096774193544</c:v>
                </c:pt>
                <c:pt idx="1">
                  <c:v>0.10524920634920633</c:v>
                </c:pt>
                <c:pt idx="2">
                  <c:v>0.1085</c:v>
                </c:pt>
                <c:pt idx="3">
                  <c:v>0.12096229508196724</c:v>
                </c:pt>
                <c:pt idx="4">
                  <c:v>0.12533278688524591</c:v>
                </c:pt>
                <c:pt idx="5">
                  <c:v>0.13242857142857142</c:v>
                </c:pt>
                <c:pt idx="6">
                  <c:v>0.14132343749999998</c:v>
                </c:pt>
                <c:pt idx="7">
                  <c:v>0.13847868852459014</c:v>
                </c:pt>
                <c:pt idx="8">
                  <c:v>0.13962131147540985</c:v>
                </c:pt>
                <c:pt idx="9">
                  <c:v>0.13521904761904768</c:v>
                </c:pt>
                <c:pt idx="10">
                  <c:v>0.12794375000000005</c:v>
                </c:pt>
                <c:pt idx="11">
                  <c:v>0.10746229508196721</c:v>
                </c:pt>
                <c:pt idx="12">
                  <c:v>0.10706825396825397</c:v>
                </c:pt>
                <c:pt idx="13">
                  <c:v>0.10653174603174603</c:v>
                </c:pt>
                <c:pt idx="14">
                  <c:v>0.11624531249999998</c:v>
                </c:pt>
                <c:pt idx="15">
                  <c:v>0.11737</c:v>
                </c:pt>
                <c:pt idx="16">
                  <c:v>0.12036290322580651</c:v>
                </c:pt>
                <c:pt idx="17">
                  <c:v>0.13183968253968248</c:v>
                </c:pt>
                <c:pt idx="18">
                  <c:v>0.12689047619047616</c:v>
                </c:pt>
                <c:pt idx="19">
                  <c:v>0.11698852459016393</c:v>
                </c:pt>
                <c:pt idx="20">
                  <c:v>0.11584000000000001</c:v>
                </c:pt>
                <c:pt idx="21">
                  <c:v>0.10995873015873014</c:v>
                </c:pt>
                <c:pt idx="22">
                  <c:v>0.10553015873015874</c:v>
                </c:pt>
                <c:pt idx="23">
                  <c:v>0.10039838709677419</c:v>
                </c:pt>
                <c:pt idx="24">
                  <c:v>8.7693333333333318E-2</c:v>
                </c:pt>
                <c:pt idx="25">
                  <c:v>7.4906250000000008E-2</c:v>
                </c:pt>
                <c:pt idx="26">
                  <c:v>7.4042187499999995E-2</c:v>
                </c:pt>
                <c:pt idx="27">
                  <c:v>7.5280645161290308E-2</c:v>
                </c:pt>
                <c:pt idx="28">
                  <c:v>7.4936065573770486E-2</c:v>
                </c:pt>
                <c:pt idx="29">
                  <c:v>8.5306349206349191E-2</c:v>
                </c:pt>
                <c:pt idx="30">
                  <c:v>9.0592187499999977E-2</c:v>
                </c:pt>
                <c:pt idx="31">
                  <c:v>9.2301538461538449E-2</c:v>
                </c:pt>
                <c:pt idx="32">
                  <c:v>8.6266129032258082E-2</c:v>
                </c:pt>
                <c:pt idx="33">
                  <c:v>9.0614285714285744E-2</c:v>
                </c:pt>
                <c:pt idx="34">
                  <c:v>9.1754687500000043E-2</c:v>
                </c:pt>
                <c:pt idx="35">
                  <c:v>8.9730158730158771E-2</c:v>
                </c:pt>
                <c:pt idx="36">
                  <c:v>9.036129032258064E-2</c:v>
                </c:pt>
                <c:pt idx="37">
                  <c:v>8.69796875E-2</c:v>
                </c:pt>
                <c:pt idx="38">
                  <c:v>8.1187301587301586E-2</c:v>
                </c:pt>
                <c:pt idx="39">
                  <c:v>7.9334374999999999E-2</c:v>
                </c:pt>
                <c:pt idx="40">
                  <c:v>8.4376190476190494E-2</c:v>
                </c:pt>
                <c:pt idx="41">
                  <c:v>8.6479365079365086E-2</c:v>
                </c:pt>
                <c:pt idx="42">
                  <c:v>8.7915873015873003E-2</c:v>
                </c:pt>
                <c:pt idx="43">
                  <c:v>8.557846153846152E-2</c:v>
                </c:pt>
                <c:pt idx="44">
                  <c:v>8.2024193548387081E-2</c:v>
                </c:pt>
                <c:pt idx="45">
                  <c:v>8.3114062500000016E-2</c:v>
                </c:pt>
                <c:pt idx="46">
                  <c:v>8.1885937500000019E-2</c:v>
                </c:pt>
                <c:pt idx="47">
                  <c:v>7.8533846153846162E-2</c:v>
                </c:pt>
                <c:pt idx="48">
                  <c:v>7.8050793650793662E-2</c:v>
                </c:pt>
                <c:pt idx="49">
                  <c:v>7.8976190476190478E-2</c:v>
                </c:pt>
                <c:pt idx="50">
                  <c:v>7.4456250000000002E-2</c:v>
                </c:pt>
                <c:pt idx="51">
                  <c:v>7.5235937499999989E-2</c:v>
                </c:pt>
                <c:pt idx="52">
                  <c:v>7.0716129032258074E-2</c:v>
                </c:pt>
                <c:pt idx="53">
                  <c:v>6.8584126984127011E-2</c:v>
                </c:pt>
                <c:pt idx="54">
                  <c:v>6.3154687500000015E-2</c:v>
                </c:pt>
                <c:pt idx="55">
                  <c:v>6.1351562500000012E-2</c:v>
                </c:pt>
                <c:pt idx="56">
                  <c:v>6.5758730158730155E-2</c:v>
                </c:pt>
                <c:pt idx="57">
                  <c:v>7.3622580645161306E-2</c:v>
                </c:pt>
                <c:pt idx="58">
                  <c:v>7.5893750000000024E-2</c:v>
                </c:pt>
                <c:pt idx="59">
                  <c:v>7.9633333333333334E-2</c:v>
                </c:pt>
                <c:pt idx="60">
                  <c:v>7.6334374999999996E-2</c:v>
                </c:pt>
                <c:pt idx="61">
                  <c:v>6.9422222222222191E-2</c:v>
                </c:pt>
                <c:pt idx="62">
                  <c:v>6.7173015873015857E-2</c:v>
                </c:pt>
                <c:pt idx="63">
                  <c:v>6.2390476190476205E-2</c:v>
                </c:pt>
                <c:pt idx="64">
                  <c:v>6.2916923076923065E-2</c:v>
                </c:pt>
                <c:pt idx="65">
                  <c:v>6.9215384615384609E-2</c:v>
                </c:pt>
                <c:pt idx="66">
                  <c:v>6.9672727272727275E-2</c:v>
                </c:pt>
                <c:pt idx="67">
                  <c:v>6.6199999999999995E-2</c:v>
                </c:pt>
                <c:pt idx="68">
                  <c:v>6.8153124999999995E-2</c:v>
                </c:pt>
                <c:pt idx="69">
                  <c:v>6.9369230769230752E-2</c:v>
                </c:pt>
                <c:pt idx="70">
                  <c:v>6.5304545454545448E-2</c:v>
                </c:pt>
                <c:pt idx="71">
                  <c:v>6.1478125000000015E-2</c:v>
                </c:pt>
                <c:pt idx="72">
                  <c:v>5.884375E-2</c:v>
                </c:pt>
                <c:pt idx="73">
                  <c:v>5.8490769230769207E-2</c:v>
                </c:pt>
                <c:pt idx="74">
                  <c:v>5.4762121212121241E-2</c:v>
                </c:pt>
                <c:pt idx="75">
                  <c:v>5.1071212121212115E-2</c:v>
                </c:pt>
                <c:pt idx="76">
                  <c:v>5.3734374999999994E-2</c:v>
                </c:pt>
                <c:pt idx="77">
                  <c:v>5.7987692307692289E-2</c:v>
                </c:pt>
                <c:pt idx="78">
                  <c:v>6.040757575757575E-2</c:v>
                </c:pt>
                <c:pt idx="79">
                  <c:v>6.2559090909090911E-2</c:v>
                </c:pt>
                <c:pt idx="80">
                  <c:v>6.2958461538461505E-2</c:v>
                </c:pt>
                <c:pt idx="81">
                  <c:v>5.9787692307692299E-2</c:v>
                </c:pt>
                <c:pt idx="82">
                  <c:v>5.7932307692307693E-2</c:v>
                </c:pt>
                <c:pt idx="83">
                  <c:v>5.6907692307692305E-2</c:v>
                </c:pt>
                <c:pt idx="84">
                  <c:v>5.4464615384615396E-2</c:v>
                </c:pt>
                <c:pt idx="85">
                  <c:v>5.7016923076923069E-2</c:v>
                </c:pt>
                <c:pt idx="86">
                  <c:v>5.5250769230769207E-2</c:v>
                </c:pt>
                <c:pt idx="87">
                  <c:v>5.3019696969696967E-2</c:v>
                </c:pt>
                <c:pt idx="88">
                  <c:v>5.51578125E-2</c:v>
                </c:pt>
                <c:pt idx="89">
                  <c:v>5.6164615384615389E-2</c:v>
                </c:pt>
                <c:pt idx="90">
                  <c:v>5.0868181818181826E-2</c:v>
                </c:pt>
                <c:pt idx="91">
                  <c:v>4.9322727272727268E-2</c:v>
                </c:pt>
                <c:pt idx="92">
                  <c:v>4.8518749999999999E-2</c:v>
                </c:pt>
                <c:pt idx="93">
                  <c:v>4.6032307692307678E-2</c:v>
                </c:pt>
                <c:pt idx="94">
                  <c:v>5.113939393939395E-2</c:v>
                </c:pt>
                <c:pt idx="95">
                  <c:v>5.1146969696969691E-2</c:v>
                </c:pt>
                <c:pt idx="96">
                  <c:v>4.8776923076923072E-2</c:v>
                </c:pt>
                <c:pt idx="97">
                  <c:v>5.3353846153846154E-2</c:v>
                </c:pt>
                <c:pt idx="98">
                  <c:v>5.1074242424242439E-2</c:v>
                </c:pt>
                <c:pt idx="99">
                  <c:v>4.9322727272727296E-2</c:v>
                </c:pt>
                <c:pt idx="100">
                  <c:v>4.7070312500000003E-2</c:v>
                </c:pt>
                <c:pt idx="101">
                  <c:v>4.4709230769230765E-2</c:v>
                </c:pt>
                <c:pt idx="102">
                  <c:v>4.4228787878787867E-2</c:v>
                </c:pt>
                <c:pt idx="103">
                  <c:v>4.6523076923076924E-2</c:v>
                </c:pt>
                <c:pt idx="104">
                  <c:v>4.6270769230769213E-2</c:v>
                </c:pt>
                <c:pt idx="105">
                  <c:v>5.1427692307692299E-2</c:v>
                </c:pt>
                <c:pt idx="106">
                  <c:v>4.9955384615384631E-2</c:v>
                </c:pt>
                <c:pt idx="107">
                  <c:v>4.7423076923076908E-2</c:v>
                </c:pt>
                <c:pt idx="108">
                  <c:v>4.7975384615384635E-2</c:v>
                </c:pt>
                <c:pt idx="109">
                  <c:v>4.9892307692307715E-2</c:v>
                </c:pt>
                <c:pt idx="110">
                  <c:v>4.9499999999999982E-2</c:v>
                </c:pt>
                <c:pt idx="111">
                  <c:v>4.6140000000000014E-2</c:v>
                </c:pt>
                <c:pt idx="112">
                  <c:v>4.409538461538462E-2</c:v>
                </c:pt>
                <c:pt idx="113">
                  <c:v>4.5739999999999996E-2</c:v>
                </c:pt>
                <c:pt idx="114">
                  <c:v>4.4501515151515146E-2</c:v>
                </c:pt>
                <c:pt idx="115">
                  <c:v>3.6437500000000005E-2</c:v>
                </c:pt>
                <c:pt idx="116">
                  <c:v>3.4393749999999994E-2</c:v>
                </c:pt>
                <c:pt idx="117">
                  <c:v>4.1692307692307695E-2</c:v>
                </c:pt>
                <c:pt idx="118">
                  <c:v>4.321666666666666E-2</c:v>
                </c:pt>
                <c:pt idx="119">
                  <c:v>4.3392187499999998E-2</c:v>
                </c:pt>
                <c:pt idx="120">
                  <c:v>4.6243749999999986E-2</c:v>
                </c:pt>
                <c:pt idx="121">
                  <c:v>4.3692307692307676E-2</c:v>
                </c:pt>
                <c:pt idx="122">
                  <c:v>3.8563636363636355E-2</c:v>
                </c:pt>
                <c:pt idx="123">
                  <c:v>4.1749230769230768E-2</c:v>
                </c:pt>
                <c:pt idx="124">
                  <c:v>4.5609374999999994E-2</c:v>
                </c:pt>
                <c:pt idx="125">
                  <c:v>4.3387692307692308E-2</c:v>
                </c:pt>
                <c:pt idx="126">
                  <c:v>3.6960606060606048E-2</c:v>
                </c:pt>
                <c:pt idx="127">
                  <c:v>3.0376190476190473E-2</c:v>
                </c:pt>
                <c:pt idx="128">
                  <c:v>3.1361538461538462E-2</c:v>
                </c:pt>
                <c:pt idx="129">
                  <c:v>2.9363076923076922E-2</c:v>
                </c:pt>
                <c:pt idx="130">
                  <c:v>2.7429230769230779E-2</c:v>
                </c:pt>
                <c:pt idx="131">
                  <c:v>2.8639062499999993E-2</c:v>
                </c:pt>
                <c:pt idx="132">
                  <c:v>3.1303125000000008E-2</c:v>
                </c:pt>
                <c:pt idx="133">
                  <c:v>3.1412307692307684E-2</c:v>
                </c:pt>
                <c:pt idx="134">
                  <c:v>3.7107575757575756E-2</c:v>
                </c:pt>
                <c:pt idx="135">
                  <c:v>3.7882812500000008E-2</c:v>
                </c:pt>
                <c:pt idx="136">
                  <c:v>3.6903125000000009E-2</c:v>
                </c:pt>
                <c:pt idx="137">
                  <c:v>3.4430769230769237E-2</c:v>
                </c:pt>
                <c:pt idx="138">
                  <c:v>3.2657575757575753E-2</c:v>
                </c:pt>
                <c:pt idx="139">
                  <c:v>2.9637499999999997E-2</c:v>
                </c:pt>
                <c:pt idx="140">
                  <c:v>2.5540625000000004E-2</c:v>
                </c:pt>
                <c:pt idx="141">
                  <c:v>2.8836923076923083E-2</c:v>
                </c:pt>
                <c:pt idx="142">
                  <c:v>2.9624242424242438E-2</c:v>
                </c:pt>
                <c:pt idx="143">
                  <c:v>2.9630303030303028E-2</c:v>
                </c:pt>
                <c:pt idx="144">
                  <c:v>2.7218461538461539E-2</c:v>
                </c:pt>
                <c:pt idx="145">
                  <c:v>2.5672307692307696E-2</c:v>
                </c:pt>
                <c:pt idx="146">
                  <c:v>2.2793939393939398E-2</c:v>
                </c:pt>
                <c:pt idx="147">
                  <c:v>2.8333846153846154E-2</c:v>
                </c:pt>
                <c:pt idx="148">
                  <c:v>3.0452307692307709E-2</c:v>
                </c:pt>
                <c:pt idx="149">
                  <c:v>2.8972307692307693E-2</c:v>
                </c:pt>
                <c:pt idx="150">
                  <c:v>2.8173846153846157E-2</c:v>
                </c:pt>
                <c:pt idx="151">
                  <c:v>2.817384615384615E-2</c:v>
                </c:pt>
                <c:pt idx="152">
                  <c:v>3.0235384615384615E-2</c:v>
                </c:pt>
                <c:pt idx="153">
                  <c:v>3.0853846153846162E-2</c:v>
                </c:pt>
                <c:pt idx="154">
                  <c:v>3.0607692307692315E-2</c:v>
                </c:pt>
                <c:pt idx="155">
                  <c:v>3.26939393939394E-2</c:v>
                </c:pt>
                <c:pt idx="156">
                  <c:v>3.0129687499999998E-2</c:v>
                </c:pt>
                <c:pt idx="157">
                  <c:v>2.7836923076923075E-2</c:v>
                </c:pt>
                <c:pt idx="158">
                  <c:v>2.2849999999999995E-2</c:v>
                </c:pt>
                <c:pt idx="159">
                  <c:v>2.2566666666666676E-2</c:v>
                </c:pt>
                <c:pt idx="160">
                  <c:v>1.8878461538461538E-2</c:v>
                </c:pt>
                <c:pt idx="161">
                  <c:v>1.3801538461538454E-2</c:v>
                </c:pt>
                <c:pt idx="162">
                  <c:v>1.3654545454545457E-2</c:v>
                </c:pt>
                <c:pt idx="163">
                  <c:v>1.6210606060606054E-2</c:v>
                </c:pt>
                <c:pt idx="164">
                  <c:v>2.0748437499999998E-2</c:v>
                </c:pt>
                <c:pt idx="165">
                  <c:v>2.2579999999999996E-2</c:v>
                </c:pt>
                <c:pt idx="166">
                  <c:v>1.9333333333333327E-2</c:v>
                </c:pt>
                <c:pt idx="167">
                  <c:v>1.9479687499999995E-2</c:v>
                </c:pt>
                <c:pt idx="168">
                  <c:v>2.2546031746031748E-2</c:v>
                </c:pt>
                <c:pt idx="169">
                  <c:v>3.0455384615384599E-2</c:v>
                </c:pt>
                <c:pt idx="170">
                  <c:v>3.2607575757575759E-2</c:v>
                </c:pt>
                <c:pt idx="171">
                  <c:v>3.8912500000000003E-2</c:v>
                </c:pt>
                <c:pt idx="172">
                  <c:v>3.7495384615384618E-2</c:v>
                </c:pt>
                <c:pt idx="173">
                  <c:v>3.808461538461537E-2</c:v>
                </c:pt>
                <c:pt idx="174">
                  <c:v>4.234461538461539E-2</c:v>
                </c:pt>
                <c:pt idx="175">
                  <c:v>4.5817187500000002E-2</c:v>
                </c:pt>
                <c:pt idx="176">
                  <c:v>4.3239062499999988E-2</c:v>
                </c:pt>
                <c:pt idx="177">
                  <c:v>4.5758461538461546E-2</c:v>
                </c:pt>
                <c:pt idx="178">
                  <c:v>4.2295454545454539E-2</c:v>
                </c:pt>
                <c:pt idx="179">
                  <c:v>4.4976562499999997E-2</c:v>
                </c:pt>
                <c:pt idx="180">
                  <c:v>4.7157812500000021E-2</c:v>
                </c:pt>
                <c:pt idx="181">
                  <c:v>4.838000000000002E-2</c:v>
                </c:pt>
                <c:pt idx="182">
                  <c:v>4.8458461538461534E-2</c:v>
                </c:pt>
                <c:pt idx="183">
                  <c:v>4.665365853658536E-2</c:v>
                </c:pt>
              </c:numCache>
            </c:numRef>
          </c:xVal>
          <c:yVal>
            <c:numRef>
              <c:f>'AEB-7 RskPrem'!$E$7:$E$190</c:f>
              <c:numCache>
                <c:formatCode>0.00%</c:formatCode>
                <c:ptCount val="184"/>
                <c:pt idx="0">
                  <c:v>2.3114746543778833E-2</c:v>
                </c:pt>
                <c:pt idx="1">
                  <c:v>3.7282793650793664E-2</c:v>
                </c:pt>
                <c:pt idx="2">
                  <c:v>3.4455999999999973E-2</c:v>
                </c:pt>
                <c:pt idx="3">
                  <c:v>2.2258917039244958E-2</c:v>
                </c:pt>
                <c:pt idx="4">
                  <c:v>2.2837213114754062E-2</c:v>
                </c:pt>
                <c:pt idx="5">
                  <c:v>1.8066550522648078E-2</c:v>
                </c:pt>
                <c:pt idx="6">
                  <c:v>1.1730408653846169E-2</c:v>
                </c:pt>
                <c:pt idx="7">
                  <c:v>1.7404168618267019E-2</c:v>
                </c:pt>
                <c:pt idx="8">
                  <c:v>1.7509723007348765E-2</c:v>
                </c:pt>
                <c:pt idx="9">
                  <c:v>2.0806666666666584E-2</c:v>
                </c:pt>
                <c:pt idx="10">
                  <c:v>3.0556249999999924E-2</c:v>
                </c:pt>
                <c:pt idx="11">
                  <c:v>5.2821575885774699E-2</c:v>
                </c:pt>
                <c:pt idx="12">
                  <c:v>4.8320207570207566E-2</c:v>
                </c:pt>
                <c:pt idx="13">
                  <c:v>4.4805096073517126E-2</c:v>
                </c:pt>
                <c:pt idx="14">
                  <c:v>3.7698165760869567E-2</c:v>
                </c:pt>
                <c:pt idx="15">
                  <c:v>3.6311481481481472E-2</c:v>
                </c:pt>
                <c:pt idx="16">
                  <c:v>3.0242096774193483E-2</c:v>
                </c:pt>
                <c:pt idx="17">
                  <c:v>1.9986984126984186E-2</c:v>
                </c:pt>
                <c:pt idx="18">
                  <c:v>2.6932251082251113E-2</c:v>
                </c:pt>
                <c:pt idx="19">
                  <c:v>3.9916738567730814E-2</c:v>
                </c:pt>
                <c:pt idx="20">
                  <c:v>3.8959999999999981E-2</c:v>
                </c:pt>
                <c:pt idx="21">
                  <c:v>4.2716269841269888E-2</c:v>
                </c:pt>
                <c:pt idx="22">
                  <c:v>4.2892918192918197E-2</c:v>
                </c:pt>
                <c:pt idx="23">
                  <c:v>5.0678083491461121E-2</c:v>
                </c:pt>
                <c:pt idx="24">
                  <c:v>5.6540000000000007E-2</c:v>
                </c:pt>
                <c:pt idx="25">
                  <c:v>6.7820416666666605E-2</c:v>
                </c:pt>
                <c:pt idx="26">
                  <c:v>5.8557812499999973E-2</c:v>
                </c:pt>
                <c:pt idx="27">
                  <c:v>5.9874910394265277E-2</c:v>
                </c:pt>
                <c:pt idx="28">
                  <c:v>5.4019489981785088E-2</c:v>
                </c:pt>
                <c:pt idx="29">
                  <c:v>4.6393650793650792E-2</c:v>
                </c:pt>
                <c:pt idx="30">
                  <c:v>4.0847812500000052E-2</c:v>
                </c:pt>
                <c:pt idx="31">
                  <c:v>3.5310961538461569E-2</c:v>
                </c:pt>
                <c:pt idx="32">
                  <c:v>4.1096370967741908E-2</c:v>
                </c:pt>
                <c:pt idx="33">
                  <c:v>3.6342857142857107E-2</c:v>
                </c:pt>
                <c:pt idx="34">
                  <c:v>3.6031026785714237E-2</c:v>
                </c:pt>
                <c:pt idx="35">
                  <c:v>3.995734126984124E-2</c:v>
                </c:pt>
                <c:pt idx="36">
                  <c:v>3.9867281105990804E-2</c:v>
                </c:pt>
                <c:pt idx="37">
                  <c:v>4.5234598214285729E-2</c:v>
                </c:pt>
                <c:pt idx="38">
                  <c:v>4.2562698412698413E-2</c:v>
                </c:pt>
                <c:pt idx="39">
                  <c:v>4.8951339285714282E-2</c:v>
                </c:pt>
                <c:pt idx="40">
                  <c:v>4.1852380952380919E-2</c:v>
                </c:pt>
                <c:pt idx="41">
                  <c:v>4.2020634920634944E-2</c:v>
                </c:pt>
                <c:pt idx="42">
                  <c:v>3.7455555555555575E-2</c:v>
                </c:pt>
                <c:pt idx="43">
                  <c:v>4.1213205128205144E-2</c:v>
                </c:pt>
                <c:pt idx="44">
                  <c:v>4.4617473118279599E-2</c:v>
                </c:pt>
                <c:pt idx="45">
                  <c:v>4.3600223214285708E-2</c:v>
                </c:pt>
                <c:pt idx="46">
                  <c:v>4.3042633928571397E-2</c:v>
                </c:pt>
                <c:pt idx="47">
                  <c:v>4.5684903846153854E-2</c:v>
                </c:pt>
                <c:pt idx="48">
                  <c:v>4.5759206349206355E-2</c:v>
                </c:pt>
                <c:pt idx="49">
                  <c:v>3.9298809523809528E-2</c:v>
                </c:pt>
                <c:pt idx="50">
                  <c:v>4.5856249999999987E-2</c:v>
                </c:pt>
                <c:pt idx="51">
                  <c:v>4.6170729166666702E-2</c:v>
                </c:pt>
                <c:pt idx="52">
                  <c:v>4.7641013824884781E-2</c:v>
                </c:pt>
                <c:pt idx="53">
                  <c:v>4.7826984126984079E-2</c:v>
                </c:pt>
                <c:pt idx="54">
                  <c:v>4.8361979166666652E-2</c:v>
                </c:pt>
                <c:pt idx="55">
                  <c:v>4.9065104166666651E-2</c:v>
                </c:pt>
                <c:pt idx="56">
                  <c:v>4.4911269841269849E-2</c:v>
                </c:pt>
                <c:pt idx="57">
                  <c:v>3.767741935483869E-2</c:v>
                </c:pt>
                <c:pt idx="58">
                  <c:v>5.1606249999999979E-2</c:v>
                </c:pt>
                <c:pt idx="59">
                  <c:v>3.2750000000000001E-2</c:v>
                </c:pt>
                <c:pt idx="60">
                  <c:v>4.3278125000000001E-2</c:v>
                </c:pt>
                <c:pt idx="61">
                  <c:v>4.3740277777777808E-2</c:v>
                </c:pt>
                <c:pt idx="62">
                  <c:v>4.6526984126984139E-2</c:v>
                </c:pt>
                <c:pt idx="63">
                  <c:v>5.3452380952380932E-2</c:v>
                </c:pt>
                <c:pt idx="64">
                  <c:v>5.1683076923076943E-2</c:v>
                </c:pt>
                <c:pt idx="65">
                  <c:v>4.5373504273504298E-2</c:v>
                </c:pt>
                <c:pt idx="66">
                  <c:v>3.7327272727272737E-2</c:v>
                </c:pt>
                <c:pt idx="67">
                  <c:v>4.9399999999999999E-2</c:v>
                </c:pt>
                <c:pt idx="68">
                  <c:v>4.2646875000000001E-2</c:v>
                </c:pt>
                <c:pt idx="69">
                  <c:v>4.6797435897435929E-2</c:v>
                </c:pt>
                <c:pt idx="70">
                  <c:v>5.4695454545454547E-2</c:v>
                </c:pt>
                <c:pt idx="71">
                  <c:v>4.9121874999999988E-2</c:v>
                </c:pt>
                <c:pt idx="72">
                  <c:v>5.4281249999999989E-2</c:v>
                </c:pt>
                <c:pt idx="73">
                  <c:v>6.350923076923079E-2</c:v>
                </c:pt>
                <c:pt idx="74">
                  <c:v>6.1737878787878765E-2</c:v>
                </c:pt>
                <c:pt idx="75">
                  <c:v>7.1928787878787884E-2</c:v>
                </c:pt>
                <c:pt idx="76">
                  <c:v>5.0265625000000015E-2</c:v>
                </c:pt>
                <c:pt idx="77">
                  <c:v>5.1412307692307709E-2</c:v>
                </c:pt>
                <c:pt idx="78">
                  <c:v>4.7092424242424248E-2</c:v>
                </c:pt>
                <c:pt idx="79">
                  <c:v>4.844090909090909E-2</c:v>
                </c:pt>
                <c:pt idx="80">
                  <c:v>4.9166538461538498E-2</c:v>
                </c:pt>
                <c:pt idx="81">
                  <c:v>5.0212307692307702E-2</c:v>
                </c:pt>
                <c:pt idx="82">
                  <c:v>5.8867692307692308E-2</c:v>
                </c:pt>
                <c:pt idx="83">
                  <c:v>6.8092307692307702E-2</c:v>
                </c:pt>
                <c:pt idx="84">
                  <c:v>5.9285384615384608E-2</c:v>
                </c:pt>
                <c:pt idx="85">
                  <c:v>5.2983076923076931E-2</c:v>
                </c:pt>
                <c:pt idx="86">
                  <c:v>5.2306373626373658E-2</c:v>
                </c:pt>
                <c:pt idx="87">
                  <c:v>6.691363636363637E-2</c:v>
                </c:pt>
                <c:pt idx="88">
                  <c:v>4.5342187500000006E-2</c:v>
                </c:pt>
                <c:pt idx="89">
                  <c:v>5.7885384615384609E-2</c:v>
                </c:pt>
                <c:pt idx="90">
                  <c:v>6.563181818181818E-2</c:v>
                </c:pt>
                <c:pt idx="91">
                  <c:v>6.6343939393939386E-2</c:v>
                </c:pt>
                <c:pt idx="92">
                  <c:v>6.8681249999999999E-2</c:v>
                </c:pt>
                <c:pt idx="93">
                  <c:v>6.5592692307692324E-2</c:v>
                </c:pt>
                <c:pt idx="94">
                  <c:v>5.3860606060606046E-2</c:v>
                </c:pt>
                <c:pt idx="95">
                  <c:v>6.2253030303030296E-2</c:v>
                </c:pt>
                <c:pt idx="96">
                  <c:v>6.1223076923076915E-2</c:v>
                </c:pt>
                <c:pt idx="97">
                  <c:v>5.3031868131868137E-2</c:v>
                </c:pt>
                <c:pt idx="98">
                  <c:v>5.642575757575756E-2</c:v>
                </c:pt>
                <c:pt idx="99">
                  <c:v>6.3117272727272716E-2</c:v>
                </c:pt>
                <c:pt idx="100">
                  <c:v>5.9179687500000008E-2</c:v>
                </c:pt>
                <c:pt idx="101">
                  <c:v>5.8415769230769229E-2</c:v>
                </c:pt>
                <c:pt idx="102">
                  <c:v>6.6604545454545472E-2</c:v>
                </c:pt>
                <c:pt idx="103">
                  <c:v>5.978942307692308E-2</c:v>
                </c:pt>
                <c:pt idx="104">
                  <c:v>6.0679230769230791E-2</c:v>
                </c:pt>
                <c:pt idx="105">
                  <c:v>5.6447307692307686E-2</c:v>
                </c:pt>
                <c:pt idx="106">
                  <c:v>5.3511282051282034E-2</c:v>
                </c:pt>
                <c:pt idx="107">
                  <c:v>5.9076923076923089E-2</c:v>
                </c:pt>
                <c:pt idx="108">
                  <c:v>5.7941282051282024E-2</c:v>
                </c:pt>
                <c:pt idx="109">
                  <c:v>5.335769230769228E-2</c:v>
                </c:pt>
                <c:pt idx="110">
                  <c:v>5.4500000000000028E-2</c:v>
                </c:pt>
                <c:pt idx="111">
                  <c:v>6.0359999999999969E-2</c:v>
                </c:pt>
                <c:pt idx="112">
                  <c:v>6.2054615384615375E-2</c:v>
                </c:pt>
                <c:pt idx="113">
                  <c:v>5.9622500000000002E-2</c:v>
                </c:pt>
                <c:pt idx="114">
                  <c:v>5.9765151515151528E-2</c:v>
                </c:pt>
                <c:pt idx="115">
                  <c:v>6.7437499999999984E-2</c:v>
                </c:pt>
                <c:pt idx="116">
                  <c:v>7.3126250000000004E-2</c:v>
                </c:pt>
                <c:pt idx="117">
                  <c:v>6.5807692307692303E-2</c:v>
                </c:pt>
                <c:pt idx="118">
                  <c:v>6.1783333333333336E-2</c:v>
                </c:pt>
                <c:pt idx="119">
                  <c:v>6.252781250000003E-2</c:v>
                </c:pt>
                <c:pt idx="120">
                  <c:v>5.9681250000000019E-2</c:v>
                </c:pt>
                <c:pt idx="121">
                  <c:v>5.8107692307692325E-2</c:v>
                </c:pt>
                <c:pt idx="122">
                  <c:v>6.5469696969696969E-2</c:v>
                </c:pt>
                <c:pt idx="123">
                  <c:v>6.2037435897435912E-2</c:v>
                </c:pt>
                <c:pt idx="124">
                  <c:v>5.5307291666666661E-2</c:v>
                </c:pt>
                <c:pt idx="125">
                  <c:v>5.9240879120879122E-2</c:v>
                </c:pt>
                <c:pt idx="126">
                  <c:v>6.8756060606060626E-2</c:v>
                </c:pt>
                <c:pt idx="127">
                  <c:v>7.3501587301587304E-2</c:v>
                </c:pt>
                <c:pt idx="128">
                  <c:v>7.1667032967032973E-2</c:v>
                </c:pt>
                <c:pt idx="129">
                  <c:v>7.0136923076923083E-2</c:v>
                </c:pt>
                <c:pt idx="130">
                  <c:v>7.1570769230769229E-2</c:v>
                </c:pt>
                <c:pt idx="131">
                  <c:v>7.2996231617647095E-2</c:v>
                </c:pt>
                <c:pt idx="132">
                  <c:v>6.7196874999999989E-2</c:v>
                </c:pt>
                <c:pt idx="133">
                  <c:v>6.7187692307692309E-2</c:v>
                </c:pt>
                <c:pt idx="134">
                  <c:v>6.4092424242424229E-2</c:v>
                </c:pt>
                <c:pt idx="135">
                  <c:v>6.1785937500000006E-2</c:v>
                </c:pt>
                <c:pt idx="136">
                  <c:v>6.164687499999999E-2</c:v>
                </c:pt>
                <c:pt idx="137">
                  <c:v>6.6569230769230769E-2</c:v>
                </c:pt>
                <c:pt idx="138">
                  <c:v>6.6342424242424258E-2</c:v>
                </c:pt>
                <c:pt idx="139">
                  <c:v>6.9802500000000003E-2</c:v>
                </c:pt>
                <c:pt idx="140">
                  <c:v>7.0834374999999977E-2</c:v>
                </c:pt>
                <c:pt idx="141">
                  <c:v>6.9429743589743576E-2</c:v>
                </c:pt>
                <c:pt idx="142">
                  <c:v>6.4375757575757558E-2</c:v>
                </c:pt>
                <c:pt idx="143">
                  <c:v>6.8994696969696956E-2</c:v>
                </c:pt>
                <c:pt idx="144">
                  <c:v>6.9781538461538478E-2</c:v>
                </c:pt>
                <c:pt idx="145">
                  <c:v>6.9127692307692307E-2</c:v>
                </c:pt>
                <c:pt idx="146">
                  <c:v>7.4556060606060598E-2</c:v>
                </c:pt>
                <c:pt idx="147">
                  <c:v>6.9986153846153837E-2</c:v>
                </c:pt>
                <c:pt idx="148">
                  <c:v>6.6731025641025635E-2</c:v>
                </c:pt>
                <c:pt idx="149">
                  <c:v>6.7456263736263733E-2</c:v>
                </c:pt>
                <c:pt idx="150">
                  <c:v>7.1826153846153845E-2</c:v>
                </c:pt>
                <c:pt idx="151">
                  <c:v>7.0890439560439569E-2</c:v>
                </c:pt>
                <c:pt idx="152">
                  <c:v>6.6647948717948713E-2</c:v>
                </c:pt>
                <c:pt idx="153">
                  <c:v>6.662115384615383E-2</c:v>
                </c:pt>
                <c:pt idx="154">
                  <c:v>6.6252307692307666E-2</c:v>
                </c:pt>
                <c:pt idx="155">
                  <c:v>6.2531060606060618E-2</c:v>
                </c:pt>
                <c:pt idx="156">
                  <c:v>6.7036979166666663E-2</c:v>
                </c:pt>
                <c:pt idx="157">
                  <c:v>6.7925576923076908E-2</c:v>
                </c:pt>
                <c:pt idx="158">
                  <c:v>7.2450000000000001E-2</c:v>
                </c:pt>
                <c:pt idx="159">
                  <c:v>7.6308333333333325E-2</c:v>
                </c:pt>
                <c:pt idx="160">
                  <c:v>7.8307252747252754E-2</c:v>
                </c:pt>
                <c:pt idx="161">
                  <c:v>8.1948461538461539E-2</c:v>
                </c:pt>
                <c:pt idx="162">
                  <c:v>7.9345454545454525E-2</c:v>
                </c:pt>
                <c:pt idx="163">
                  <c:v>7.938939393939394E-2</c:v>
                </c:pt>
                <c:pt idx="164">
                  <c:v>7.3751562500000006E-2</c:v>
                </c:pt>
                <c:pt idx="165">
                  <c:v>7.2103333333333325E-2</c:v>
                </c:pt>
                <c:pt idx="166">
                  <c:v>7.3406666666666676E-2</c:v>
                </c:pt>
                <c:pt idx="167">
                  <c:v>7.7420312500000005E-2</c:v>
                </c:pt>
                <c:pt idx="168">
                  <c:v>7.1953968253968242E-2</c:v>
                </c:pt>
                <c:pt idx="169">
                  <c:v>6.4544615384615395E-2</c:v>
                </c:pt>
                <c:pt idx="170">
                  <c:v>5.8792424242424236E-2</c:v>
                </c:pt>
                <c:pt idx="171">
                  <c:v>6.0446323529411761E-2</c:v>
                </c:pt>
                <c:pt idx="172">
                  <c:v>5.9671282051282061E-2</c:v>
                </c:pt>
                <c:pt idx="173">
                  <c:v>5.8582051282051309E-2</c:v>
                </c:pt>
                <c:pt idx="174">
                  <c:v>5.5544273504273496E-2</c:v>
                </c:pt>
                <c:pt idx="175">
                  <c:v>5.2666145833333324E-2</c:v>
                </c:pt>
                <c:pt idx="176">
                  <c:v>5.3489508928571426E-2</c:v>
                </c:pt>
                <c:pt idx="177">
                  <c:v>5.3208205128205115E-2</c:v>
                </c:pt>
                <c:pt idx="178">
                  <c:v>5.6504545454545474E-2</c:v>
                </c:pt>
                <c:pt idx="179">
                  <c:v>5.4002008928571446E-2</c:v>
                </c:pt>
                <c:pt idx="180">
                  <c:v>5.1142187499999964E-2</c:v>
                </c:pt>
                <c:pt idx="181">
                  <c:v>4.6819999999999987E-2</c:v>
                </c:pt>
                <c:pt idx="182">
                  <c:v>4.7291538461538468E-2</c:v>
                </c:pt>
                <c:pt idx="183">
                  <c:v>5.3260627177700345E-2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13-4914-A180-4C663F97C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3795120"/>
        <c:axId val="1143802192"/>
      </c:scatterChart>
      <c:valAx>
        <c:axId val="1143795120"/>
        <c:scaling>
          <c:orientation val="minMax"/>
          <c:max val="0.15000000000000002"/>
          <c:min val="1.0000000000000002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U.S. Government 30-year Treasury Yield</a:t>
                </a:r>
              </a:p>
            </c:rich>
          </c:tx>
          <c:layout>
            <c:manualLayout>
              <c:xMode val="edge"/>
              <c:yMode val="edge"/>
              <c:x val="0.34729134419095042"/>
              <c:y val="0.9268066266780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3802192"/>
        <c:crosses val="autoZero"/>
        <c:crossBetween val="midCat"/>
      </c:valAx>
      <c:valAx>
        <c:axId val="1143802192"/>
        <c:scaling>
          <c:orientation val="minMax"/>
          <c:max val="9.0000000000000024E-2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Risk Premium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37951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4541163010175E-2"/>
          <c:y val="5.8141175527902919E-2"/>
          <c:w val="0.88840530800238771"/>
          <c:h val="0.83998329754235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'AEB-8 CapEx 2'!$E$32</c:f>
              <c:strCache>
                <c:ptCount val="1"/>
                <c:pt idx="0">
                  <c:v>2026-2029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A57-4407-97C0-6FDCCF2E4C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A57-4407-97C0-6FDCCF2E4C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A57-4407-97C0-6FDCCF2E4C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CBA-48F5-BA28-A59CAE77E6D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A57-4407-97C0-6FDCCF2E4C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A57-4407-97C0-6FDCCF2E4C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A57-4407-97C0-6FDCCF2E4C4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A57-4407-97C0-6FDCCF2E4C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508-4C3A-B78B-CA58A18422E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A57-4407-97C0-6FDCCF2E4C45}"/>
              </c:ext>
            </c:extLst>
          </c:dPt>
          <c:dPt>
            <c:idx val="1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3A57-4407-97C0-6FDCCF2E4C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A57-4407-97C0-6FDCCF2E4C4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ECC-4D70-848F-2CEC55AEFFA0}"/>
              </c:ext>
            </c:extLst>
          </c:dPt>
          <c:cat>
            <c:strRef>
              <c:f>'AEB-8 CapEx 2'!$D$33:$D$49</c:f>
              <c:strCache>
                <c:ptCount val="17"/>
                <c:pt idx="0">
                  <c:v>LNT</c:v>
                </c:pt>
                <c:pt idx="1">
                  <c:v>OGE</c:v>
                </c:pt>
                <c:pt idx="2">
                  <c:v>PPL</c:v>
                </c:pt>
                <c:pt idx="3">
                  <c:v>AEP</c:v>
                </c:pt>
                <c:pt idx="4">
                  <c:v>SO</c:v>
                </c:pt>
                <c:pt idx="5">
                  <c:v>AEE</c:v>
                </c:pt>
                <c:pt idx="6">
                  <c:v>PNW</c:v>
                </c:pt>
                <c:pt idx="7">
                  <c:v>AVA</c:v>
                </c:pt>
                <c:pt idx="8">
                  <c:v>DTE</c:v>
                </c:pt>
                <c:pt idx="9">
                  <c:v>ETR</c:v>
                </c:pt>
                <c:pt idx="10">
                  <c:v>POR</c:v>
                </c:pt>
                <c:pt idx="11">
                  <c:v>EMM</c:v>
                </c:pt>
                <c:pt idx="12">
                  <c:v>XEL</c:v>
                </c:pt>
                <c:pt idx="13">
                  <c:v>D</c:v>
                </c:pt>
                <c:pt idx="14">
                  <c:v>CMS</c:v>
                </c:pt>
                <c:pt idx="15">
                  <c:v>NEE</c:v>
                </c:pt>
                <c:pt idx="16">
                  <c:v>IDA</c:v>
                </c:pt>
              </c:strCache>
            </c:strRef>
          </c:cat>
          <c:val>
            <c:numRef>
              <c:f>'AEB-8 CapEx 2'!$E$33:$E$49</c:f>
              <c:numCache>
                <c:formatCode>0.00%</c:formatCode>
                <c:ptCount val="17"/>
                <c:pt idx="0">
                  <c:v>0.30096251537350943</c:v>
                </c:pt>
                <c:pt idx="1">
                  <c:v>0.3296758537008147</c:v>
                </c:pt>
                <c:pt idx="2">
                  <c:v>0.34777538538115782</c:v>
                </c:pt>
                <c:pt idx="3">
                  <c:v>0.37215164531159001</c:v>
                </c:pt>
                <c:pt idx="4">
                  <c:v>0.38275282920782183</c:v>
                </c:pt>
                <c:pt idx="5">
                  <c:v>0.4003395095667473</c:v>
                </c:pt>
                <c:pt idx="6">
                  <c:v>0.44688899885404731</c:v>
                </c:pt>
                <c:pt idx="7">
                  <c:v>0.47990033222591361</c:v>
                </c:pt>
                <c:pt idx="8">
                  <c:v>0.484557084714134</c:v>
                </c:pt>
                <c:pt idx="9">
                  <c:v>0.51330577989583115</c:v>
                </c:pt>
                <c:pt idx="10">
                  <c:v>0.5235862735621073</c:v>
                </c:pt>
                <c:pt idx="11">
                  <c:v>0.54623805398363845</c:v>
                </c:pt>
                <c:pt idx="12">
                  <c:v>0.55105401412636801</c:v>
                </c:pt>
                <c:pt idx="13">
                  <c:v>0.55701257587639041</c:v>
                </c:pt>
                <c:pt idx="14">
                  <c:v>0.55746331160554974</c:v>
                </c:pt>
                <c:pt idx="15">
                  <c:v>0.72469247832224237</c:v>
                </c:pt>
                <c:pt idx="16">
                  <c:v>0.76779302778758074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A57-4407-97C0-6FDCCF2E4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39033344"/>
        <c:axId val="239055616"/>
      </c:barChart>
      <c:scatterChart>
        <c:scatterStyle val="smoothMarker"/>
        <c:varyColors val="0"/>
        <c:ser>
          <c:idx val="1"/>
          <c:order val="1"/>
          <c:tx>
            <c:v>Median</c:v>
          </c:tx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10-3A57-4407-97C0-6FDCCF2E4C45}"/>
              </c:ext>
            </c:extLst>
          </c:dPt>
          <c:xVal>
            <c:numRef>
              <c:f>'AEB-8 CapEx 2'!$C$60:$C$61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'AEB-8 CapEx 2'!$D$60:$D$61</c:f>
              <c:numCache>
                <c:formatCode>0.00%</c:formatCode>
                <c:ptCount val="2"/>
                <c:pt idx="0">
                  <c:v>0.4822287084700238</c:v>
                </c:pt>
                <c:pt idx="1">
                  <c:v>0.4822287084700238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3A57-4407-97C0-6FDCCF2E4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058944"/>
        <c:axId val="239057152"/>
      </c:scatterChart>
      <c:catAx>
        <c:axId val="2390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340000"/>
          <a:lstStyle/>
          <a:p>
            <a:pPr>
              <a:defRPr b="0"/>
            </a:pPr>
            <a:endParaRPr lang="en-US"/>
          </a:p>
        </c:txPr>
        <c:crossAx val="239055616"/>
        <c:crosses val="autoZero"/>
        <c:auto val="1"/>
        <c:lblAlgn val="ctr"/>
        <c:lblOffset val="100"/>
        <c:tickLblSkip val="1"/>
        <c:noMultiLvlLbl val="0"/>
      </c:catAx>
      <c:valAx>
        <c:axId val="23905561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ysClr val="windowText" lastClr="000000">
                  <a:alpha val="14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239033344"/>
        <c:crosses val="autoZero"/>
        <c:crossBetween val="between"/>
        <c:majorUnit val="0.1"/>
      </c:valAx>
      <c:valAx>
        <c:axId val="239057152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239058944"/>
        <c:crosses val="max"/>
        <c:crossBetween val="midCat"/>
      </c:valAx>
      <c:valAx>
        <c:axId val="239058944"/>
        <c:scaling>
          <c:orientation val="minMax"/>
          <c:max val="10"/>
        </c:scaling>
        <c:delete val="0"/>
        <c:axPos val="t"/>
        <c:numFmt formatCode="General" sourceLinked="1"/>
        <c:majorTickMark val="none"/>
        <c:minorTickMark val="none"/>
        <c:tickLblPos val="none"/>
        <c:crossAx val="239057152"/>
        <c:crosses val="max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1" baseline="0">
          <a:latin typeface="Arial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201587</xdr:colOff>
      <xdr:row>5</xdr:row>
      <xdr:rowOff>0</xdr:rowOff>
    </xdr:from>
    <xdr:to>
      <xdr:col>24</xdr:col>
      <xdr:colOff>151190</xdr:colOff>
      <xdr:row>27</xdr:row>
      <xdr:rowOff>131032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A4A659-E201-4F4A-918C-A90BBE1CD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0.28076</cdr:x>
      <cdr:y>0.20954</cdr:y>
    </cdr:from>
    <cdr:to>
      <cdr:x>0.44149</cdr:x>
      <cdr:y>0.25519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A457792-F7B5-4332-9C14-41224D22A084}"/>
            </a:ext>
          </a:extLst>
        </cdr:cNvPr>
        <cdr:cNvSpPr txBox="1"/>
      </cdr:nvSpPr>
      <cdr:spPr>
        <a:xfrm xmlns:a="http://schemas.openxmlformats.org/drawingml/2006/main">
          <a:off x="2058897" y="1202531"/>
          <a:ext cx="1178718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0.6317</cdr:x>
      <cdr:y>0.62296</cdr:y>
    </cdr:from>
    <cdr:to>
      <cdr:x>0.72301</cdr:x>
      <cdr:y>0.68184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380ECD5-C799-4397-B109-C5E8D2582F0D}"/>
            </a:ext>
          </a:extLst>
        </cdr:cNvPr>
        <cdr:cNvSpPr txBox="1"/>
      </cdr:nvSpPr>
      <cdr:spPr>
        <a:xfrm xmlns:a="http://schemas.openxmlformats.org/drawingml/2006/main">
          <a:off x="4611851" y="2743651"/>
          <a:ext cx="666624" cy="259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CAPM</a:t>
          </a:r>
        </a:p>
      </cdr:txBody>
    </cdr:sp>
  </cdr:relSizeAnchor>
  <cdr:relSizeAnchor xmlns:cdr="http://schemas.openxmlformats.org/drawingml/2006/chartDrawing">
    <cdr:from>
      <cdr:x>0.76314</cdr:x>
      <cdr:y>0.7007</cdr:y>
    </cdr:from>
    <cdr:to>
      <cdr:x>0.88862</cdr:x>
      <cdr:y>0.75645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BEB9929-E302-4329-99E6-31AC07649BE9}"/>
            </a:ext>
          </a:extLst>
        </cdr:cNvPr>
        <cdr:cNvSpPr txBox="1"/>
      </cdr:nvSpPr>
      <cdr:spPr>
        <a:xfrm xmlns:a="http://schemas.openxmlformats.org/drawingml/2006/main">
          <a:off x="5297777" y="3028428"/>
          <a:ext cx="871091" cy="240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ECAPM</a:t>
          </a:r>
        </a:p>
      </cdr:txBody>
    </cdr:sp>
  </cdr:relSizeAnchor>
  <cdr:relSizeAnchor xmlns:cdr="http://schemas.openxmlformats.org/drawingml/2006/chartDrawing">
    <cdr:from>
      <cdr:x>0.27203</cdr:x>
      <cdr:y>0.06886</cdr:y>
    </cdr:from>
    <cdr:to>
      <cdr:x>0.69961</cdr:x>
      <cdr:y>0.12023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0524A09-0478-451B-BE21-AFAA95785582}"/>
            </a:ext>
          </a:extLst>
        </cdr:cNvPr>
        <cdr:cNvSpPr txBox="1"/>
      </cdr:nvSpPr>
      <cdr:spPr>
        <a:xfrm xmlns:a="http://schemas.openxmlformats.org/drawingml/2006/main">
          <a:off x="1888428" y="297623"/>
          <a:ext cx="2968292" cy="222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Constant Growth</a:t>
          </a:r>
          <a:r>
            <a:rPr lang="en-US" sz="1000" b="1" baseline="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n-US" sz="1000" b="1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DCF - Mean </a:t>
          </a:r>
        </a:p>
      </cdr:txBody>
    </cdr:sp>
  </cdr:relSizeAnchor>
  <cdr:relSizeAnchor xmlns:cdr="http://schemas.openxmlformats.org/drawingml/2006/chartDrawing">
    <cdr:from>
      <cdr:x>0.57103</cdr:x>
      <cdr:y>0.35195</cdr:y>
    </cdr:from>
    <cdr:to>
      <cdr:x>0.657</cdr:x>
      <cdr:y>0.40561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653CABBF-61E2-4E43-AA0A-6C017C891534}"/>
            </a:ext>
          </a:extLst>
        </cdr:cNvPr>
        <cdr:cNvCxnSpPr/>
      </cdr:nvCxnSpPr>
      <cdr:spPr>
        <a:xfrm xmlns:a="http://schemas.openxmlformats.org/drawingml/2006/main">
          <a:off x="4249723" y="1594194"/>
          <a:ext cx="639777" cy="243073"/>
        </a:xfrm>
        <a:prstGeom xmlns:a="http://schemas.openxmlformats.org/drawingml/2006/main" prst="straightConnector1">
          <a:avLst/>
        </a:prstGeom>
        <a:ln xmlns:a="http://schemas.openxmlformats.org/drawingml/2006/main" w="19050">
          <a:noFill/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0.28706</cdr:x>
      <cdr:y>0.16821</cdr:y>
    </cdr:from>
    <cdr:to>
      <cdr:x>0.69393</cdr:x>
      <cdr:y>0.23667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66204D9D-EE32-4988-B6CD-046DA4C804FD}"/>
            </a:ext>
          </a:extLst>
        </cdr:cNvPr>
        <cdr:cNvSpPr txBox="1"/>
      </cdr:nvSpPr>
      <cdr:spPr>
        <a:xfrm xmlns:a="http://schemas.openxmlformats.org/drawingml/2006/main">
          <a:off x="1992801" y="727009"/>
          <a:ext cx="2824521" cy="295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Constant Growth DCF - Median</a:t>
          </a:r>
        </a:p>
      </cdr:txBody>
    </cdr:sp>
  </cdr:relSizeAnchor>
  <cdr:relSizeAnchor xmlns:cdr="http://schemas.openxmlformats.org/drawingml/2006/chartDrawing">
    <cdr:from>
      <cdr:x>0.35093</cdr:x>
      <cdr:y>0.79916</cdr:y>
    </cdr:from>
    <cdr:to>
      <cdr:x>0.53134</cdr:x>
      <cdr:y>0.86486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BEB9929-E302-4329-99E6-31AC07649BE9}"/>
            </a:ext>
          </a:extLst>
        </cdr:cNvPr>
        <cdr:cNvSpPr txBox="1"/>
      </cdr:nvSpPr>
      <cdr:spPr>
        <a:xfrm xmlns:a="http://schemas.openxmlformats.org/drawingml/2006/main">
          <a:off x="2436186" y="3453976"/>
          <a:ext cx="1252419" cy="283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Risk</a:t>
          </a:r>
          <a:r>
            <a:rPr lang="en-US" sz="1000" b="1" baseline="0"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Premium</a:t>
          </a:r>
          <a:endParaRPr lang="en-US" sz="1000" b="1"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0.39974</cdr:x>
      <cdr:y>0.40778</cdr:y>
    </cdr:from>
    <cdr:to>
      <cdr:x>0.59317</cdr:x>
      <cdr:y>0.47465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5BEB9929-E302-4329-99E6-31AC07649BE9}"/>
            </a:ext>
          </a:extLst>
        </cdr:cNvPr>
        <cdr:cNvSpPr txBox="1"/>
      </cdr:nvSpPr>
      <cdr:spPr>
        <a:xfrm xmlns:a="http://schemas.openxmlformats.org/drawingml/2006/main">
          <a:off x="2774996" y="1762443"/>
          <a:ext cx="1342806" cy="289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solidFill>
                <a:schemeClr val="tx2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Recommended ROE Range</a:t>
          </a:r>
        </a:p>
      </cdr:txBody>
    </cdr:sp>
  </cdr:relSizeAnchor>
  <cdr:relSizeAnchor xmlns:cdr="http://schemas.openxmlformats.org/drawingml/2006/chartDrawing">
    <cdr:from>
      <cdr:x>0.37998</cdr:x>
      <cdr:y>0.521</cdr:y>
    </cdr:from>
    <cdr:to>
      <cdr:x>0.61503</cdr:x>
      <cdr:y>0.521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6EECB1CE-768C-8ECE-7B32-BFCC5D9E48B1}"/>
            </a:ext>
          </a:extLst>
        </cdr:cNvPr>
        <cdr:cNvCxnSpPr/>
      </cdr:nvCxnSpPr>
      <cdr:spPr>
        <a:xfrm xmlns:a="http://schemas.openxmlformats.org/drawingml/2006/main">
          <a:off x="2637830" y="2251779"/>
          <a:ext cx="1631731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2">
              <a:lumMod val="75000"/>
              <a:lumOff val="25000"/>
            </a:schemeClr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0.11851</cdr:x>
      <cdr:y>0.56522</cdr:y>
    </cdr:from>
    <cdr:to>
      <cdr:x>0.315</cdr:x>
      <cdr:y>0.6653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3EC13351-04FB-4936-BD18-0B9A5FF1675E}"/>
            </a:ext>
          </a:extLst>
        </cdr:cNvPr>
        <cdr:cNvSpPr txBox="1"/>
      </cdr:nvSpPr>
      <cdr:spPr>
        <a:xfrm xmlns:a="http://schemas.openxmlformats.org/drawingml/2006/main">
          <a:off x="854941" y="2442882"/>
          <a:ext cx="1417529" cy="43256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00B0F0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solidFill>
                <a:schemeClr val="tx2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Company's Requested ROE </a:t>
          </a:r>
        </a:p>
      </cdr:txBody>
    </cdr:sp>
  </cdr:relSizeAnchor>
  <cdr:relSizeAnchor xmlns:cdr="http://schemas.openxmlformats.org/drawingml/2006/chartDrawing">
    <cdr:from>
      <cdr:x>0.315</cdr:x>
      <cdr:y>0.59538</cdr:y>
    </cdr:from>
    <cdr:to>
      <cdr:x>0.41854</cdr:x>
      <cdr:y>0.61526</cdr:y>
    </cdr:to>
    <cdr:cxnSp macro="">
      <cdr:nvCxnSpPr>
        <cdr:cNvPr id="12" name="Straight Arrow Connector 11">
          <a:extLst xmlns:a="http://schemas.openxmlformats.org/drawingml/2006/main">
            <a:ext uri="{FF2B5EF4-FFF2-40B4-BE49-F238E27FC236}">
              <a16:creationId xmlns:a16="http://schemas.microsoft.com/office/drawing/2014/main" id="{67EC7B98-2C2D-3B3A-051C-5891CDF01D81}"/>
            </a:ext>
          </a:extLst>
        </cdr:cNvPr>
        <cdr:cNvCxnSpPr>
          <a:stCxn xmlns:a="http://schemas.openxmlformats.org/drawingml/2006/main" id="6" idx="3"/>
        </cdr:cNvCxnSpPr>
      </cdr:nvCxnSpPr>
      <cdr:spPr>
        <a:xfrm xmlns:a="http://schemas.openxmlformats.org/drawingml/2006/main" flipV="1">
          <a:off x="2272470" y="2573251"/>
          <a:ext cx="746957" cy="8591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2">
              <a:lumMod val="75000"/>
              <a:lumOff val="2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48332</xdr:colOff>
      <xdr:row>1</xdr:row>
      <xdr:rowOff>67528</xdr:rowOff>
    </xdr:from>
    <xdr:to>
      <xdr:col>13</xdr:col>
      <xdr:colOff>475192</xdr:colOff>
      <xdr:row>19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54D536-6FED-44C3-848E-703816FCB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309962</xdr:colOff>
      <xdr:row>5</xdr:row>
      <xdr:rowOff>44450</xdr:rowOff>
    </xdr:from>
    <xdr:to>
      <xdr:col>6</xdr:col>
      <xdr:colOff>444500</xdr:colOff>
      <xdr:row>28</xdr:row>
      <xdr:rowOff>92075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91DEA8-24BE-4D3A-B70D-153032C99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115469</xdr:colOff>
      <xdr:row>11</xdr:row>
      <xdr:rowOff>47930</xdr:rowOff>
    </xdr:from>
    <xdr:to>
      <xdr:col>2</xdr:col>
      <xdr:colOff>1159933</xdr:colOff>
      <xdr:row>12</xdr:row>
      <xdr:rowOff>136072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16C5FDC-F779-4262-ADEE-2D3008D8D428}"/>
            </a:ext>
          </a:extLst>
        </xdr:cNvPr>
        <xdr:cNvSpPr txBox="1"/>
      </xdr:nvSpPr>
      <xdr:spPr>
        <a:xfrm>
          <a:off x="991769" y="1829105"/>
          <a:ext cx="1663589" cy="25006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="1"/>
            <a:t>Proxy Group Median </a:t>
          </a:r>
        </a:p>
      </xdr:txBody>
    </xdr:sp>
    <xdr:clientData/>
  </xdr:twoCellAnchor>
  <xdr:twoCellAnchor>
    <xdr:from>
      <xdr:col>2</xdr:col>
      <xdr:colOff>316139</xdr:colOff>
      <xdr:row>12</xdr:row>
      <xdr:rowOff>134257</xdr:rowOff>
    </xdr:from>
    <xdr:to>
      <xdr:col>2</xdr:col>
      <xdr:colOff>571500</xdr:colOff>
      <xdr:row>15</xdr:row>
      <xdr:rowOff>55789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D98ADF-75FA-43D6-8BA1-0BC2D97301B4}"/>
            </a:ext>
          </a:extLst>
        </xdr:cNvPr>
        <xdr:cNvCxnSpPr/>
      </xdr:nvCxnSpPr>
      <xdr:spPr>
        <a:xfrm>
          <a:off x="1811564" y="2077357"/>
          <a:ext cx="255361" cy="40730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Brattle-2020">
      <a:dk1>
        <a:srgbClr val="000000"/>
      </a:dk1>
      <a:lt1>
        <a:srgbClr val="FFFFFF"/>
      </a:lt1>
      <a:dk2>
        <a:srgbClr val="002B54"/>
      </a:dk2>
      <a:lt2>
        <a:srgbClr val="494F56"/>
      </a:lt2>
      <a:accent1>
        <a:srgbClr val="1B3D6F"/>
      </a:accent1>
      <a:accent2>
        <a:srgbClr val="2297AA"/>
      </a:accent2>
      <a:accent3>
        <a:srgbClr val="37BA95"/>
      </a:accent3>
      <a:accent4>
        <a:srgbClr val="F3BD48"/>
      </a:accent4>
      <a:accent5>
        <a:srgbClr val="F26A25"/>
      </a:accent5>
      <a:accent6>
        <a:srgbClr val="CD3E71"/>
      </a:accent6>
      <a:hlink>
        <a:srgbClr val="2297AA"/>
      </a:hlink>
      <a:folHlink>
        <a:srgbClr val="CD3E7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43B5-651C-4744-B9F0-60A3C1BD6EFE}">
  <sheetPr codeName="Sheet1">
    <pageSetUpPr autoPageBreaks="0"/>
  </sheetPr>
  <dimension ref="B2:Y87"/>
  <sheetViews>
    <sheetView zoomScale="85" zoomScaleNormal="85" zoomScaleSheetLayoutView="50" zoomScalePageLayoutView="85" workbookViewId="0"/>
  </sheetViews>
  <sheetFormatPr defaultColWidth="8.7109375" defaultRowHeight="15" customHeight="1"/>
  <cols>
    <col min="1" max="1" width="6.85546875" style="58" customWidth="1"/>
    <col min="2" max="2" width="33" style="58" customWidth="1"/>
    <col min="3" max="5" width="15.5703125" style="58" customWidth="1"/>
    <col min="6" max="6" width="5" style="58" customWidth="1"/>
    <col min="7" max="7" width="4.42578125" style="58" customWidth="1"/>
    <col min="8" max="10" width="9.5703125" style="59" customWidth="1"/>
    <col min="11" max="15" width="8.7109375" style="59"/>
    <col min="16" max="16384" width="8.7109375" style="58"/>
  </cols>
  <sheetData>
    <row r="2" spans="2:11" ht="15" customHeight="1">
      <c r="B2" s="450" t="s">
        <v>0</v>
      </c>
      <c r="C2" s="450"/>
      <c r="D2" s="450"/>
      <c r="E2" s="450"/>
    </row>
    <row r="3" spans="2:11" ht="15" customHeight="1">
      <c r="B3" s="450" t="s">
        <v>1583</v>
      </c>
      <c r="C3" s="450"/>
      <c r="D3" s="450"/>
      <c r="E3" s="450"/>
    </row>
    <row r="4" spans="2:11" ht="15" customHeight="1">
      <c r="B4" s="221"/>
      <c r="C4" s="221"/>
      <c r="D4" s="221"/>
      <c r="E4" s="221"/>
    </row>
    <row r="5" spans="2:11" ht="15" customHeight="1">
      <c r="B5" s="222"/>
      <c r="C5" s="223"/>
      <c r="D5" s="223"/>
      <c r="E5" s="223"/>
    </row>
    <row r="6" spans="2:11" ht="15" customHeight="1">
      <c r="B6" s="224" t="s">
        <v>4</v>
      </c>
      <c r="C6" s="224"/>
      <c r="D6" s="224"/>
      <c r="E6" s="224"/>
      <c r="I6" s="60"/>
      <c r="J6" s="60" t="s">
        <v>1</v>
      </c>
      <c r="K6" s="60" t="s">
        <v>2</v>
      </c>
    </row>
    <row r="7" spans="2:11" ht="15" customHeight="1">
      <c r="B7" s="225"/>
      <c r="C7" s="226" t="s">
        <v>5</v>
      </c>
      <c r="D7" s="226" t="s">
        <v>6</v>
      </c>
      <c r="E7" s="226" t="s">
        <v>7</v>
      </c>
      <c r="I7" s="62" t="s">
        <v>3</v>
      </c>
      <c r="J7" s="61">
        <f>C13</f>
        <v>9.2220534176619309E-2</v>
      </c>
      <c r="K7" s="63">
        <v>8</v>
      </c>
    </row>
    <row r="8" spans="2:11" ht="15" customHeight="1" thickBot="1">
      <c r="B8" s="225"/>
      <c r="C8" s="227" t="s">
        <v>8</v>
      </c>
      <c r="D8" s="227" t="s">
        <v>8</v>
      </c>
      <c r="E8" s="227" t="s">
        <v>8</v>
      </c>
      <c r="I8" s="62"/>
      <c r="J8" s="64">
        <f>D13</f>
        <v>0.10576881574781112</v>
      </c>
      <c r="K8" s="63">
        <v>8</v>
      </c>
    </row>
    <row r="9" spans="2:11" ht="15" customHeight="1">
      <c r="B9" s="228" t="s">
        <v>10</v>
      </c>
      <c r="C9" s="226"/>
      <c r="D9" s="226"/>
      <c r="E9" s="226"/>
      <c r="I9" s="62"/>
      <c r="J9" s="61">
        <f>E13</f>
        <v>0.11698878955478063</v>
      </c>
      <c r="K9" s="63">
        <v>8</v>
      </c>
    </row>
    <row r="10" spans="2:11" ht="15" customHeight="1">
      <c r="B10" s="229" t="s">
        <v>11</v>
      </c>
      <c r="C10" s="223">
        <f>'AEB-3 CGDCF'!K25</f>
        <v>9.1160984577292756E-2</v>
      </c>
      <c r="D10" s="223">
        <f>'AEB-3 CGDCF'!L25</f>
        <v>0.1047022201184362</v>
      </c>
      <c r="E10" s="223">
        <f>'AEB-3 CGDCF'!M25</f>
        <v>0.11591631906325318</v>
      </c>
      <c r="I10" s="62" t="s">
        <v>9</v>
      </c>
      <c r="J10" s="61">
        <f>C19</f>
        <v>9.8890475192828106E-2</v>
      </c>
      <c r="K10" s="63">
        <v>7</v>
      </c>
    </row>
    <row r="11" spans="2:11" ht="15" customHeight="1">
      <c r="B11" s="229" t="s">
        <v>12</v>
      </c>
      <c r="C11" s="223">
        <f>'AEB-3 CGDCF'!K68</f>
        <v>9.2201647055487834E-2</v>
      </c>
      <c r="D11" s="223">
        <f>'AEB-3 CGDCF'!L68</f>
        <v>0.10574947942132576</v>
      </c>
      <c r="E11" s="223">
        <f>'AEB-3 CGDCF'!M68</f>
        <v>0.11696916884996165</v>
      </c>
      <c r="I11" s="62"/>
      <c r="J11" s="61">
        <f>D19</f>
        <v>0.10563815918074827</v>
      </c>
      <c r="K11" s="63">
        <v>7</v>
      </c>
    </row>
    <row r="12" spans="2:11" ht="15" customHeight="1">
      <c r="B12" s="229" t="s">
        <v>13</v>
      </c>
      <c r="C12" s="223">
        <f>'AEB-3 CGDCF'!K111</f>
        <v>9.3298970897077366E-2</v>
      </c>
      <c r="D12" s="223">
        <f>'AEB-3 CGDCF'!L111</f>
        <v>0.1068547477036714</v>
      </c>
      <c r="E12" s="223">
        <f>'AEB-3 CGDCF'!M111</f>
        <v>0.11808088075112703</v>
      </c>
      <c r="G12" s="65"/>
      <c r="I12" s="62"/>
      <c r="J12" s="61">
        <f>E19</f>
        <v>0.11401839641773544</v>
      </c>
      <c r="K12" s="63">
        <v>7</v>
      </c>
    </row>
    <row r="13" spans="2:11" ht="15" customHeight="1">
      <c r="B13" s="222" t="s">
        <v>6</v>
      </c>
      <c r="C13" s="230">
        <f>AVERAGE(C10:C12)</f>
        <v>9.2220534176619309E-2</v>
      </c>
      <c r="D13" s="230">
        <f>AVERAGE(D10:D12)</f>
        <v>0.10576881574781112</v>
      </c>
      <c r="E13" s="230">
        <f>AVERAGE(E10:E12)</f>
        <v>0.11698878955478063</v>
      </c>
      <c r="G13" s="65"/>
      <c r="I13" s="66" t="s">
        <v>14</v>
      </c>
      <c r="J13" s="61">
        <f>MIN(C26:E27)</f>
        <v>0.11300736158606169</v>
      </c>
      <c r="K13" s="63">
        <v>2.5</v>
      </c>
    </row>
    <row r="14" spans="2:11" ht="15" customHeight="1">
      <c r="B14" s="222"/>
      <c r="C14" s="223"/>
      <c r="D14" s="223"/>
      <c r="E14" s="223"/>
      <c r="I14" s="66"/>
      <c r="J14" s="61">
        <f>MAX(C26:E27)</f>
        <v>0.11504477604788708</v>
      </c>
      <c r="K14" s="63">
        <v>2.5</v>
      </c>
    </row>
    <row r="15" spans="2:11" ht="15" customHeight="1">
      <c r="B15" s="228" t="s">
        <v>15</v>
      </c>
      <c r="C15" s="226"/>
      <c r="D15" s="226"/>
      <c r="E15" s="226"/>
      <c r="I15" s="66" t="s">
        <v>16</v>
      </c>
      <c r="J15" s="61">
        <f>MIN(C30:E31)</f>
        <v>0.11859130838490017</v>
      </c>
      <c r="K15" s="63">
        <v>1.75</v>
      </c>
    </row>
    <row r="16" spans="2:11" ht="15" customHeight="1">
      <c r="B16" s="229" t="s">
        <v>11</v>
      </c>
      <c r="C16" s="223">
        <f>'AEB-3 CGDCF'!K26</f>
        <v>9.7971162841319334E-2</v>
      </c>
      <c r="D16" s="223">
        <f>'AEB-3 CGDCF'!L26</f>
        <v>0.10508972448994233</v>
      </c>
      <c r="E16" s="223">
        <f>'AEB-3 CGDCF'!M26</f>
        <v>0.11258839618856369</v>
      </c>
      <c r="I16" s="66"/>
      <c r="J16" s="61">
        <f>MAX(C30:E31)</f>
        <v>0.12011936923126922</v>
      </c>
      <c r="K16" s="63">
        <v>1.75</v>
      </c>
    </row>
    <row r="17" spans="2:25" ht="15" customHeight="1">
      <c r="B17" s="229" t="s">
        <v>12</v>
      </c>
      <c r="C17" s="223">
        <f>'AEB-3 CGDCF'!K69</f>
        <v>9.8707392526123358E-2</v>
      </c>
      <c r="D17" s="223">
        <f>'AEB-3 CGDCF'!L69</f>
        <v>0.10549866184444999</v>
      </c>
      <c r="E17" s="223">
        <f>'AEB-3 CGDCF'!M69</f>
        <v>0.11407937052507236</v>
      </c>
      <c r="I17" s="67" t="s">
        <v>17</v>
      </c>
      <c r="J17" s="61">
        <f>MIN(C33:E33)</f>
        <v>0.10642294775387966</v>
      </c>
      <c r="K17" s="63">
        <v>0.75</v>
      </c>
    </row>
    <row r="18" spans="2:25" ht="15" customHeight="1">
      <c r="B18" s="229" t="s">
        <v>13</v>
      </c>
      <c r="C18" s="223">
        <f>'AEB-3 CGDCF'!K112</f>
        <v>9.9992870211041626E-2</v>
      </c>
      <c r="D18" s="223">
        <f>'AEB-3 CGDCF'!L112</f>
        <v>0.10632609120785251</v>
      </c>
      <c r="E18" s="223">
        <f>'AEB-3 CGDCF'!M112</f>
        <v>0.11538742253957027</v>
      </c>
      <c r="I18" s="58"/>
      <c r="J18" s="61">
        <f>MAX(C33:E33)</f>
        <v>0.10674753657654784</v>
      </c>
      <c r="K18" s="63">
        <f>K17</f>
        <v>0.75</v>
      </c>
    </row>
    <row r="19" spans="2:25" ht="15" customHeight="1">
      <c r="B19" s="222" t="s">
        <v>6</v>
      </c>
      <c r="C19" s="230">
        <f>AVERAGE(C16:C18)</f>
        <v>9.8890475192828106E-2</v>
      </c>
      <c r="D19" s="230">
        <f>AVERAGE(D16:D18)</f>
        <v>0.10563815918074827</v>
      </c>
      <c r="E19" s="230">
        <f>AVERAGE(E16:E18)</f>
        <v>0.11401839641773544</v>
      </c>
      <c r="I19" s="66" t="s">
        <v>18</v>
      </c>
      <c r="J19" s="61">
        <v>0.10249999999999999</v>
      </c>
      <c r="K19" s="63">
        <v>0</v>
      </c>
    </row>
    <row r="20" spans="2:25" ht="15" customHeight="1">
      <c r="B20" s="222"/>
      <c r="C20" s="223"/>
      <c r="D20" s="223"/>
      <c r="E20" s="223"/>
      <c r="I20" s="66"/>
      <c r="J20" s="61">
        <f>J19</f>
        <v>0.10249999999999999</v>
      </c>
      <c r="K20" s="63">
        <v>9</v>
      </c>
    </row>
    <row r="21" spans="2:25" ht="15" customHeight="1">
      <c r="B21" s="224" t="s">
        <v>20</v>
      </c>
      <c r="C21" s="224"/>
      <c r="D21" s="224"/>
      <c r="E21" s="224"/>
      <c r="I21" s="66" t="s">
        <v>19</v>
      </c>
      <c r="J21" s="61">
        <v>0.1125</v>
      </c>
      <c r="K21" s="63">
        <f>K19</f>
        <v>0</v>
      </c>
    </row>
    <row r="22" spans="2:25" ht="15" customHeight="1">
      <c r="B22" s="231"/>
      <c r="C22" s="232" t="s">
        <v>21</v>
      </c>
      <c r="D22" s="232"/>
      <c r="E22" s="232"/>
      <c r="I22" s="60"/>
      <c r="J22" s="377">
        <v>0.1125</v>
      </c>
      <c r="K22" s="63">
        <v>9</v>
      </c>
    </row>
    <row r="23" spans="2:25" ht="15" customHeight="1">
      <c r="B23" s="231"/>
      <c r="C23" s="222" t="s">
        <v>22</v>
      </c>
      <c r="D23" s="222" t="s">
        <v>23</v>
      </c>
      <c r="E23" s="222" t="s">
        <v>24</v>
      </c>
      <c r="I23" s="62" t="s">
        <v>1542</v>
      </c>
      <c r="J23" s="377">
        <v>0.105</v>
      </c>
      <c r="K23" s="63">
        <v>3.5</v>
      </c>
    </row>
    <row r="24" spans="2:25" ht="15" customHeight="1" thickBot="1">
      <c r="B24" s="225"/>
      <c r="C24" s="233" t="s">
        <v>25</v>
      </c>
      <c r="D24" s="233" t="s">
        <v>26</v>
      </c>
      <c r="E24" s="233" t="s">
        <v>26</v>
      </c>
      <c r="J24" s="74"/>
    </row>
    <row r="25" spans="2:25" ht="15" customHeight="1">
      <c r="B25" s="234" t="s">
        <v>27</v>
      </c>
      <c r="C25" s="226"/>
      <c r="D25" s="226"/>
      <c r="E25" s="226"/>
      <c r="J25" s="74"/>
    </row>
    <row r="26" spans="2:25" ht="15" customHeight="1">
      <c r="B26" s="235" t="s">
        <v>1483</v>
      </c>
      <c r="C26" s="223">
        <f>'AEB-4 CAPM'!H24</f>
        <v>0.11314902825272838</v>
      </c>
      <c r="D26" s="223">
        <f>'AEB-4 CAPM'!H58</f>
        <v>0.11300736158606169</v>
      </c>
      <c r="E26" s="223">
        <f>'AEB-4 CAPM'!H92</f>
        <v>0.11300736158606169</v>
      </c>
    </row>
    <row r="27" spans="2:25" ht="15" customHeight="1">
      <c r="B27" s="235" t="s">
        <v>1484</v>
      </c>
      <c r="C27" s="223">
        <f>'AEB-4 CAPM'!H126</f>
        <v>0.11504477604788708</v>
      </c>
      <c r="D27" s="223">
        <f>'AEB-4 CAPM'!H160</f>
        <v>0.11491521007566488</v>
      </c>
      <c r="E27" s="223">
        <f>'AEB-4 CAPM'!H194</f>
        <v>0.11491521007566488</v>
      </c>
      <c r="J27" s="68"/>
    </row>
    <row r="28" spans="2:25" ht="15" customHeight="1">
      <c r="B28" s="236"/>
      <c r="C28" s="223"/>
      <c r="D28" s="223"/>
      <c r="E28" s="223"/>
    </row>
    <row r="29" spans="2:25" ht="15" customHeight="1">
      <c r="B29" s="234" t="s">
        <v>28</v>
      </c>
      <c r="C29" s="223"/>
      <c r="D29" s="223"/>
      <c r="E29" s="223"/>
    </row>
    <row r="30" spans="2:25" ht="15" customHeight="1">
      <c r="B30" s="235" t="s">
        <v>1483</v>
      </c>
      <c r="C30" s="237">
        <f>'AEB-4 CAPM'!I24</f>
        <v>0.11869755838490019</v>
      </c>
      <c r="D30" s="237">
        <f>'AEB-4 CAPM'!I58</f>
        <v>0.11859130838490017</v>
      </c>
      <c r="E30" s="237">
        <f>'AEB-4 CAPM'!I92</f>
        <v>0.11859130838490017</v>
      </c>
    </row>
    <row r="31" spans="2:25" ht="15" customHeight="1">
      <c r="B31" s="235" t="s">
        <v>1484</v>
      </c>
      <c r="C31" s="237">
        <f>'AEB-4 CAPM'!I126</f>
        <v>0.12011936923126922</v>
      </c>
      <c r="D31" s="237">
        <f>'AEB-4 CAPM'!I160</f>
        <v>0.12002219475210256</v>
      </c>
      <c r="E31" s="237">
        <f>'AEB-4 CAPM'!I194</f>
        <v>0.12002219475210256</v>
      </c>
    </row>
    <row r="32" spans="2:25" ht="15" customHeight="1">
      <c r="B32" s="236"/>
      <c r="C32" s="237"/>
      <c r="D32" s="237"/>
      <c r="E32" s="237"/>
      <c r="L32" s="74"/>
      <c r="M32" s="74"/>
      <c r="N32" s="74"/>
      <c r="O32" s="74"/>
      <c r="P32" s="279"/>
      <c r="Q32" s="279"/>
      <c r="R32" s="279"/>
      <c r="S32" s="279"/>
      <c r="T32" s="279"/>
      <c r="U32" s="279"/>
      <c r="V32" s="279"/>
      <c r="W32" s="279"/>
      <c r="X32" s="279"/>
      <c r="Y32" s="279"/>
    </row>
    <row r="33" spans="2:25" ht="15" customHeight="1">
      <c r="B33" s="234" t="s">
        <v>29</v>
      </c>
      <c r="C33" s="237">
        <f>'AEB-7 RskPrem'!L47</f>
        <v>0.10674753657654784</v>
      </c>
      <c r="D33" s="237">
        <f>'AEB-7 RskPrem'!L48</f>
        <v>0.10642294775387966</v>
      </c>
      <c r="E33" s="237">
        <f>'AEB-7 RskPrem'!L49</f>
        <v>0.10642294775387966</v>
      </c>
      <c r="L33" s="74"/>
      <c r="M33" s="74"/>
      <c r="N33" s="74"/>
      <c r="O33" s="74"/>
      <c r="P33" s="279"/>
      <c r="Q33" s="279"/>
      <c r="R33" s="279"/>
      <c r="S33" s="279"/>
      <c r="T33" s="279"/>
      <c r="U33" s="279"/>
      <c r="V33" s="279"/>
      <c r="W33" s="279"/>
      <c r="X33" s="279"/>
      <c r="Y33" s="279"/>
    </row>
    <row r="34" spans="2:25" ht="15" customHeight="1">
      <c r="B34" s="69"/>
      <c r="C34" s="64"/>
      <c r="D34" s="64"/>
      <c r="E34" s="64"/>
      <c r="L34" s="74"/>
      <c r="M34" s="74"/>
      <c r="N34" s="74"/>
      <c r="O34" s="74"/>
      <c r="P34" s="279"/>
      <c r="Q34" s="279"/>
      <c r="R34" s="279"/>
      <c r="S34" s="279"/>
      <c r="T34" s="279"/>
      <c r="U34" s="279"/>
      <c r="V34" s="279"/>
      <c r="W34" s="279"/>
      <c r="X34" s="279"/>
      <c r="Y34" s="279"/>
    </row>
    <row r="35" spans="2:25" ht="15" customHeight="1">
      <c r="B35" s="70"/>
      <c r="L35" s="74"/>
      <c r="M35" s="74"/>
      <c r="N35" s="74"/>
      <c r="O35" s="74"/>
      <c r="P35" s="279"/>
      <c r="Q35" s="279"/>
      <c r="R35" s="279"/>
      <c r="S35" s="279"/>
      <c r="T35" s="279"/>
      <c r="U35" s="279"/>
      <c r="V35" s="279"/>
      <c r="W35" s="279"/>
      <c r="X35" s="279"/>
      <c r="Y35" s="279"/>
    </row>
    <row r="36" spans="2:25" ht="15" customHeight="1">
      <c r="B36" s="70"/>
      <c r="L36" s="74"/>
      <c r="M36" s="74"/>
      <c r="N36" s="74"/>
      <c r="O36" s="74"/>
      <c r="P36" s="279"/>
      <c r="Q36" s="279"/>
      <c r="R36" s="279"/>
      <c r="S36" s="279"/>
      <c r="T36" s="279"/>
      <c r="U36" s="279"/>
      <c r="V36" s="279"/>
      <c r="W36" s="279"/>
      <c r="X36" s="279"/>
      <c r="Y36" s="279"/>
    </row>
    <row r="37" spans="2:25" ht="15" customHeight="1">
      <c r="B37" s="70"/>
      <c r="L37" s="74"/>
      <c r="M37" s="74"/>
      <c r="N37" s="74"/>
      <c r="O37" s="74"/>
      <c r="P37" s="279"/>
      <c r="Q37" s="279"/>
      <c r="R37" s="279"/>
      <c r="S37" s="279"/>
      <c r="T37" s="279"/>
      <c r="U37" s="279"/>
      <c r="V37" s="279"/>
      <c r="W37" s="279"/>
      <c r="X37" s="279"/>
      <c r="Y37" s="279"/>
    </row>
    <row r="38" spans="2:25" ht="15" customHeight="1">
      <c r="B38" s="70"/>
      <c r="L38" s="74"/>
      <c r="M38" s="74"/>
      <c r="N38" s="74"/>
      <c r="O38" s="74"/>
      <c r="P38" s="279"/>
      <c r="Q38" s="279"/>
      <c r="R38" s="279"/>
      <c r="S38" s="279"/>
      <c r="T38" s="279"/>
      <c r="U38" s="279"/>
      <c r="V38" s="279"/>
      <c r="W38" s="279"/>
      <c r="X38" s="279"/>
      <c r="Y38" s="279"/>
    </row>
    <row r="39" spans="2:25" ht="15" customHeight="1">
      <c r="B39" s="70"/>
      <c r="N39" s="58"/>
      <c r="O39" s="58"/>
    </row>
    <row r="40" spans="2:25" ht="15" customHeight="1">
      <c r="B40" s="70"/>
      <c r="N40" s="58"/>
      <c r="O40" s="58"/>
    </row>
    <row r="41" spans="2:25" ht="15" customHeight="1">
      <c r="B41" s="70"/>
      <c r="N41" s="58"/>
      <c r="O41" s="58"/>
    </row>
    <row r="42" spans="2:25" ht="15" customHeight="1">
      <c r="B42" s="70"/>
      <c r="N42" s="58"/>
      <c r="O42" s="58"/>
    </row>
    <row r="43" spans="2:25" ht="15" customHeight="1">
      <c r="B43" s="70"/>
      <c r="N43" s="58"/>
      <c r="O43" s="58"/>
    </row>
    <row r="44" spans="2:25" ht="15" customHeight="1">
      <c r="B44" s="70"/>
      <c r="N44" s="58"/>
      <c r="O44" s="58"/>
    </row>
    <row r="45" spans="2:25" ht="15" customHeight="1">
      <c r="B45" s="70"/>
      <c r="N45" s="58"/>
      <c r="O45" s="58"/>
    </row>
    <row r="46" spans="2:25" ht="15" customHeight="1">
      <c r="B46" s="70"/>
      <c r="N46" s="58"/>
      <c r="O46" s="58"/>
    </row>
    <row r="47" spans="2:25" ht="15" customHeight="1">
      <c r="B47" s="70"/>
      <c r="N47" s="58"/>
      <c r="O47" s="58"/>
    </row>
    <row r="48" spans="2:25" ht="15" customHeight="1">
      <c r="B48" s="70"/>
      <c r="N48" s="58"/>
      <c r="O48" s="58"/>
    </row>
    <row r="49" spans="2:15" ht="15" customHeight="1">
      <c r="B49" s="70"/>
      <c r="N49" s="58"/>
      <c r="O49" s="58"/>
    </row>
    <row r="50" spans="2:15" ht="15" customHeight="1">
      <c r="B50" s="70"/>
      <c r="N50" s="58"/>
      <c r="O50" s="58"/>
    </row>
    <row r="51" spans="2:15" ht="15" customHeight="1">
      <c r="B51" s="70"/>
      <c r="N51" s="58"/>
      <c r="O51" s="58"/>
    </row>
    <row r="52" spans="2:15" ht="15" customHeight="1">
      <c r="B52" s="70"/>
      <c r="N52" s="58"/>
      <c r="O52" s="58"/>
    </row>
    <row r="53" spans="2:15" ht="15" customHeight="1">
      <c r="B53" s="70"/>
      <c r="N53" s="58"/>
      <c r="O53" s="58"/>
    </row>
    <row r="54" spans="2:15" ht="15" customHeight="1">
      <c r="B54" s="70"/>
      <c r="N54" s="58"/>
      <c r="O54" s="58"/>
    </row>
    <row r="55" spans="2:15" ht="15" customHeight="1">
      <c r="B55" s="70"/>
    </row>
    <row r="56" spans="2:15" ht="15" customHeight="1">
      <c r="B56" s="70"/>
    </row>
    <row r="57" spans="2:15" ht="15" customHeight="1">
      <c r="B57" s="70"/>
    </row>
    <row r="58" spans="2:15" ht="15" customHeight="1">
      <c r="B58" s="70"/>
    </row>
    <row r="59" spans="2:15" ht="15" customHeight="1">
      <c r="B59" s="70"/>
    </row>
    <row r="60" spans="2:15" ht="15" customHeight="1">
      <c r="B60" s="70"/>
    </row>
    <row r="61" spans="2:15" ht="15" customHeight="1">
      <c r="B61" s="70"/>
    </row>
    <row r="62" spans="2:15" ht="15" customHeight="1">
      <c r="B62" s="70"/>
    </row>
    <row r="63" spans="2:15" ht="15" customHeight="1">
      <c r="B63" s="70"/>
    </row>
    <row r="87" spans="5:5" ht="15" customHeight="1">
      <c r="E87" s="65"/>
    </row>
  </sheetData>
  <mergeCells count="2">
    <mergeCell ref="B2:E2"/>
    <mergeCell ref="B3:E3"/>
  </mergeCells>
  <printOptions horizontalCentered="1"/>
  <pageMargins left="0.7" right="0.7" top="1.25" bottom="0.75" header="0.3" footer="0.3"/>
  <pageSetup scale="88" fitToWidth="0" fitToHeight="0" orientation="portrait" useFirstPageNumber="1" horizontalDpi="1200" verticalDpi="1200" r:id="rId1"/>
  <headerFooter scaleWithDoc="0">
    <oddHeader>&amp;L&amp;"Arial,Regular"DRAFT- PRIVILEGED AND CONFIDENTIAL
PREPARED AT THE REQUEST OF COUNSEL
&amp;R&amp;"Arial,Regular"Schedule AEB-1
Page &amp;P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DBE71-B0B0-42B8-A8EF-FA851A86D413}">
  <sheetPr codeName="Sheet10"/>
  <dimension ref="B2:U124"/>
  <sheetViews>
    <sheetView topLeftCell="A12" zoomScale="70" zoomScaleNormal="70" zoomScaleSheetLayoutView="55" zoomScalePageLayoutView="85" workbookViewId="0">
      <selection activeCell="E69" sqref="E69"/>
    </sheetView>
  </sheetViews>
  <sheetFormatPr defaultColWidth="9.140625" defaultRowHeight="12.75"/>
  <cols>
    <col min="1" max="1" width="2.7109375" style="5" customWidth="1"/>
    <col min="2" max="2" width="34.140625" style="5" customWidth="1"/>
    <col min="3" max="3" width="39.7109375" style="5" bestFit="1" customWidth="1"/>
    <col min="4" max="4" width="22.7109375" style="5" bestFit="1" customWidth="1"/>
    <col min="5" max="5" width="7.42578125" style="5" bestFit="1" customWidth="1"/>
    <col min="6" max="6" width="16" style="5" customWidth="1"/>
    <col min="7" max="7" width="16.7109375" style="5" customWidth="1"/>
    <col min="8" max="8" width="6.7109375" style="5" customWidth="1"/>
    <col min="9" max="10" width="13.5703125" style="5" customWidth="1"/>
    <col min="11" max="11" width="15.7109375" style="5" bestFit="1" customWidth="1"/>
    <col min="12" max="12" width="9.140625" style="5" customWidth="1"/>
    <col min="13" max="13" width="8.5703125" style="5" customWidth="1"/>
    <col min="14" max="14" width="4.5703125" style="5" customWidth="1"/>
    <col min="15" max="15" width="8.140625" style="5" customWidth="1"/>
    <col min="16" max="16" width="11.85546875" style="5" customWidth="1"/>
    <col min="17" max="17" width="3.28515625" style="5" customWidth="1"/>
    <col min="18" max="18" width="13.7109375" style="5" bestFit="1" customWidth="1"/>
    <col min="19" max="19" width="15" style="5" customWidth="1"/>
    <col min="20" max="20" width="89" style="5" customWidth="1"/>
    <col min="21" max="21" width="22.28515625" style="5" customWidth="1"/>
    <col min="22" max="16384" width="9.140625" style="5"/>
  </cols>
  <sheetData>
    <row r="2" spans="2:21">
      <c r="B2" s="3" t="s">
        <v>1561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2:21">
      <c r="B3" s="3" t="s">
        <v>1261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"/>
    </row>
    <row r="4" spans="2:2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6" spans="2:21" ht="14.45" customHeight="1">
      <c r="F6" s="3" t="s">
        <v>31</v>
      </c>
      <c r="G6" s="7"/>
      <c r="I6" s="3" t="s">
        <v>32</v>
      </c>
      <c r="J6" s="3" t="s">
        <v>33</v>
      </c>
      <c r="K6" s="3" t="s">
        <v>34</v>
      </c>
      <c r="L6" s="3" t="s">
        <v>35</v>
      </c>
      <c r="M6" s="7"/>
      <c r="O6" s="462" t="s">
        <v>36</v>
      </c>
      <c r="P6" s="462"/>
      <c r="Q6" s="11"/>
      <c r="R6" s="3" t="s">
        <v>37</v>
      </c>
      <c r="S6" s="7"/>
    </row>
    <row r="7" spans="2:21">
      <c r="H7" s="7"/>
      <c r="I7" s="8" t="s">
        <v>1296</v>
      </c>
      <c r="J7" s="8"/>
      <c r="K7" s="8"/>
      <c r="L7" s="8"/>
      <c r="M7" s="8"/>
      <c r="N7" s="9"/>
      <c r="O7" s="9"/>
      <c r="S7" s="11"/>
      <c r="T7" s="11"/>
    </row>
    <row r="8" spans="2:21">
      <c r="B8" s="4"/>
      <c r="C8" s="4"/>
      <c r="D8" s="4"/>
      <c r="E8" s="4"/>
      <c r="F8" s="4"/>
      <c r="G8" s="10"/>
      <c r="H8" s="9"/>
      <c r="J8" s="11" t="s">
        <v>1380</v>
      </c>
      <c r="K8" s="11" t="s">
        <v>1381</v>
      </c>
      <c r="P8" s="9"/>
      <c r="Q8" s="9"/>
      <c r="R8" s="9"/>
      <c r="S8" s="10"/>
      <c r="T8" s="10"/>
    </row>
    <row r="9" spans="2:21" ht="14.45" customHeight="1">
      <c r="B9" s="12"/>
      <c r="C9" s="12"/>
      <c r="D9" s="13"/>
      <c r="E9" s="13" t="s">
        <v>1382</v>
      </c>
      <c r="F9" s="3" t="s">
        <v>1264</v>
      </c>
      <c r="G9" s="14"/>
      <c r="H9" s="9"/>
      <c r="I9" s="3" t="s">
        <v>1383</v>
      </c>
      <c r="J9" s="3" t="s">
        <v>1384</v>
      </c>
      <c r="K9" s="3" t="s">
        <v>1385</v>
      </c>
      <c r="L9" s="3" t="s">
        <v>1386</v>
      </c>
      <c r="M9" s="14"/>
      <c r="N9" s="9"/>
      <c r="O9" s="462" t="s">
        <v>1387</v>
      </c>
      <c r="P9" s="462"/>
      <c r="Q9" s="11"/>
      <c r="R9" s="3" t="s">
        <v>1527</v>
      </c>
      <c r="S9" s="7"/>
      <c r="T9" s="10"/>
    </row>
    <row r="10" spans="2:21" ht="15" customHeight="1" thickBot="1">
      <c r="B10" s="15" t="s">
        <v>39</v>
      </c>
      <c r="C10" s="15" t="s">
        <v>1263</v>
      </c>
      <c r="D10" s="15" t="s">
        <v>1388</v>
      </c>
      <c r="E10" s="15" t="s">
        <v>1389</v>
      </c>
      <c r="F10" s="16" t="s">
        <v>1390</v>
      </c>
      <c r="G10" s="17"/>
      <c r="H10" s="18"/>
      <c r="I10" s="16" t="s">
        <v>1391</v>
      </c>
      <c r="J10" s="16" t="s">
        <v>1392</v>
      </c>
      <c r="K10" s="16" t="s">
        <v>1393</v>
      </c>
      <c r="L10" s="16" t="s">
        <v>1394</v>
      </c>
      <c r="M10" s="17"/>
      <c r="N10" s="18"/>
      <c r="O10" s="463" t="s">
        <v>1395</v>
      </c>
      <c r="P10" s="463"/>
      <c r="Q10" s="40"/>
      <c r="R10" s="16" t="s">
        <v>1530</v>
      </c>
      <c r="S10" s="16"/>
      <c r="T10" s="41"/>
      <c r="U10" s="4"/>
    </row>
    <row r="11" spans="2:21">
      <c r="C11" s="19"/>
      <c r="D11" s="20"/>
      <c r="E11" s="20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47"/>
      <c r="T11" s="19"/>
    </row>
    <row r="12" spans="2:21" ht="15" customHeight="1">
      <c r="B12" s="22" t="s">
        <v>48</v>
      </c>
      <c r="C12" s="22" t="s">
        <v>1267</v>
      </c>
      <c r="D12" s="337" t="s">
        <v>1198</v>
      </c>
      <c r="E12" s="20" t="s">
        <v>1265</v>
      </c>
      <c r="F12" s="338"/>
      <c r="G12" s="338" t="s">
        <v>1266</v>
      </c>
      <c r="H12" s="338"/>
      <c r="I12" s="21" t="s">
        <v>47</v>
      </c>
      <c r="J12" s="21" t="s">
        <v>47</v>
      </c>
      <c r="K12" s="21" t="s">
        <v>47</v>
      </c>
      <c r="L12" s="21"/>
      <c r="M12" s="21" t="str">
        <f t="shared" ref="M12:M43" si="0">IF(AND(I12="No",J12="No",K12="No"),"No","Yes")</f>
        <v>No</v>
      </c>
      <c r="N12" s="21"/>
      <c r="O12" s="21"/>
      <c r="P12" s="21" t="s">
        <v>45</v>
      </c>
      <c r="Q12" s="21"/>
      <c r="R12" s="21"/>
      <c r="S12" s="47" t="s">
        <v>45</v>
      </c>
      <c r="T12" s="42"/>
    </row>
    <row r="13" spans="2:21" ht="15" customHeight="1">
      <c r="B13" s="22"/>
      <c r="C13" s="22" t="s">
        <v>1267</v>
      </c>
      <c r="D13" s="337" t="s">
        <v>1198</v>
      </c>
      <c r="E13" s="20" t="s">
        <v>1269</v>
      </c>
      <c r="F13" s="338"/>
      <c r="G13" s="338" t="s">
        <v>1266</v>
      </c>
      <c r="H13" s="338"/>
      <c r="I13" s="21" t="s">
        <v>47</v>
      </c>
      <c r="J13" s="21" t="s">
        <v>47</v>
      </c>
      <c r="K13" s="21" t="s">
        <v>47</v>
      </c>
      <c r="L13" s="21"/>
      <c r="M13" s="21" t="str">
        <f t="shared" si="0"/>
        <v>No</v>
      </c>
      <c r="N13" s="21"/>
      <c r="O13" s="21"/>
      <c r="P13" s="21" t="s">
        <v>47</v>
      </c>
      <c r="Q13" s="21"/>
      <c r="R13" s="21"/>
      <c r="S13" s="47" t="s">
        <v>45</v>
      </c>
      <c r="T13" s="19"/>
    </row>
    <row r="14" spans="2:21" ht="15" customHeight="1">
      <c r="B14" s="22"/>
      <c r="C14" s="22" t="s">
        <v>1270</v>
      </c>
      <c r="D14" s="337" t="s">
        <v>1202</v>
      </c>
      <c r="E14" s="20" t="s">
        <v>1265</v>
      </c>
      <c r="F14" s="338"/>
      <c r="G14" s="338" t="s">
        <v>1266</v>
      </c>
      <c r="H14" s="338"/>
      <c r="I14" s="21" t="s">
        <v>47</v>
      </c>
      <c r="J14" s="21" t="s">
        <v>47</v>
      </c>
      <c r="K14" s="21" t="s">
        <v>47</v>
      </c>
      <c r="L14" s="21"/>
      <c r="M14" s="21" t="str">
        <f t="shared" si="0"/>
        <v>No</v>
      </c>
      <c r="N14" s="21"/>
      <c r="O14" s="21"/>
      <c r="P14" s="21" t="s">
        <v>47</v>
      </c>
      <c r="Q14" s="21"/>
      <c r="R14" s="21"/>
      <c r="S14" s="47" t="s">
        <v>45</v>
      </c>
      <c r="T14" s="20"/>
    </row>
    <row r="15" spans="2:21" ht="15" customHeight="1">
      <c r="B15" s="102"/>
      <c r="C15" s="337" t="s">
        <v>1270</v>
      </c>
      <c r="D15" s="337" t="s">
        <v>1202</v>
      </c>
      <c r="E15" s="20" t="s">
        <v>1269</v>
      </c>
      <c r="F15" s="338"/>
      <c r="G15" s="338" t="s">
        <v>1266</v>
      </c>
      <c r="H15" s="338"/>
      <c r="I15" s="21" t="s">
        <v>47</v>
      </c>
      <c r="J15" s="21" t="s">
        <v>47</v>
      </c>
      <c r="K15" s="21" t="s">
        <v>47</v>
      </c>
      <c r="L15" s="21"/>
      <c r="M15" s="21" t="str">
        <f t="shared" si="0"/>
        <v>No</v>
      </c>
      <c r="N15" s="21"/>
      <c r="O15" s="21"/>
      <c r="P15" s="21" t="s">
        <v>47</v>
      </c>
      <c r="Q15" s="21"/>
      <c r="R15" s="21"/>
      <c r="S15" s="47" t="s">
        <v>45</v>
      </c>
      <c r="T15" s="19"/>
    </row>
    <row r="16" spans="2:21" ht="15" customHeight="1">
      <c r="B16" s="23" t="s">
        <v>51</v>
      </c>
      <c r="C16" s="23" t="s">
        <v>1271</v>
      </c>
      <c r="D16" s="337" t="s">
        <v>1204</v>
      </c>
      <c r="E16" s="20" t="s">
        <v>1265</v>
      </c>
      <c r="F16" s="338"/>
      <c r="G16" s="338" t="s">
        <v>1266</v>
      </c>
      <c r="H16" s="338"/>
      <c r="I16" s="21" t="s">
        <v>45</v>
      </c>
      <c r="J16" s="21" t="s">
        <v>45</v>
      </c>
      <c r="K16" s="21" t="s">
        <v>47</v>
      </c>
      <c r="L16" s="21"/>
      <c r="M16" s="21" t="str">
        <f t="shared" si="0"/>
        <v>Yes</v>
      </c>
      <c r="N16" s="21"/>
      <c r="O16" s="21"/>
      <c r="P16" s="21" t="s">
        <v>45</v>
      </c>
      <c r="Q16" s="21"/>
      <c r="R16" s="21"/>
      <c r="S16" s="47" t="s">
        <v>1558</v>
      </c>
      <c r="T16" s="20"/>
    </row>
    <row r="17" spans="2:21" ht="15" customHeight="1">
      <c r="B17" s="102"/>
      <c r="C17" s="337" t="s">
        <v>1271</v>
      </c>
      <c r="D17" s="337" t="s">
        <v>1204</v>
      </c>
      <c r="E17" s="20" t="s">
        <v>1269</v>
      </c>
      <c r="F17" s="338"/>
      <c r="G17" s="338" t="s">
        <v>1266</v>
      </c>
      <c r="H17" s="338"/>
      <c r="I17" s="21" t="s">
        <v>45</v>
      </c>
      <c r="J17" s="21" t="s">
        <v>47</v>
      </c>
      <c r="K17" s="21" t="s">
        <v>47</v>
      </c>
      <c r="L17" s="21"/>
      <c r="M17" s="21" t="str">
        <f t="shared" si="0"/>
        <v>Yes</v>
      </c>
      <c r="N17" s="21"/>
      <c r="O17" s="21"/>
      <c r="P17" s="21" t="s">
        <v>45</v>
      </c>
      <c r="Q17" s="21"/>
      <c r="R17" s="21"/>
      <c r="S17" s="47" t="s">
        <v>45</v>
      </c>
      <c r="T17" s="43"/>
    </row>
    <row r="18" spans="2:21" ht="15" customHeight="1">
      <c r="B18" s="102"/>
      <c r="C18" s="337" t="s">
        <v>1272</v>
      </c>
      <c r="D18" s="337" t="s">
        <v>1206</v>
      </c>
      <c r="E18" s="20" t="s">
        <v>1265</v>
      </c>
      <c r="F18" s="338"/>
      <c r="G18" s="338" t="s">
        <v>1268</v>
      </c>
      <c r="H18" s="338"/>
      <c r="I18" s="21" t="s">
        <v>45</v>
      </c>
      <c r="J18" s="21" t="s">
        <v>47</v>
      </c>
      <c r="K18" s="21" t="s">
        <v>47</v>
      </c>
      <c r="L18" s="21"/>
      <c r="M18" s="21" t="str">
        <f t="shared" si="0"/>
        <v>Yes</v>
      </c>
      <c r="N18" s="21"/>
      <c r="O18" s="21"/>
      <c r="P18" s="21" t="s">
        <v>45</v>
      </c>
      <c r="Q18" s="21"/>
      <c r="R18" s="21"/>
      <c r="S18" s="47" t="s">
        <v>1529</v>
      </c>
      <c r="T18" s="43"/>
    </row>
    <row r="19" spans="2:21" ht="15" customHeight="1">
      <c r="B19" s="102"/>
      <c r="C19" s="337" t="s">
        <v>1272</v>
      </c>
      <c r="D19" s="337" t="s">
        <v>1206</v>
      </c>
      <c r="E19" s="20" t="s">
        <v>1269</v>
      </c>
      <c r="F19" s="338"/>
      <c r="G19" s="338" t="s">
        <v>1268</v>
      </c>
      <c r="H19" s="338"/>
      <c r="I19" s="21" t="s">
        <v>45</v>
      </c>
      <c r="J19" s="21" t="s">
        <v>47</v>
      </c>
      <c r="K19" s="21" t="s">
        <v>47</v>
      </c>
      <c r="L19" s="21"/>
      <c r="M19" s="21" t="str">
        <f t="shared" si="0"/>
        <v>Yes</v>
      </c>
      <c r="N19" s="21"/>
      <c r="O19" s="21"/>
      <c r="P19" s="21" t="s">
        <v>45</v>
      </c>
      <c r="Q19" s="21"/>
      <c r="R19" s="21"/>
      <c r="S19" s="47" t="s">
        <v>45</v>
      </c>
      <c r="T19" s="43"/>
    </row>
    <row r="20" spans="2:21" ht="15" customHeight="1">
      <c r="B20" s="102" t="s">
        <v>54</v>
      </c>
      <c r="C20" s="337" t="s">
        <v>1273</v>
      </c>
      <c r="D20" s="337" t="s">
        <v>1207</v>
      </c>
      <c r="E20" s="20" t="s">
        <v>1265</v>
      </c>
      <c r="F20" s="338"/>
      <c r="G20" s="338" t="s">
        <v>1268</v>
      </c>
      <c r="H20" s="338"/>
      <c r="I20" s="21" t="s">
        <v>45</v>
      </c>
      <c r="J20" s="21" t="s">
        <v>45</v>
      </c>
      <c r="K20" s="21" t="s">
        <v>47</v>
      </c>
      <c r="L20" s="21"/>
      <c r="M20" s="21" t="str">
        <f t="shared" si="0"/>
        <v>Yes</v>
      </c>
      <c r="N20" s="21"/>
      <c r="O20" s="21"/>
      <c r="P20" s="21" t="s">
        <v>45</v>
      </c>
      <c r="Q20" s="21"/>
      <c r="R20" s="21"/>
      <c r="S20" s="47" t="s">
        <v>45</v>
      </c>
      <c r="T20" s="43"/>
    </row>
    <row r="21" spans="2:21" ht="15" customHeight="1">
      <c r="B21" s="102"/>
      <c r="C21" s="337" t="s">
        <v>1274</v>
      </c>
      <c r="D21" s="337" t="s">
        <v>1209</v>
      </c>
      <c r="E21" s="20" t="s">
        <v>1265</v>
      </c>
      <c r="F21" s="338"/>
      <c r="G21" s="338" t="s">
        <v>1266</v>
      </c>
      <c r="H21" s="338"/>
      <c r="I21" s="21" t="s">
        <v>45</v>
      </c>
      <c r="J21" s="21" t="s">
        <v>47</v>
      </c>
      <c r="K21" s="21" t="s">
        <v>47</v>
      </c>
      <c r="L21" s="21"/>
      <c r="M21" s="21" t="str">
        <f t="shared" si="0"/>
        <v>Yes</v>
      </c>
      <c r="N21" s="21"/>
      <c r="O21" s="21"/>
      <c r="P21" s="21" t="s">
        <v>45</v>
      </c>
      <c r="Q21" s="21"/>
      <c r="R21" s="21"/>
      <c r="S21" s="47" t="s">
        <v>45</v>
      </c>
      <c r="T21" s="19"/>
    </row>
    <row r="22" spans="2:21" ht="15" customHeight="1">
      <c r="B22" s="102"/>
      <c r="C22" s="337" t="s">
        <v>1275</v>
      </c>
      <c r="D22" s="337" t="s">
        <v>1211</v>
      </c>
      <c r="E22" s="20" t="s">
        <v>1265</v>
      </c>
      <c r="F22" s="338"/>
      <c r="G22" s="338" t="s">
        <v>1268</v>
      </c>
      <c r="H22" s="338"/>
      <c r="I22" s="21" t="s">
        <v>45</v>
      </c>
      <c r="J22" s="21" t="s">
        <v>47</v>
      </c>
      <c r="K22" s="21" t="s">
        <v>47</v>
      </c>
      <c r="L22" s="21"/>
      <c r="M22" s="21" t="str">
        <f t="shared" si="0"/>
        <v>Yes</v>
      </c>
      <c r="N22" s="21"/>
      <c r="O22" s="21"/>
      <c r="P22" s="21" t="s">
        <v>45</v>
      </c>
      <c r="Q22" s="21"/>
      <c r="R22" s="21"/>
      <c r="S22" s="47" t="s">
        <v>45</v>
      </c>
      <c r="T22" s="19"/>
    </row>
    <row r="23" spans="2:21" ht="15" customHeight="1">
      <c r="B23" s="102"/>
      <c r="C23" s="337" t="s">
        <v>1273</v>
      </c>
      <c r="D23" s="337" t="s">
        <v>1213</v>
      </c>
      <c r="E23" s="20" t="s">
        <v>1265</v>
      </c>
      <c r="F23" s="338"/>
      <c r="G23" s="338" t="s">
        <v>1268</v>
      </c>
      <c r="H23" s="338"/>
      <c r="I23" s="21" t="s">
        <v>45</v>
      </c>
      <c r="J23" s="21" t="s">
        <v>45</v>
      </c>
      <c r="K23" s="21" t="s">
        <v>47</v>
      </c>
      <c r="L23" s="21"/>
      <c r="M23" s="21" t="str">
        <f t="shared" si="0"/>
        <v>Yes</v>
      </c>
      <c r="N23" s="21"/>
      <c r="O23" s="21"/>
      <c r="P23" s="21" t="s">
        <v>45</v>
      </c>
      <c r="Q23" s="21"/>
      <c r="R23" s="21"/>
      <c r="S23" s="47" t="s">
        <v>45</v>
      </c>
      <c r="T23" s="43"/>
    </row>
    <row r="24" spans="2:21" ht="15" customHeight="1">
      <c r="B24" s="102"/>
      <c r="C24" s="337" t="s">
        <v>1274</v>
      </c>
      <c r="D24" s="337" t="s">
        <v>1215</v>
      </c>
      <c r="E24" s="20" t="s">
        <v>1265</v>
      </c>
      <c r="F24" s="338"/>
      <c r="G24" s="338" t="s">
        <v>1266</v>
      </c>
      <c r="H24" s="338"/>
      <c r="I24" s="21" t="s">
        <v>45</v>
      </c>
      <c r="J24" s="21" t="s">
        <v>47</v>
      </c>
      <c r="K24" s="21" t="s">
        <v>47</v>
      </c>
      <c r="L24" s="21"/>
      <c r="M24" s="21" t="str">
        <f t="shared" si="0"/>
        <v>Yes</v>
      </c>
      <c r="N24" s="21"/>
      <c r="O24" s="21"/>
      <c r="P24" s="21" t="s">
        <v>45</v>
      </c>
      <c r="Q24" s="21"/>
      <c r="R24" s="21"/>
      <c r="S24" s="47" t="s">
        <v>45</v>
      </c>
      <c r="T24" s="19"/>
    </row>
    <row r="25" spans="2:21" ht="15" customHeight="1">
      <c r="B25" s="102"/>
      <c r="C25" s="337" t="s">
        <v>1276</v>
      </c>
      <c r="D25" s="337" t="s">
        <v>1217</v>
      </c>
      <c r="E25" s="20" t="s">
        <v>1265</v>
      </c>
      <c r="F25" s="338"/>
      <c r="G25" s="338" t="s">
        <v>1277</v>
      </c>
      <c r="H25" s="338"/>
      <c r="I25" s="21" t="s">
        <v>45</v>
      </c>
      <c r="J25" s="21" t="s">
        <v>47</v>
      </c>
      <c r="K25" s="21" t="s">
        <v>47</v>
      </c>
      <c r="L25" s="21"/>
      <c r="M25" s="21" t="str">
        <f t="shared" si="0"/>
        <v>Yes</v>
      </c>
      <c r="N25" s="21"/>
      <c r="O25" s="21"/>
      <c r="P25" s="21" t="s">
        <v>45</v>
      </c>
      <c r="Q25" s="21"/>
      <c r="R25" s="21"/>
      <c r="S25" s="344" t="s">
        <v>1558</v>
      </c>
      <c r="T25" s="20"/>
    </row>
    <row r="26" spans="2:21" ht="15" customHeight="1">
      <c r="B26" s="102"/>
      <c r="C26" s="337" t="s">
        <v>1278</v>
      </c>
      <c r="D26" s="337" t="s">
        <v>1219</v>
      </c>
      <c r="E26" s="20" t="s">
        <v>1265</v>
      </c>
      <c r="F26" s="338"/>
      <c r="G26" s="338" t="s">
        <v>1268</v>
      </c>
      <c r="H26" s="338"/>
      <c r="I26" s="21" t="s">
        <v>45</v>
      </c>
      <c r="J26" s="21" t="s">
        <v>47</v>
      </c>
      <c r="K26" s="21" t="s">
        <v>47</v>
      </c>
      <c r="L26" s="21"/>
      <c r="M26" s="21" t="str">
        <f t="shared" si="0"/>
        <v>Yes</v>
      </c>
      <c r="N26" s="21"/>
      <c r="O26" s="21"/>
      <c r="P26" s="21" t="s">
        <v>45</v>
      </c>
      <c r="Q26" s="21"/>
      <c r="R26" s="21"/>
      <c r="S26" s="47" t="s">
        <v>45</v>
      </c>
      <c r="T26" s="19"/>
    </row>
    <row r="27" spans="2:21" ht="15" customHeight="1">
      <c r="B27" s="102"/>
      <c r="C27" s="337" t="s">
        <v>1279</v>
      </c>
      <c r="D27" s="337" t="s">
        <v>1221</v>
      </c>
      <c r="E27" s="20" t="s">
        <v>1265</v>
      </c>
      <c r="F27" s="338"/>
      <c r="G27" s="338" t="s">
        <v>1268</v>
      </c>
      <c r="H27" s="338"/>
      <c r="I27" s="21" t="s">
        <v>47</v>
      </c>
      <c r="J27" s="21" t="s">
        <v>47</v>
      </c>
      <c r="K27" s="21" t="s">
        <v>47</v>
      </c>
      <c r="L27" s="21"/>
      <c r="M27" s="21" t="str">
        <f t="shared" si="0"/>
        <v>No</v>
      </c>
      <c r="N27" s="21"/>
      <c r="O27" s="21"/>
      <c r="P27" s="21" t="s">
        <v>47</v>
      </c>
      <c r="Q27" s="21"/>
      <c r="R27" s="21"/>
      <c r="S27" s="47" t="s">
        <v>45</v>
      </c>
      <c r="T27" s="19"/>
    </row>
    <row r="28" spans="2:21" ht="15" customHeight="1">
      <c r="B28" s="102"/>
      <c r="C28" s="337" t="s">
        <v>1396</v>
      </c>
      <c r="D28" s="337" t="s">
        <v>1223</v>
      </c>
      <c r="E28" s="20" t="s">
        <v>1265</v>
      </c>
      <c r="F28" s="21"/>
      <c r="G28" s="338" t="s">
        <v>1268</v>
      </c>
      <c r="H28" s="338"/>
      <c r="I28" s="21" t="s">
        <v>47</v>
      </c>
      <c r="J28" s="21" t="s">
        <v>47</v>
      </c>
      <c r="K28" s="21" t="s">
        <v>47</v>
      </c>
      <c r="L28" s="21"/>
      <c r="M28" s="21" t="str">
        <f t="shared" si="0"/>
        <v>No</v>
      </c>
      <c r="N28" s="21"/>
      <c r="O28" s="21"/>
      <c r="P28" s="21" t="s">
        <v>45</v>
      </c>
      <c r="Q28" s="21"/>
      <c r="R28" s="21"/>
      <c r="S28" s="373" t="s">
        <v>1558</v>
      </c>
      <c r="T28" s="20"/>
    </row>
    <row r="29" spans="2:21" ht="15" customHeight="1">
      <c r="B29" s="102"/>
      <c r="C29" s="337" t="s">
        <v>1273</v>
      </c>
      <c r="D29" s="337" t="s">
        <v>1223</v>
      </c>
      <c r="E29" s="20" t="s">
        <v>1265</v>
      </c>
      <c r="F29" s="21"/>
      <c r="G29" s="338" t="s">
        <v>1268</v>
      </c>
      <c r="H29" s="338"/>
      <c r="I29" s="21" t="s">
        <v>47</v>
      </c>
      <c r="J29" s="21" t="s">
        <v>47</v>
      </c>
      <c r="K29" s="21" t="s">
        <v>47</v>
      </c>
      <c r="L29" s="21"/>
      <c r="M29" s="21" t="str">
        <f t="shared" si="0"/>
        <v>No</v>
      </c>
      <c r="N29" s="21"/>
      <c r="O29" s="21"/>
      <c r="P29" s="21" t="s">
        <v>45</v>
      </c>
      <c r="Q29" s="21"/>
      <c r="R29" s="21"/>
      <c r="S29" s="47" t="s">
        <v>45</v>
      </c>
      <c r="T29" s="19"/>
      <c r="U29" s="20"/>
    </row>
    <row r="30" spans="2:21" ht="15" customHeight="1">
      <c r="B30" s="102"/>
      <c r="C30" s="337" t="s">
        <v>1280</v>
      </c>
      <c r="D30" s="337" t="s">
        <v>1225</v>
      </c>
      <c r="E30" s="20" t="s">
        <v>1265</v>
      </c>
      <c r="F30" s="338"/>
      <c r="G30" s="338" t="s">
        <v>1268</v>
      </c>
      <c r="H30" s="338"/>
      <c r="I30" s="21" t="s">
        <v>47</v>
      </c>
      <c r="J30" s="21" t="s">
        <v>47</v>
      </c>
      <c r="K30" s="21" t="s">
        <v>47</v>
      </c>
      <c r="L30" s="21"/>
      <c r="M30" s="21" t="str">
        <f t="shared" si="0"/>
        <v>No</v>
      </c>
      <c r="N30" s="21"/>
      <c r="O30" s="21"/>
      <c r="P30" s="21" t="s">
        <v>45</v>
      </c>
      <c r="Q30" s="21"/>
      <c r="R30" s="21"/>
      <c r="S30" s="47" t="s">
        <v>45</v>
      </c>
      <c r="T30" s="19"/>
    </row>
    <row r="31" spans="2:21" ht="15" customHeight="1">
      <c r="B31" s="102"/>
      <c r="C31" s="337" t="s">
        <v>1281</v>
      </c>
      <c r="D31" s="337" t="s">
        <v>1226</v>
      </c>
      <c r="E31" s="20" t="s">
        <v>1265</v>
      </c>
      <c r="F31" s="338"/>
      <c r="G31" s="338" t="s">
        <v>1268</v>
      </c>
      <c r="H31" s="338"/>
      <c r="I31" s="21" t="s">
        <v>47</v>
      </c>
      <c r="J31" s="21" t="s">
        <v>47</v>
      </c>
      <c r="K31" s="21" t="s">
        <v>47</v>
      </c>
      <c r="L31" s="21"/>
      <c r="M31" s="21" t="str">
        <f t="shared" si="0"/>
        <v>No</v>
      </c>
      <c r="N31" s="21"/>
      <c r="O31" s="21"/>
      <c r="P31" s="21" t="s">
        <v>45</v>
      </c>
      <c r="Q31" s="21"/>
      <c r="R31" s="21"/>
      <c r="S31" s="47" t="s">
        <v>45</v>
      </c>
      <c r="T31" s="43"/>
    </row>
    <row r="32" spans="2:21" ht="15" customHeight="1">
      <c r="B32" s="22" t="s">
        <v>1423</v>
      </c>
      <c r="C32" s="22" t="s">
        <v>1441</v>
      </c>
      <c r="D32" s="339" t="s">
        <v>1203</v>
      </c>
      <c r="E32" s="20" t="s">
        <v>1265</v>
      </c>
      <c r="F32" s="338"/>
      <c r="G32" s="338" t="s">
        <v>1268</v>
      </c>
      <c r="H32" s="338"/>
      <c r="I32" s="21" t="s">
        <v>47</v>
      </c>
      <c r="J32" s="21" t="s">
        <v>47</v>
      </c>
      <c r="K32" s="21" t="s">
        <v>47</v>
      </c>
      <c r="L32" s="21"/>
      <c r="M32" s="21" t="str">
        <f t="shared" si="0"/>
        <v>No</v>
      </c>
      <c r="N32" s="21"/>
      <c r="O32" s="21"/>
      <c r="P32" s="21" t="s">
        <v>47</v>
      </c>
      <c r="Q32" s="21"/>
      <c r="R32" s="21"/>
      <c r="S32" s="47" t="s">
        <v>45</v>
      </c>
      <c r="T32" s="19"/>
    </row>
    <row r="33" spans="2:20" ht="15" customHeight="1">
      <c r="B33" s="22"/>
      <c r="C33" s="22" t="s">
        <v>1438</v>
      </c>
      <c r="D33" s="339" t="s">
        <v>1224</v>
      </c>
      <c r="E33" s="20" t="s">
        <v>1265</v>
      </c>
      <c r="F33" s="21"/>
      <c r="G33" s="338" t="s">
        <v>1268</v>
      </c>
      <c r="H33" s="338"/>
      <c r="I33" s="21" t="s">
        <v>45</v>
      </c>
      <c r="J33" s="21" t="s">
        <v>47</v>
      </c>
      <c r="K33" s="21" t="s">
        <v>47</v>
      </c>
      <c r="L33" s="21"/>
      <c r="M33" s="21" t="str">
        <f t="shared" si="0"/>
        <v>Yes</v>
      </c>
      <c r="N33" s="21"/>
      <c r="O33" s="21"/>
      <c r="P33" s="21" t="s">
        <v>45</v>
      </c>
      <c r="Q33" s="21"/>
      <c r="R33" s="21"/>
      <c r="S33" s="47" t="s">
        <v>1529</v>
      </c>
      <c r="T33" s="20"/>
    </row>
    <row r="34" spans="2:20" ht="15" customHeight="1">
      <c r="B34" s="22"/>
      <c r="C34" s="22" t="s">
        <v>1438</v>
      </c>
      <c r="D34" s="339" t="s">
        <v>1224</v>
      </c>
      <c r="E34" s="20" t="s">
        <v>1269</v>
      </c>
      <c r="F34" s="338"/>
      <c r="G34" s="338" t="s">
        <v>1268</v>
      </c>
      <c r="H34" s="338"/>
      <c r="I34" s="21" t="s">
        <v>45</v>
      </c>
      <c r="J34" s="21" t="s">
        <v>47</v>
      </c>
      <c r="K34" s="21" t="s">
        <v>47</v>
      </c>
      <c r="L34" s="21"/>
      <c r="M34" s="21" t="str">
        <f t="shared" si="0"/>
        <v>Yes</v>
      </c>
      <c r="N34" s="21"/>
      <c r="O34" s="21"/>
      <c r="P34" s="21" t="s">
        <v>45</v>
      </c>
      <c r="Q34" s="21"/>
      <c r="R34" s="21"/>
      <c r="S34" s="47" t="s">
        <v>45</v>
      </c>
      <c r="T34" s="42"/>
    </row>
    <row r="35" spans="2:20" ht="15" customHeight="1">
      <c r="B35" s="22"/>
      <c r="C35" s="22" t="s">
        <v>1438</v>
      </c>
      <c r="D35" s="339" t="s">
        <v>1228</v>
      </c>
      <c r="E35" s="20" t="s">
        <v>1269</v>
      </c>
      <c r="F35" s="21"/>
      <c r="G35" s="338" t="s">
        <v>1266</v>
      </c>
      <c r="H35" s="338"/>
      <c r="I35" s="21" t="s">
        <v>45</v>
      </c>
      <c r="J35" s="21" t="s">
        <v>47</v>
      </c>
      <c r="K35" s="21" t="s">
        <v>47</v>
      </c>
      <c r="L35" s="21"/>
      <c r="M35" s="21" t="str">
        <f t="shared" si="0"/>
        <v>Yes</v>
      </c>
      <c r="N35" s="21"/>
      <c r="O35" s="21"/>
      <c r="P35" s="21" t="s">
        <v>47</v>
      </c>
      <c r="Q35" s="21"/>
      <c r="R35" s="21"/>
      <c r="S35" s="47" t="s">
        <v>45</v>
      </c>
      <c r="T35" s="43"/>
    </row>
    <row r="36" spans="2:20" ht="15" customHeight="1">
      <c r="B36" s="22"/>
      <c r="C36" s="22" t="s">
        <v>1438</v>
      </c>
      <c r="D36" s="339" t="s">
        <v>1229</v>
      </c>
      <c r="E36" s="20" t="s">
        <v>1265</v>
      </c>
      <c r="F36" s="21"/>
      <c r="G36" s="338" t="s">
        <v>1268</v>
      </c>
      <c r="H36" s="338"/>
      <c r="I36" s="21" t="s">
        <v>45</v>
      </c>
      <c r="J36" s="21" t="s">
        <v>47</v>
      </c>
      <c r="K36" s="21" t="s">
        <v>47</v>
      </c>
      <c r="L36" s="21"/>
      <c r="M36" s="21" t="str">
        <f t="shared" si="0"/>
        <v>Yes</v>
      </c>
      <c r="N36" s="21"/>
      <c r="O36" s="21"/>
      <c r="P36" s="21" t="s">
        <v>45</v>
      </c>
      <c r="Q36" s="21"/>
      <c r="R36" s="21"/>
      <c r="S36" s="47" t="s">
        <v>1529</v>
      </c>
      <c r="T36" s="20"/>
    </row>
    <row r="37" spans="2:20" ht="15" customHeight="1">
      <c r="B37" s="22"/>
      <c r="C37" s="22" t="s">
        <v>1438</v>
      </c>
      <c r="D37" s="339" t="s">
        <v>1229</v>
      </c>
      <c r="E37" s="20" t="s">
        <v>1269</v>
      </c>
      <c r="F37" s="338"/>
      <c r="G37" s="338" t="s">
        <v>1268</v>
      </c>
      <c r="H37" s="338"/>
      <c r="I37" s="21" t="s">
        <v>45</v>
      </c>
      <c r="J37" s="21" t="s">
        <v>47</v>
      </c>
      <c r="K37" s="21" t="s">
        <v>47</v>
      </c>
      <c r="L37" s="21"/>
      <c r="M37" s="21" t="str">
        <f t="shared" si="0"/>
        <v>Yes</v>
      </c>
      <c r="N37" s="21"/>
      <c r="O37" s="21"/>
      <c r="P37" s="21" t="s">
        <v>45</v>
      </c>
      <c r="Q37" s="21"/>
      <c r="R37" s="21"/>
      <c r="S37" s="47" t="s">
        <v>1529</v>
      </c>
      <c r="T37" s="43"/>
    </row>
    <row r="38" spans="2:20" ht="15" customHeight="1">
      <c r="B38" s="22" t="s">
        <v>1425</v>
      </c>
      <c r="C38" s="22" t="s">
        <v>1436</v>
      </c>
      <c r="D38" s="337" t="s">
        <v>1215</v>
      </c>
      <c r="E38" s="20" t="s">
        <v>1265</v>
      </c>
      <c r="F38" s="338"/>
      <c r="G38" s="338" t="s">
        <v>1266</v>
      </c>
      <c r="H38" s="338"/>
      <c r="I38" s="21" t="s">
        <v>47</v>
      </c>
      <c r="J38" s="21" t="s">
        <v>47</v>
      </c>
      <c r="K38" s="21" t="s">
        <v>47</v>
      </c>
      <c r="L38" s="21"/>
      <c r="M38" s="21" t="str">
        <f t="shared" si="0"/>
        <v>No</v>
      </c>
      <c r="N38" s="21"/>
      <c r="O38" s="21"/>
      <c r="P38" s="21" t="s">
        <v>45</v>
      </c>
      <c r="Q38" s="21"/>
      <c r="R38" s="21"/>
      <c r="S38" s="47" t="s">
        <v>45</v>
      </c>
      <c r="T38" s="43"/>
    </row>
    <row r="39" spans="2:20" ht="15" customHeight="1">
      <c r="B39" s="22"/>
      <c r="C39" s="22" t="s">
        <v>1436</v>
      </c>
      <c r="D39" s="337" t="s">
        <v>1215</v>
      </c>
      <c r="E39" s="20" t="s">
        <v>1269</v>
      </c>
      <c r="F39" s="338"/>
      <c r="G39" s="338" t="s">
        <v>1266</v>
      </c>
      <c r="H39" s="338"/>
      <c r="I39" s="21" t="s">
        <v>45</v>
      </c>
      <c r="J39" s="21" t="s">
        <v>47</v>
      </c>
      <c r="K39" s="21" t="s">
        <v>47</v>
      </c>
      <c r="L39" s="21"/>
      <c r="M39" s="21" t="str">
        <f t="shared" si="0"/>
        <v>Yes</v>
      </c>
      <c r="N39" s="21"/>
      <c r="O39" s="21"/>
      <c r="P39" s="21" t="s">
        <v>45</v>
      </c>
      <c r="Q39" s="21"/>
      <c r="R39" s="21"/>
      <c r="S39" s="47" t="s">
        <v>45</v>
      </c>
      <c r="T39" s="43"/>
    </row>
    <row r="40" spans="2:20" ht="15" customHeight="1">
      <c r="B40" s="22" t="s">
        <v>1344</v>
      </c>
      <c r="C40" s="22" t="s">
        <v>1397</v>
      </c>
      <c r="D40" s="337" t="s">
        <v>1233</v>
      </c>
      <c r="E40" s="20" t="s">
        <v>1265</v>
      </c>
      <c r="G40" s="338" t="s">
        <v>1268</v>
      </c>
      <c r="I40" s="21" t="s">
        <v>45</v>
      </c>
      <c r="J40" s="21" t="s">
        <v>47</v>
      </c>
      <c r="K40" s="21" t="s">
        <v>47</v>
      </c>
      <c r="L40" s="21"/>
      <c r="M40" s="21" t="str">
        <f t="shared" si="0"/>
        <v>Yes</v>
      </c>
      <c r="P40" s="21" t="s">
        <v>45</v>
      </c>
      <c r="Q40" s="21"/>
      <c r="R40" s="21"/>
      <c r="S40" s="47" t="s">
        <v>45</v>
      </c>
      <c r="T40" s="43"/>
    </row>
    <row r="41" spans="2:20" ht="15" customHeight="1">
      <c r="B41" s="22"/>
      <c r="C41" s="22" t="s">
        <v>1398</v>
      </c>
      <c r="D41" s="337" t="s">
        <v>1235</v>
      </c>
      <c r="E41" s="20" t="s">
        <v>1265</v>
      </c>
      <c r="G41" s="338" t="s">
        <v>1268</v>
      </c>
      <c r="I41" s="21" t="s">
        <v>47</v>
      </c>
      <c r="J41" s="21" t="s">
        <v>47</v>
      </c>
      <c r="K41" s="21" t="s">
        <v>47</v>
      </c>
      <c r="L41" s="21"/>
      <c r="M41" s="21" t="str">
        <f t="shared" si="0"/>
        <v>No</v>
      </c>
      <c r="P41" s="21" t="s">
        <v>45</v>
      </c>
      <c r="Q41" s="21"/>
      <c r="R41" s="21"/>
      <c r="S41" s="47" t="s">
        <v>45</v>
      </c>
      <c r="T41" s="43"/>
    </row>
    <row r="42" spans="2:20" ht="15" customHeight="1">
      <c r="B42" s="22"/>
      <c r="C42" s="22" t="s">
        <v>1398</v>
      </c>
      <c r="D42" s="337" t="s">
        <v>1235</v>
      </c>
      <c r="E42" s="20" t="s">
        <v>1269</v>
      </c>
      <c r="G42" s="338" t="s">
        <v>1268</v>
      </c>
      <c r="I42" s="21" t="s">
        <v>45</v>
      </c>
      <c r="J42" s="21" t="s">
        <v>47</v>
      </c>
      <c r="K42" s="21" t="s">
        <v>47</v>
      </c>
      <c r="L42" s="21"/>
      <c r="M42" s="21" t="str">
        <f t="shared" si="0"/>
        <v>Yes</v>
      </c>
      <c r="P42" s="21" t="s">
        <v>45</v>
      </c>
      <c r="Q42" s="21"/>
      <c r="R42" s="21"/>
      <c r="S42" s="47" t="s">
        <v>45</v>
      </c>
      <c r="T42" s="43"/>
    </row>
    <row r="43" spans="2:20" ht="15" customHeight="1">
      <c r="B43" s="22"/>
      <c r="C43" s="22" t="s">
        <v>1397</v>
      </c>
      <c r="D43" s="5" t="s">
        <v>1225</v>
      </c>
      <c r="E43" s="20" t="s">
        <v>1265</v>
      </c>
      <c r="G43" s="338" t="s">
        <v>1277</v>
      </c>
      <c r="I43" s="21" t="s">
        <v>47</v>
      </c>
      <c r="J43" s="21" t="s">
        <v>47</v>
      </c>
      <c r="K43" s="21" t="s">
        <v>47</v>
      </c>
      <c r="L43" s="21"/>
      <c r="M43" s="21" t="str">
        <f t="shared" si="0"/>
        <v>No</v>
      </c>
      <c r="P43" s="21" t="s">
        <v>45</v>
      </c>
      <c r="Q43" s="21"/>
      <c r="R43" s="21"/>
      <c r="S43" s="47" t="s">
        <v>45</v>
      </c>
      <c r="T43" s="43"/>
    </row>
    <row r="44" spans="2:20" ht="15" customHeight="1">
      <c r="B44" s="22" t="s">
        <v>1345</v>
      </c>
      <c r="C44" s="22" t="s">
        <v>1399</v>
      </c>
      <c r="D44" s="337" t="s">
        <v>1215</v>
      </c>
      <c r="E44" s="20" t="s">
        <v>1265</v>
      </c>
      <c r="F44" s="338"/>
      <c r="G44" s="338" t="s">
        <v>1266</v>
      </c>
      <c r="H44" s="338"/>
      <c r="I44" s="21" t="s">
        <v>47</v>
      </c>
      <c r="J44" s="21" t="s">
        <v>47</v>
      </c>
      <c r="K44" s="21" t="s">
        <v>47</v>
      </c>
      <c r="L44" s="21"/>
      <c r="M44" s="21" t="str">
        <f t="shared" ref="M44:M75" si="1">IF(AND(I44="No",J44="No",K44="No"),"No","Yes")</f>
        <v>No</v>
      </c>
      <c r="N44" s="21"/>
      <c r="O44" s="21"/>
      <c r="P44" s="21" t="s">
        <v>45</v>
      </c>
      <c r="Q44" s="21"/>
      <c r="R44" s="21"/>
      <c r="S44" s="47" t="s">
        <v>45</v>
      </c>
      <c r="T44" s="19"/>
    </row>
    <row r="45" spans="2:20" ht="15" customHeight="1">
      <c r="B45" s="22"/>
      <c r="C45" s="22" t="s">
        <v>1400</v>
      </c>
      <c r="D45" s="337" t="s">
        <v>1215</v>
      </c>
      <c r="E45" s="20" t="s">
        <v>1269</v>
      </c>
      <c r="F45" s="338"/>
      <c r="G45" s="338" t="s">
        <v>1266</v>
      </c>
      <c r="H45" s="338"/>
      <c r="I45" s="21" t="s">
        <v>45</v>
      </c>
      <c r="J45" s="21" t="s">
        <v>47</v>
      </c>
      <c r="K45" s="21" t="s">
        <v>47</v>
      </c>
      <c r="L45" s="21"/>
      <c r="M45" s="21" t="str">
        <f t="shared" si="1"/>
        <v>Yes</v>
      </c>
      <c r="N45" s="21"/>
      <c r="O45" s="21"/>
      <c r="P45" s="21" t="s">
        <v>45</v>
      </c>
      <c r="Q45" s="21"/>
      <c r="R45" s="21"/>
      <c r="S45" s="47" t="s">
        <v>45</v>
      </c>
      <c r="T45" s="43"/>
    </row>
    <row r="46" spans="2:20" ht="15" customHeight="1">
      <c r="B46" s="22" t="s">
        <v>58</v>
      </c>
      <c r="C46" s="22" t="s">
        <v>1282</v>
      </c>
      <c r="D46" s="337" t="s">
        <v>1207</v>
      </c>
      <c r="E46" s="20" t="s">
        <v>1265</v>
      </c>
      <c r="F46" s="338"/>
      <c r="G46" s="338" t="s">
        <v>1266</v>
      </c>
      <c r="H46" s="338"/>
      <c r="I46" s="21" t="s">
        <v>45</v>
      </c>
      <c r="J46" s="21" t="s">
        <v>45</v>
      </c>
      <c r="K46" s="21" t="s">
        <v>47</v>
      </c>
      <c r="L46" s="21"/>
      <c r="M46" s="21" t="str">
        <f t="shared" si="1"/>
        <v>Yes</v>
      </c>
      <c r="N46" s="21"/>
      <c r="O46" s="21"/>
      <c r="P46" s="21" t="s">
        <v>45</v>
      </c>
      <c r="Q46" s="21"/>
      <c r="R46" s="21"/>
      <c r="S46" s="47" t="s">
        <v>45</v>
      </c>
      <c r="T46" s="20"/>
    </row>
    <row r="47" spans="2:20" ht="15" customHeight="1">
      <c r="B47" s="22"/>
      <c r="C47" s="22" t="s">
        <v>1283</v>
      </c>
      <c r="D47" s="337" t="s">
        <v>1284</v>
      </c>
      <c r="E47" s="20" t="s">
        <v>1265</v>
      </c>
      <c r="F47" s="338"/>
      <c r="G47" s="338" t="s">
        <v>1277</v>
      </c>
      <c r="H47" s="338"/>
      <c r="I47" s="21" t="s">
        <v>45</v>
      </c>
      <c r="J47" s="21" t="s">
        <v>45</v>
      </c>
      <c r="K47" s="21" t="s">
        <v>47</v>
      </c>
      <c r="L47" s="21"/>
      <c r="M47" s="21" t="str">
        <f t="shared" si="1"/>
        <v>Yes</v>
      </c>
      <c r="N47" s="21"/>
      <c r="O47" s="21"/>
      <c r="P47" s="21" t="s">
        <v>45</v>
      </c>
      <c r="Q47" s="21"/>
      <c r="R47" s="21"/>
      <c r="S47" s="47" t="s">
        <v>45</v>
      </c>
      <c r="T47" s="43"/>
    </row>
    <row r="48" spans="2:20" ht="15" customHeight="1">
      <c r="B48" s="22"/>
      <c r="C48" s="22" t="s">
        <v>1283</v>
      </c>
      <c r="D48" s="337" t="s">
        <v>1284</v>
      </c>
      <c r="E48" s="20" t="s">
        <v>1269</v>
      </c>
      <c r="F48" s="338"/>
      <c r="G48" s="338" t="s">
        <v>1277</v>
      </c>
      <c r="H48" s="338"/>
      <c r="I48" s="21" t="s">
        <v>47</v>
      </c>
      <c r="J48" s="21" t="s">
        <v>45</v>
      </c>
      <c r="K48" s="21" t="s">
        <v>47</v>
      </c>
      <c r="L48" s="21"/>
      <c r="M48" s="21" t="str">
        <f t="shared" si="1"/>
        <v>Yes</v>
      </c>
      <c r="N48" s="21"/>
      <c r="O48" s="21"/>
      <c r="P48" s="21" t="s">
        <v>47</v>
      </c>
      <c r="Q48" s="21"/>
      <c r="R48" s="21"/>
      <c r="S48" s="47" t="s">
        <v>45</v>
      </c>
      <c r="T48" s="43"/>
    </row>
    <row r="49" spans="2:20" ht="15" customHeight="1">
      <c r="B49" s="22"/>
      <c r="C49" s="22" t="s">
        <v>1285</v>
      </c>
      <c r="D49" s="337" t="s">
        <v>1213</v>
      </c>
      <c r="E49" s="20" t="s">
        <v>1265</v>
      </c>
      <c r="F49" s="338"/>
      <c r="G49" s="338" t="s">
        <v>1268</v>
      </c>
      <c r="H49" s="338"/>
      <c r="I49" s="21" t="s">
        <v>45</v>
      </c>
      <c r="J49" s="21" t="s">
        <v>45</v>
      </c>
      <c r="K49" s="21" t="s">
        <v>47</v>
      </c>
      <c r="L49" s="21"/>
      <c r="M49" s="21" t="str">
        <f t="shared" si="1"/>
        <v>Yes</v>
      </c>
      <c r="N49" s="21"/>
      <c r="O49" s="21"/>
      <c r="P49" s="21" t="s">
        <v>45</v>
      </c>
      <c r="Q49" s="21"/>
      <c r="R49" s="21"/>
      <c r="S49" s="47" t="s">
        <v>45</v>
      </c>
      <c r="T49" s="43"/>
    </row>
    <row r="50" spans="2:20" ht="15" customHeight="1">
      <c r="B50" s="22"/>
      <c r="C50" s="22" t="s">
        <v>1285</v>
      </c>
      <c r="D50" s="337" t="s">
        <v>1213</v>
      </c>
      <c r="E50" s="20" t="s">
        <v>1269</v>
      </c>
      <c r="F50" s="338"/>
      <c r="G50" s="338" t="s">
        <v>1268</v>
      </c>
      <c r="H50" s="338"/>
      <c r="I50" s="21" t="s">
        <v>47</v>
      </c>
      <c r="J50" s="21" t="s">
        <v>45</v>
      </c>
      <c r="K50" s="21" t="s">
        <v>47</v>
      </c>
      <c r="L50" s="21"/>
      <c r="M50" s="21" t="str">
        <f t="shared" si="1"/>
        <v>Yes</v>
      </c>
      <c r="N50" s="21"/>
      <c r="O50" s="21"/>
      <c r="P50" s="21" t="s">
        <v>45</v>
      </c>
      <c r="Q50" s="21"/>
      <c r="R50" s="21"/>
      <c r="S50" s="47" t="s">
        <v>45</v>
      </c>
      <c r="T50" s="43"/>
    </row>
    <row r="51" spans="2:20" ht="15" customHeight="1">
      <c r="B51" s="22"/>
      <c r="C51" s="22" t="s">
        <v>1286</v>
      </c>
      <c r="D51" s="337" t="s">
        <v>1234</v>
      </c>
      <c r="E51" s="20" t="s">
        <v>1265</v>
      </c>
      <c r="F51" s="338"/>
      <c r="G51" s="338" t="s">
        <v>1266</v>
      </c>
      <c r="H51" s="338"/>
      <c r="I51" s="21" t="s">
        <v>47</v>
      </c>
      <c r="J51" s="21" t="s">
        <v>45</v>
      </c>
      <c r="K51" s="21" t="s">
        <v>47</v>
      </c>
      <c r="L51" s="21"/>
      <c r="M51" s="21" t="str">
        <f t="shared" si="1"/>
        <v>Yes</v>
      </c>
      <c r="N51" s="21"/>
      <c r="O51" s="21"/>
      <c r="P51" s="21" t="s">
        <v>45</v>
      </c>
      <c r="Q51" s="21"/>
      <c r="R51" s="21"/>
      <c r="S51" s="47" t="s">
        <v>45</v>
      </c>
      <c r="T51" s="43"/>
    </row>
    <row r="52" spans="2:20" ht="15" customHeight="1">
      <c r="B52" s="22"/>
      <c r="C52" s="22" t="s">
        <v>1287</v>
      </c>
      <c r="D52" s="337" t="s">
        <v>1223</v>
      </c>
      <c r="E52" s="20" t="s">
        <v>1265</v>
      </c>
      <c r="F52" s="338"/>
      <c r="G52" s="338" t="s">
        <v>1266</v>
      </c>
      <c r="H52" s="338"/>
      <c r="I52" s="21" t="s">
        <v>47</v>
      </c>
      <c r="J52" s="21" t="s">
        <v>47</v>
      </c>
      <c r="K52" s="21" t="s">
        <v>47</v>
      </c>
      <c r="L52" s="21"/>
      <c r="M52" s="21" t="str">
        <f t="shared" si="1"/>
        <v>No</v>
      </c>
      <c r="N52" s="21"/>
      <c r="O52" s="21"/>
      <c r="P52" s="21" t="s">
        <v>45</v>
      </c>
      <c r="Q52" s="21"/>
      <c r="R52" s="21"/>
      <c r="S52" s="47" t="s">
        <v>45</v>
      </c>
      <c r="T52" s="20"/>
    </row>
    <row r="53" spans="2:20" ht="15" customHeight="1">
      <c r="B53" s="22" t="s">
        <v>61</v>
      </c>
      <c r="C53" s="22" t="s">
        <v>1288</v>
      </c>
      <c r="D53" s="337" t="s">
        <v>1224</v>
      </c>
      <c r="E53" s="337" t="s">
        <v>1265</v>
      </c>
      <c r="F53" s="21"/>
      <c r="G53" s="338" t="s">
        <v>1277</v>
      </c>
      <c r="H53" s="338"/>
      <c r="I53" s="21" t="s">
        <v>45</v>
      </c>
      <c r="J53" s="21" t="s">
        <v>47</v>
      </c>
      <c r="K53" s="21" t="s">
        <v>47</v>
      </c>
      <c r="L53" s="21"/>
      <c r="M53" s="21" t="str">
        <f t="shared" si="1"/>
        <v>Yes</v>
      </c>
      <c r="N53" s="21"/>
      <c r="O53" s="21"/>
      <c r="P53" s="21" t="s">
        <v>47</v>
      </c>
      <c r="Q53" s="21"/>
      <c r="R53" s="21"/>
      <c r="S53" s="47" t="s">
        <v>1529</v>
      </c>
      <c r="T53" s="20"/>
    </row>
    <row r="54" spans="2:20" ht="15" customHeight="1">
      <c r="B54" s="22"/>
      <c r="C54" s="22" t="s">
        <v>1288</v>
      </c>
      <c r="D54" s="337" t="s">
        <v>1228</v>
      </c>
      <c r="E54" s="337" t="s">
        <v>1265</v>
      </c>
      <c r="F54" s="21"/>
      <c r="G54" s="338" t="s">
        <v>1277</v>
      </c>
      <c r="H54" s="338"/>
      <c r="I54" s="21" t="s">
        <v>47</v>
      </c>
      <c r="J54" s="21" t="s">
        <v>47</v>
      </c>
      <c r="K54" s="21" t="s">
        <v>47</v>
      </c>
      <c r="L54" s="21"/>
      <c r="M54" s="21" t="str">
        <f t="shared" si="1"/>
        <v>No</v>
      </c>
      <c r="N54" s="21"/>
      <c r="O54" s="21"/>
      <c r="P54" s="21" t="s">
        <v>45</v>
      </c>
      <c r="Q54" s="21"/>
      <c r="R54" s="21"/>
      <c r="S54" s="47" t="s">
        <v>1529</v>
      </c>
      <c r="T54" s="20"/>
    </row>
    <row r="55" spans="2:20" ht="15" customHeight="1">
      <c r="B55" s="22" t="s">
        <v>1426</v>
      </c>
      <c r="C55" s="22" t="s">
        <v>1439</v>
      </c>
      <c r="D55" s="337" t="s">
        <v>1218</v>
      </c>
      <c r="E55" s="337" t="s">
        <v>1265</v>
      </c>
      <c r="F55" s="338"/>
      <c r="G55" s="338" t="s">
        <v>1266</v>
      </c>
      <c r="H55" s="338"/>
      <c r="I55" s="21" t="s">
        <v>47</v>
      </c>
      <c r="J55" s="21" t="s">
        <v>47</v>
      </c>
      <c r="K55" s="21" t="s">
        <v>47</v>
      </c>
      <c r="L55" s="21"/>
      <c r="M55" s="21" t="str">
        <f t="shared" si="1"/>
        <v>No</v>
      </c>
      <c r="N55" s="21"/>
      <c r="O55" s="21"/>
      <c r="P55" s="21" t="s">
        <v>45</v>
      </c>
      <c r="Q55" s="21"/>
      <c r="R55" s="21"/>
      <c r="S55" s="374" t="s">
        <v>45</v>
      </c>
      <c r="T55" s="43"/>
    </row>
    <row r="56" spans="2:20" ht="15" customHeight="1">
      <c r="B56" s="22" t="s">
        <v>1428</v>
      </c>
      <c r="C56" s="22" t="s">
        <v>1442</v>
      </c>
      <c r="D56" s="337" t="s">
        <v>1207</v>
      </c>
      <c r="E56" s="337" t="s">
        <v>1265</v>
      </c>
      <c r="F56" s="21"/>
      <c r="G56" s="338" t="s">
        <v>1268</v>
      </c>
      <c r="H56" s="338"/>
      <c r="I56" s="21" t="s">
        <v>45</v>
      </c>
      <c r="J56" s="21" t="s">
        <v>45</v>
      </c>
      <c r="K56" s="21" t="s">
        <v>47</v>
      </c>
      <c r="L56" s="21"/>
      <c r="M56" s="21" t="str">
        <f t="shared" si="1"/>
        <v>Yes</v>
      </c>
      <c r="N56" s="21"/>
      <c r="O56" s="21"/>
      <c r="P56" s="21" t="s">
        <v>45</v>
      </c>
      <c r="Q56" s="21"/>
      <c r="R56" s="21"/>
      <c r="S56" s="47" t="s">
        <v>45</v>
      </c>
      <c r="T56" s="43"/>
    </row>
    <row r="57" spans="2:20" ht="15" customHeight="1">
      <c r="B57" s="22"/>
      <c r="C57" s="22" t="s">
        <v>1442</v>
      </c>
      <c r="D57" s="337" t="s">
        <v>1219</v>
      </c>
      <c r="E57" s="337" t="s">
        <v>1265</v>
      </c>
      <c r="F57" s="21"/>
      <c r="G57" s="21" t="s">
        <v>1268</v>
      </c>
      <c r="H57" s="21"/>
      <c r="I57" s="21" t="s">
        <v>45</v>
      </c>
      <c r="J57" s="21" t="s">
        <v>47</v>
      </c>
      <c r="K57" s="21" t="s">
        <v>47</v>
      </c>
      <c r="L57" s="21"/>
      <c r="M57" s="21" t="str">
        <f t="shared" si="1"/>
        <v>Yes</v>
      </c>
      <c r="N57" s="21"/>
      <c r="O57" s="21"/>
      <c r="P57" s="21" t="s">
        <v>45</v>
      </c>
      <c r="Q57" s="21"/>
      <c r="R57" s="21"/>
      <c r="S57" s="374" t="s">
        <v>45</v>
      </c>
      <c r="T57" s="20"/>
    </row>
    <row r="58" spans="2:20" ht="15" customHeight="1">
      <c r="B58" s="22" t="s">
        <v>64</v>
      </c>
      <c r="C58" s="22" t="s">
        <v>1289</v>
      </c>
      <c r="D58" s="337" t="s">
        <v>1205</v>
      </c>
      <c r="E58" s="337" t="s">
        <v>1265</v>
      </c>
      <c r="F58" s="21"/>
      <c r="G58" s="21" t="s">
        <v>1268</v>
      </c>
      <c r="H58" s="21"/>
      <c r="I58" s="21" t="s">
        <v>45</v>
      </c>
      <c r="J58" s="21" t="s">
        <v>47</v>
      </c>
      <c r="K58" s="21" t="s">
        <v>47</v>
      </c>
      <c r="L58" s="21"/>
      <c r="M58" s="21" t="str">
        <f t="shared" si="1"/>
        <v>Yes</v>
      </c>
      <c r="N58" s="21"/>
      <c r="O58" s="21"/>
      <c r="P58" s="21" t="s">
        <v>45</v>
      </c>
      <c r="Q58" s="21"/>
      <c r="R58" s="21"/>
      <c r="S58" s="374" t="s">
        <v>45</v>
      </c>
      <c r="T58" s="43"/>
    </row>
    <row r="59" spans="2:20" ht="15" customHeight="1">
      <c r="B59" s="102" t="s">
        <v>66</v>
      </c>
      <c r="C59" s="337" t="s">
        <v>1290</v>
      </c>
      <c r="D59" s="337" t="s">
        <v>1228</v>
      </c>
      <c r="E59" s="20" t="s">
        <v>1265</v>
      </c>
      <c r="F59" s="21"/>
      <c r="G59" s="338" t="s">
        <v>1266</v>
      </c>
      <c r="H59" s="338"/>
      <c r="I59" s="21" t="s">
        <v>47</v>
      </c>
      <c r="J59" s="21" t="s">
        <v>47</v>
      </c>
      <c r="K59" s="21" t="s">
        <v>47</v>
      </c>
      <c r="L59" s="21"/>
      <c r="M59" s="21" t="str">
        <f t="shared" si="1"/>
        <v>No</v>
      </c>
      <c r="N59" s="21"/>
      <c r="O59" s="21"/>
      <c r="P59" s="21" t="s">
        <v>45</v>
      </c>
      <c r="Q59" s="21"/>
      <c r="R59" s="21"/>
      <c r="S59" s="47" t="s">
        <v>1529</v>
      </c>
      <c r="T59" s="43"/>
    </row>
    <row r="60" spans="2:20" ht="15" customHeight="1">
      <c r="B60" s="102" t="s">
        <v>1427</v>
      </c>
      <c r="C60" s="337" t="s">
        <v>1437</v>
      </c>
      <c r="D60" s="337" t="s">
        <v>1211</v>
      </c>
      <c r="E60" s="20" t="s">
        <v>1265</v>
      </c>
      <c r="F60" s="21"/>
      <c r="G60" s="338" t="s">
        <v>1266</v>
      </c>
      <c r="H60" s="338"/>
      <c r="I60" s="21" t="s">
        <v>45</v>
      </c>
      <c r="J60" s="21" t="s">
        <v>47</v>
      </c>
      <c r="K60" s="21" t="s">
        <v>47</v>
      </c>
      <c r="L60" s="21"/>
      <c r="M60" s="21" t="str">
        <f t="shared" si="1"/>
        <v>Yes</v>
      </c>
      <c r="N60" s="21"/>
      <c r="O60" s="21"/>
      <c r="P60" s="21" t="s">
        <v>45</v>
      </c>
      <c r="Q60" s="21"/>
      <c r="R60" s="21"/>
      <c r="S60" s="47" t="s">
        <v>45</v>
      </c>
      <c r="T60" s="43"/>
    </row>
    <row r="61" spans="2:20" ht="15" customHeight="1">
      <c r="B61" s="102"/>
      <c r="C61" s="337" t="s">
        <v>1440</v>
      </c>
      <c r="D61" s="337" t="s">
        <v>1211</v>
      </c>
      <c r="E61" s="20" t="s">
        <v>1265</v>
      </c>
      <c r="F61" s="21"/>
      <c r="G61" s="338" t="s">
        <v>1266</v>
      </c>
      <c r="H61" s="338"/>
      <c r="I61" s="21" t="s">
        <v>45</v>
      </c>
      <c r="J61" s="21" t="s">
        <v>47</v>
      </c>
      <c r="K61" s="21" t="s">
        <v>47</v>
      </c>
      <c r="L61" s="21"/>
      <c r="M61" s="21" t="str">
        <f t="shared" si="1"/>
        <v>Yes</v>
      </c>
      <c r="N61" s="21"/>
      <c r="O61" s="21"/>
      <c r="P61" s="21" t="s">
        <v>45</v>
      </c>
      <c r="Q61" s="21"/>
      <c r="R61" s="21"/>
      <c r="S61" s="47" t="s">
        <v>45</v>
      </c>
      <c r="T61" s="43"/>
    </row>
    <row r="62" spans="2:20" ht="15" customHeight="1">
      <c r="B62" s="102"/>
      <c r="C62" s="337" t="s">
        <v>1440</v>
      </c>
      <c r="D62" s="337" t="s">
        <v>1211</v>
      </c>
      <c r="E62" s="20" t="s">
        <v>1269</v>
      </c>
      <c r="F62" s="21"/>
      <c r="G62" s="338" t="s">
        <v>1266</v>
      </c>
      <c r="H62" s="338"/>
      <c r="I62" s="21" t="s">
        <v>45</v>
      </c>
      <c r="J62" s="21" t="s">
        <v>47</v>
      </c>
      <c r="K62" s="21" t="s">
        <v>47</v>
      </c>
      <c r="L62" s="21"/>
      <c r="M62" s="21" t="str">
        <f t="shared" si="1"/>
        <v>Yes</v>
      </c>
      <c r="N62" s="21"/>
      <c r="O62" s="21"/>
      <c r="P62" s="21" t="s">
        <v>45</v>
      </c>
      <c r="Q62" s="21"/>
      <c r="R62" s="21"/>
      <c r="S62" s="47" t="s">
        <v>45</v>
      </c>
      <c r="T62" s="43"/>
    </row>
    <row r="63" spans="2:20" ht="15" customHeight="1">
      <c r="B63" s="102"/>
      <c r="C63" s="337" t="s">
        <v>1443</v>
      </c>
      <c r="D63" s="337" t="s">
        <v>1244</v>
      </c>
      <c r="E63" s="20" t="s">
        <v>1265</v>
      </c>
      <c r="F63" s="21"/>
      <c r="G63" s="338" t="s">
        <v>1266</v>
      </c>
      <c r="H63" s="338"/>
      <c r="I63" s="21" t="s">
        <v>47</v>
      </c>
      <c r="J63" s="21" t="s">
        <v>47</v>
      </c>
      <c r="K63" s="21" t="s">
        <v>47</v>
      </c>
      <c r="L63" s="21"/>
      <c r="M63" s="21" t="str">
        <f t="shared" si="1"/>
        <v>No</v>
      </c>
      <c r="N63" s="21"/>
      <c r="O63" s="21"/>
      <c r="P63" s="21" t="s">
        <v>45</v>
      </c>
      <c r="Q63" s="21"/>
      <c r="R63" s="21"/>
      <c r="S63" s="373" t="s">
        <v>1558</v>
      </c>
      <c r="T63" s="20"/>
    </row>
    <row r="64" spans="2:20" ht="15" customHeight="1">
      <c r="B64" s="102"/>
      <c r="C64" s="337" t="s">
        <v>1444</v>
      </c>
      <c r="D64" s="337" t="s">
        <v>1246</v>
      </c>
      <c r="E64" s="20" t="s">
        <v>1265</v>
      </c>
      <c r="F64" s="21"/>
      <c r="G64" s="21" t="s">
        <v>1268</v>
      </c>
      <c r="H64" s="338"/>
      <c r="I64" s="21" t="s">
        <v>45</v>
      </c>
      <c r="J64" s="21" t="s">
        <v>47</v>
      </c>
      <c r="K64" s="21" t="s">
        <v>47</v>
      </c>
      <c r="L64" s="21"/>
      <c r="M64" s="21" t="str">
        <f t="shared" si="1"/>
        <v>Yes</v>
      </c>
      <c r="N64" s="21"/>
      <c r="O64" s="21"/>
      <c r="P64" s="21" t="s">
        <v>45</v>
      </c>
      <c r="Q64" s="21"/>
      <c r="R64" s="21"/>
      <c r="S64" s="373" t="s">
        <v>1558</v>
      </c>
      <c r="T64" s="20"/>
    </row>
    <row r="65" spans="2:21" ht="15" customHeight="1">
      <c r="B65" s="102"/>
      <c r="C65" s="337" t="s">
        <v>1444</v>
      </c>
      <c r="D65" s="337" t="s">
        <v>1246</v>
      </c>
      <c r="E65" s="20" t="s">
        <v>1269</v>
      </c>
      <c r="F65" s="21"/>
      <c r="G65" s="21" t="s">
        <v>1268</v>
      </c>
      <c r="H65" s="338"/>
      <c r="I65" s="21" t="s">
        <v>45</v>
      </c>
      <c r="J65" s="21" t="s">
        <v>47</v>
      </c>
      <c r="K65" s="21" t="s">
        <v>47</v>
      </c>
      <c r="L65" s="21"/>
      <c r="M65" s="21" t="str">
        <f t="shared" si="1"/>
        <v>Yes</v>
      </c>
      <c r="N65" s="21"/>
      <c r="O65" s="21"/>
      <c r="P65" s="21" t="s">
        <v>45</v>
      </c>
      <c r="Q65" s="21"/>
      <c r="R65" s="21"/>
      <c r="S65" s="47" t="s">
        <v>45</v>
      </c>
      <c r="T65" s="43"/>
    </row>
    <row r="66" spans="2:21" ht="15" customHeight="1">
      <c r="B66" s="102"/>
      <c r="C66" s="337" t="s">
        <v>1437</v>
      </c>
      <c r="D66" s="337" t="s">
        <v>1225</v>
      </c>
      <c r="E66" s="20" t="s">
        <v>1265</v>
      </c>
      <c r="F66" s="21"/>
      <c r="G66" s="21" t="s">
        <v>1268</v>
      </c>
      <c r="H66" s="338"/>
      <c r="I66" s="21" t="s">
        <v>47</v>
      </c>
      <c r="J66" s="21" t="s">
        <v>47</v>
      </c>
      <c r="K66" s="371" t="s">
        <v>47</v>
      </c>
      <c r="L66" s="21"/>
      <c r="M66" s="21" t="str">
        <f t="shared" si="1"/>
        <v>No</v>
      </c>
      <c r="N66" s="21"/>
      <c r="O66" s="21"/>
      <c r="P66" s="21" t="s">
        <v>47</v>
      </c>
      <c r="Q66" s="21"/>
      <c r="R66" s="21"/>
      <c r="S66" s="47" t="s">
        <v>45</v>
      </c>
      <c r="T66" s="43"/>
    </row>
    <row r="67" spans="2:21" ht="15" customHeight="1">
      <c r="B67" s="102" t="s">
        <v>68</v>
      </c>
      <c r="C67" s="337" t="s">
        <v>1291</v>
      </c>
      <c r="D67" s="337" t="s">
        <v>1201</v>
      </c>
      <c r="E67" s="20" t="s">
        <v>1265</v>
      </c>
      <c r="F67" s="338"/>
      <c r="G67" s="338" t="s">
        <v>1266</v>
      </c>
      <c r="H67" s="338"/>
      <c r="I67" s="21" t="s">
        <v>47</v>
      </c>
      <c r="J67" s="21" t="s">
        <v>45</v>
      </c>
      <c r="K67" s="21" t="s">
        <v>47</v>
      </c>
      <c r="L67" s="21"/>
      <c r="M67" s="21" t="str">
        <f t="shared" si="1"/>
        <v>Yes</v>
      </c>
      <c r="N67" s="44"/>
      <c r="O67" s="44"/>
      <c r="P67" s="21" t="s">
        <v>45</v>
      </c>
      <c r="Q67" s="21"/>
      <c r="R67" s="21"/>
      <c r="S67" s="47" t="s">
        <v>45</v>
      </c>
      <c r="T67" s="43"/>
    </row>
    <row r="68" spans="2:21" ht="15" customHeight="1">
      <c r="B68" s="102"/>
      <c r="C68" s="337" t="s">
        <v>1401</v>
      </c>
      <c r="D68" s="337" t="s">
        <v>1220</v>
      </c>
      <c r="E68" s="20" t="s">
        <v>1265</v>
      </c>
      <c r="F68" s="338"/>
      <c r="G68" s="338" t="s">
        <v>1266</v>
      </c>
      <c r="H68" s="338"/>
      <c r="I68" s="21" t="s">
        <v>47</v>
      </c>
      <c r="J68" s="21" t="s">
        <v>47</v>
      </c>
      <c r="K68" s="21" t="s">
        <v>47</v>
      </c>
      <c r="L68" s="21"/>
      <c r="M68" s="21" t="str">
        <f t="shared" si="1"/>
        <v>No</v>
      </c>
      <c r="N68" s="21"/>
      <c r="O68" s="21"/>
      <c r="P68" s="21" t="s">
        <v>45</v>
      </c>
      <c r="Q68" s="21"/>
      <c r="R68" s="21"/>
      <c r="S68" s="47" t="s">
        <v>45</v>
      </c>
      <c r="T68" s="43"/>
    </row>
    <row r="69" spans="2:21" ht="15" customHeight="1">
      <c r="B69" s="102"/>
      <c r="C69" s="337" t="s">
        <v>1402</v>
      </c>
      <c r="D69" s="337" t="s">
        <v>1220</v>
      </c>
      <c r="E69" s="20" t="s">
        <v>1269</v>
      </c>
      <c r="F69" s="338"/>
      <c r="G69" s="338" t="s">
        <v>1266</v>
      </c>
      <c r="H69" s="338"/>
      <c r="I69" s="21" t="s">
        <v>45</v>
      </c>
      <c r="J69" s="21" t="s">
        <v>45</v>
      </c>
      <c r="K69" s="21" t="s">
        <v>45</v>
      </c>
      <c r="L69" s="21"/>
      <c r="M69" s="21" t="str">
        <f t="shared" si="1"/>
        <v>Yes</v>
      </c>
      <c r="N69" s="21"/>
      <c r="O69" s="21"/>
      <c r="P69" s="21" t="s">
        <v>45</v>
      </c>
      <c r="Q69" s="21"/>
      <c r="R69" s="21"/>
      <c r="S69" s="373" t="s">
        <v>1558</v>
      </c>
      <c r="T69" s="20"/>
      <c r="U69" s="20"/>
    </row>
    <row r="70" spans="2:21" ht="15" customHeight="1">
      <c r="B70" s="102"/>
      <c r="C70" s="337" t="s">
        <v>1292</v>
      </c>
      <c r="D70" s="337" t="s">
        <v>1204</v>
      </c>
      <c r="E70" s="20" t="s">
        <v>1269</v>
      </c>
      <c r="F70" s="338"/>
      <c r="G70" s="338" t="s">
        <v>1266</v>
      </c>
      <c r="H70" s="338"/>
      <c r="I70" s="21" t="s">
        <v>45</v>
      </c>
      <c r="J70" s="21" t="s">
        <v>47</v>
      </c>
      <c r="K70" s="21" t="s">
        <v>45</v>
      </c>
      <c r="L70" s="21"/>
      <c r="M70" s="21" t="str">
        <f t="shared" si="1"/>
        <v>Yes</v>
      </c>
      <c r="N70" s="21"/>
      <c r="O70" s="21"/>
      <c r="P70" s="21" t="s">
        <v>45</v>
      </c>
      <c r="Q70" s="21"/>
      <c r="R70" s="21"/>
      <c r="S70" s="47" t="s">
        <v>45</v>
      </c>
      <c r="T70" s="43"/>
      <c r="U70" s="20"/>
    </row>
    <row r="71" spans="2:21" ht="15" customHeight="1">
      <c r="B71" s="185"/>
      <c r="C71" s="342" t="s">
        <v>1293</v>
      </c>
      <c r="D71" s="342" t="s">
        <v>1234</v>
      </c>
      <c r="E71" s="343" t="s">
        <v>1265</v>
      </c>
      <c r="F71" s="344"/>
      <c r="G71" s="338" t="s">
        <v>1266</v>
      </c>
      <c r="H71" s="338"/>
      <c r="I71" s="21" t="s">
        <v>47</v>
      </c>
      <c r="J71" s="21" t="s">
        <v>45</v>
      </c>
      <c r="K71" s="21" t="s">
        <v>47</v>
      </c>
      <c r="L71" s="21"/>
      <c r="M71" s="21" t="str">
        <f t="shared" si="1"/>
        <v>Yes</v>
      </c>
      <c r="N71" s="21"/>
      <c r="O71" s="21"/>
      <c r="P71" s="21" t="s">
        <v>45</v>
      </c>
      <c r="Q71" s="21"/>
      <c r="R71" s="21"/>
      <c r="S71" s="47" t="s">
        <v>45</v>
      </c>
      <c r="T71" s="43"/>
    </row>
    <row r="72" spans="2:21" ht="15" customHeight="1">
      <c r="B72" s="185"/>
      <c r="C72" s="342" t="s">
        <v>1294</v>
      </c>
      <c r="D72" s="342" t="s">
        <v>1221</v>
      </c>
      <c r="E72" s="343" t="s">
        <v>1269</v>
      </c>
      <c r="F72" s="344"/>
      <c r="G72" s="338" t="s">
        <v>1268</v>
      </c>
      <c r="H72" s="338"/>
      <c r="I72" s="21" t="s">
        <v>45</v>
      </c>
      <c r="J72" s="21" t="s">
        <v>45</v>
      </c>
      <c r="K72" s="21" t="s">
        <v>47</v>
      </c>
      <c r="L72" s="21"/>
      <c r="M72" s="21" t="str">
        <f t="shared" si="1"/>
        <v>Yes</v>
      </c>
      <c r="N72" s="21"/>
      <c r="O72" s="21"/>
      <c r="P72" s="21" t="s">
        <v>47</v>
      </c>
      <c r="Q72" s="21"/>
      <c r="R72" s="21"/>
      <c r="S72" s="47" t="s">
        <v>45</v>
      </c>
      <c r="T72" s="20"/>
      <c r="U72" s="20"/>
    </row>
    <row r="73" spans="2:21" ht="15" customHeight="1">
      <c r="B73" s="185"/>
      <c r="C73" s="342" t="s">
        <v>1295</v>
      </c>
      <c r="D73" s="342" t="s">
        <v>1225</v>
      </c>
      <c r="E73" s="343" t="s">
        <v>1269</v>
      </c>
      <c r="F73" s="344"/>
      <c r="G73" s="344" t="s">
        <v>1277</v>
      </c>
      <c r="H73" s="344"/>
      <c r="I73" s="359" t="s">
        <v>45</v>
      </c>
      <c r="J73" s="359" t="s">
        <v>47</v>
      </c>
      <c r="K73" s="359" t="s">
        <v>45</v>
      </c>
      <c r="L73" s="359"/>
      <c r="M73" s="359" t="str">
        <f t="shared" si="1"/>
        <v>Yes</v>
      </c>
      <c r="N73" s="359"/>
      <c r="O73" s="359"/>
      <c r="P73" s="359" t="s">
        <v>45</v>
      </c>
      <c r="Q73" s="359"/>
      <c r="R73" s="359"/>
      <c r="S73" s="47" t="s">
        <v>45</v>
      </c>
      <c r="T73" s="20"/>
      <c r="U73" s="20"/>
    </row>
    <row r="74" spans="2:21" ht="15" customHeight="1">
      <c r="B74" s="342" t="s">
        <v>1490</v>
      </c>
      <c r="C74" s="342" t="s">
        <v>1476</v>
      </c>
      <c r="D74" s="342" t="s">
        <v>1210</v>
      </c>
      <c r="E74" s="343" t="s">
        <v>1265</v>
      </c>
      <c r="F74" s="344"/>
      <c r="G74" s="344" t="s">
        <v>1268</v>
      </c>
      <c r="H74" s="344"/>
      <c r="I74" s="359" t="s">
        <v>45</v>
      </c>
      <c r="J74" s="359" t="s">
        <v>47</v>
      </c>
      <c r="K74" s="359" t="s">
        <v>47</v>
      </c>
      <c r="L74" s="359"/>
      <c r="M74" s="359" t="str">
        <f t="shared" si="1"/>
        <v>Yes</v>
      </c>
      <c r="N74" s="359"/>
      <c r="O74" s="359"/>
      <c r="P74" s="359" t="s">
        <v>45</v>
      </c>
      <c r="Q74" s="359"/>
      <c r="R74" s="359"/>
      <c r="S74" s="47" t="s">
        <v>45</v>
      </c>
      <c r="T74" s="20"/>
      <c r="U74" s="20"/>
    </row>
    <row r="75" spans="2:21" ht="15" customHeight="1">
      <c r="B75" s="342"/>
      <c r="C75" s="342" t="s">
        <v>1476</v>
      </c>
      <c r="D75" s="342" t="s">
        <v>1210</v>
      </c>
      <c r="E75" s="343" t="s">
        <v>1269</v>
      </c>
      <c r="F75" s="344"/>
      <c r="G75" s="344" t="s">
        <v>1268</v>
      </c>
      <c r="H75" s="344"/>
      <c r="I75" s="359" t="s">
        <v>45</v>
      </c>
      <c r="J75" s="359" t="s">
        <v>47</v>
      </c>
      <c r="K75" s="359" t="s">
        <v>47</v>
      </c>
      <c r="L75" s="359"/>
      <c r="M75" s="359" t="str">
        <f t="shared" si="1"/>
        <v>Yes</v>
      </c>
      <c r="N75" s="359"/>
      <c r="O75" s="359"/>
      <c r="P75" s="359" t="s">
        <v>45</v>
      </c>
      <c r="Q75" s="359"/>
      <c r="R75" s="359"/>
      <c r="S75" s="47" t="s">
        <v>45</v>
      </c>
      <c r="T75" s="20"/>
      <c r="U75" s="20"/>
    </row>
    <row r="76" spans="2:21" ht="15" customHeight="1">
      <c r="B76" s="342"/>
      <c r="C76" s="342" t="s">
        <v>1500</v>
      </c>
      <c r="D76" s="342" t="s">
        <v>1197</v>
      </c>
      <c r="E76" s="343" t="s">
        <v>1265</v>
      </c>
      <c r="F76" s="344"/>
      <c r="G76" s="344" t="s">
        <v>1266</v>
      </c>
      <c r="H76" s="344"/>
      <c r="I76" s="359" t="s">
        <v>45</v>
      </c>
      <c r="J76" s="359" t="s">
        <v>45</v>
      </c>
      <c r="K76" s="359" t="s">
        <v>47</v>
      </c>
      <c r="L76" s="359"/>
      <c r="M76" s="359" t="str">
        <f t="shared" ref="M76:M84" si="2">IF(AND(I76="No",J76="No",K76="No"),"No","Yes")</f>
        <v>Yes</v>
      </c>
      <c r="N76" s="359"/>
      <c r="O76" s="359"/>
      <c r="P76" s="359" t="s">
        <v>45</v>
      </c>
      <c r="Q76" s="359"/>
      <c r="R76" s="359"/>
      <c r="S76" s="47" t="s">
        <v>45</v>
      </c>
      <c r="T76" s="20"/>
      <c r="U76" s="20"/>
    </row>
    <row r="77" spans="2:21" ht="15" customHeight="1">
      <c r="B77" s="342"/>
      <c r="C77" s="342" t="s">
        <v>1500</v>
      </c>
      <c r="D77" s="342" t="s">
        <v>1197</v>
      </c>
      <c r="E77" s="343" t="s">
        <v>1269</v>
      </c>
      <c r="F77" s="344"/>
      <c r="G77" s="344" t="s">
        <v>1266</v>
      </c>
      <c r="H77" s="344"/>
      <c r="I77" s="359" t="s">
        <v>47</v>
      </c>
      <c r="J77" s="359" t="s">
        <v>47</v>
      </c>
      <c r="K77" s="359" t="s">
        <v>47</v>
      </c>
      <c r="L77" s="359"/>
      <c r="M77" s="359" t="str">
        <f t="shared" si="2"/>
        <v>No</v>
      </c>
      <c r="N77" s="359"/>
      <c r="O77" s="359"/>
      <c r="P77" s="359" t="s">
        <v>45</v>
      </c>
      <c r="Q77" s="359"/>
      <c r="R77" s="359"/>
      <c r="S77" s="47" t="s">
        <v>45</v>
      </c>
      <c r="T77" s="20"/>
      <c r="U77" s="20"/>
    </row>
    <row r="78" spans="2:21" ht="15" customHeight="1">
      <c r="B78" s="342"/>
      <c r="C78" s="342" t="s">
        <v>1501</v>
      </c>
      <c r="D78" s="342" t="s">
        <v>1241</v>
      </c>
      <c r="E78" s="343" t="s">
        <v>1265</v>
      </c>
      <c r="F78" s="344"/>
      <c r="G78" s="344" t="s">
        <v>1266</v>
      </c>
      <c r="H78" s="344"/>
      <c r="I78" s="359" t="s">
        <v>47</v>
      </c>
      <c r="J78" s="359" t="s">
        <v>47</v>
      </c>
      <c r="K78" s="359" t="s">
        <v>47</v>
      </c>
      <c r="L78" s="359"/>
      <c r="M78" s="359" t="str">
        <f t="shared" si="2"/>
        <v>No</v>
      </c>
      <c r="N78" s="359"/>
      <c r="O78" s="359"/>
      <c r="P78" s="359" t="s">
        <v>45</v>
      </c>
      <c r="Q78" s="359"/>
      <c r="R78" s="359"/>
      <c r="S78" s="47" t="s">
        <v>45</v>
      </c>
      <c r="T78" s="20"/>
      <c r="U78" s="20"/>
    </row>
    <row r="79" spans="2:21" ht="15" customHeight="1">
      <c r="B79" s="342"/>
      <c r="C79" s="342" t="s">
        <v>1500</v>
      </c>
      <c r="D79" s="342" t="s">
        <v>1243</v>
      </c>
      <c r="E79" s="343" t="s">
        <v>1265</v>
      </c>
      <c r="F79" s="344"/>
      <c r="G79" s="344" t="s">
        <v>1266</v>
      </c>
      <c r="H79" s="344"/>
      <c r="I79" s="359" t="s">
        <v>47</v>
      </c>
      <c r="J79" s="359" t="s">
        <v>47</v>
      </c>
      <c r="K79" s="359" t="s">
        <v>47</v>
      </c>
      <c r="L79" s="359"/>
      <c r="M79" s="359" t="str">
        <f t="shared" si="2"/>
        <v>No</v>
      </c>
      <c r="N79" s="359"/>
      <c r="O79" s="359"/>
      <c r="P79" s="359" t="s">
        <v>45</v>
      </c>
      <c r="Q79" s="359"/>
      <c r="R79" s="359"/>
      <c r="S79" s="47" t="s">
        <v>45</v>
      </c>
      <c r="T79" s="20"/>
      <c r="U79" s="20"/>
    </row>
    <row r="80" spans="2:21" ht="15" customHeight="1">
      <c r="B80" s="342"/>
      <c r="C80" s="342" t="s">
        <v>1500</v>
      </c>
      <c r="D80" s="342" t="s">
        <v>1243</v>
      </c>
      <c r="E80" s="343" t="s">
        <v>1269</v>
      </c>
      <c r="F80" s="344"/>
      <c r="G80" s="344" t="s">
        <v>1266</v>
      </c>
      <c r="H80" s="344"/>
      <c r="I80" s="359" t="s">
        <v>47</v>
      </c>
      <c r="J80" s="359" t="s">
        <v>47</v>
      </c>
      <c r="K80" s="359" t="s">
        <v>45</v>
      </c>
      <c r="L80" s="359"/>
      <c r="M80" s="359" t="str">
        <f t="shared" si="2"/>
        <v>Yes</v>
      </c>
      <c r="N80" s="359"/>
      <c r="O80" s="359"/>
      <c r="P80" s="359" t="s">
        <v>47</v>
      </c>
      <c r="Q80" s="359"/>
      <c r="R80" s="359"/>
      <c r="S80" s="47" t="s">
        <v>45</v>
      </c>
      <c r="T80" s="20"/>
      <c r="U80" s="20"/>
    </row>
    <row r="81" spans="2:21" ht="15" customHeight="1">
      <c r="B81" s="342"/>
      <c r="C81" s="342" t="s">
        <v>1500</v>
      </c>
      <c r="D81" s="342" t="s">
        <v>1245</v>
      </c>
      <c r="E81" s="343" t="s">
        <v>1265</v>
      </c>
      <c r="F81" s="344"/>
      <c r="G81" s="344" t="s">
        <v>1268</v>
      </c>
      <c r="H81" s="344"/>
      <c r="I81" s="359" t="s">
        <v>45</v>
      </c>
      <c r="J81" s="359" t="s">
        <v>47</v>
      </c>
      <c r="K81" s="359" t="s">
        <v>47</v>
      </c>
      <c r="L81" s="359"/>
      <c r="M81" s="359" t="str">
        <f t="shared" si="2"/>
        <v>Yes</v>
      </c>
      <c r="N81" s="359"/>
      <c r="O81" s="359"/>
      <c r="P81" s="359" t="s">
        <v>45</v>
      </c>
      <c r="Q81" s="359"/>
      <c r="R81" s="359"/>
      <c r="S81" s="47" t="s">
        <v>45</v>
      </c>
      <c r="T81" s="20"/>
      <c r="U81" s="20"/>
    </row>
    <row r="82" spans="2:21" ht="15" customHeight="1">
      <c r="B82" s="342"/>
      <c r="C82" s="342" t="s">
        <v>1502</v>
      </c>
      <c r="D82" s="342" t="s">
        <v>1223</v>
      </c>
      <c r="E82" s="343" t="s">
        <v>1265</v>
      </c>
      <c r="F82" s="344"/>
      <c r="G82" s="344" t="s">
        <v>1268</v>
      </c>
      <c r="H82" s="344"/>
      <c r="I82" s="359" t="s">
        <v>47</v>
      </c>
      <c r="J82" s="359" t="s">
        <v>47</v>
      </c>
      <c r="K82" s="359" t="s">
        <v>47</v>
      </c>
      <c r="L82" s="359"/>
      <c r="M82" s="359" t="str">
        <f t="shared" si="2"/>
        <v>No</v>
      </c>
      <c r="N82" s="359"/>
      <c r="O82" s="359"/>
      <c r="P82" s="359" t="s">
        <v>47</v>
      </c>
      <c r="Q82" s="359"/>
      <c r="R82" s="359"/>
      <c r="S82" s="47" t="s">
        <v>45</v>
      </c>
      <c r="T82" s="20"/>
      <c r="U82" s="20"/>
    </row>
    <row r="83" spans="2:21" ht="15" customHeight="1">
      <c r="B83" s="342"/>
      <c r="C83" s="342" t="s">
        <v>1503</v>
      </c>
      <c r="D83" s="342" t="s">
        <v>1202</v>
      </c>
      <c r="E83" s="343" t="s">
        <v>1265</v>
      </c>
      <c r="F83" s="344"/>
      <c r="G83" s="344" t="s">
        <v>1266</v>
      </c>
      <c r="H83" s="344"/>
      <c r="I83" s="359" t="s">
        <v>47</v>
      </c>
      <c r="J83" s="359" t="s">
        <v>47</v>
      </c>
      <c r="K83" s="359" t="s">
        <v>47</v>
      </c>
      <c r="L83" s="359"/>
      <c r="M83" s="359" t="str">
        <f t="shared" si="2"/>
        <v>No</v>
      </c>
      <c r="N83" s="359"/>
      <c r="O83" s="359"/>
      <c r="P83" s="359" t="s">
        <v>47</v>
      </c>
      <c r="Q83" s="359"/>
      <c r="R83" s="359"/>
      <c r="S83" s="47" t="s">
        <v>45</v>
      </c>
      <c r="T83" s="20"/>
      <c r="U83" s="20"/>
    </row>
    <row r="84" spans="2:21" ht="15" customHeight="1">
      <c r="B84" s="342"/>
      <c r="C84" s="342" t="s">
        <v>1503</v>
      </c>
      <c r="D84" s="342" t="s">
        <v>1202</v>
      </c>
      <c r="E84" s="343" t="s">
        <v>1269</v>
      </c>
      <c r="F84" s="344"/>
      <c r="G84" s="344" t="s">
        <v>1266</v>
      </c>
      <c r="H84" s="344"/>
      <c r="I84" s="359" t="s">
        <v>47</v>
      </c>
      <c r="J84" s="359" t="s">
        <v>47</v>
      </c>
      <c r="K84" s="359" t="s">
        <v>47</v>
      </c>
      <c r="L84" s="359"/>
      <c r="M84" s="359" t="str">
        <f t="shared" si="2"/>
        <v>No</v>
      </c>
      <c r="N84" s="359"/>
      <c r="O84" s="359"/>
      <c r="P84" s="359" t="s">
        <v>47</v>
      </c>
      <c r="Q84" s="359"/>
      <c r="R84" s="359"/>
      <c r="S84" s="47" t="s">
        <v>45</v>
      </c>
      <c r="T84" s="20"/>
      <c r="U84" s="20"/>
    </row>
    <row r="85" spans="2:21" ht="15" customHeight="1">
      <c r="B85" s="185"/>
      <c r="C85" s="185"/>
      <c r="D85" s="185"/>
      <c r="E85" s="343"/>
      <c r="F85" s="345"/>
      <c r="G85" s="345"/>
      <c r="H85" s="345"/>
      <c r="I85" s="359"/>
      <c r="J85" s="359"/>
      <c r="K85" s="359"/>
      <c r="L85" s="359"/>
      <c r="M85" s="359"/>
      <c r="N85" s="359"/>
      <c r="O85" s="359"/>
      <c r="P85" s="359"/>
      <c r="Q85" s="359"/>
      <c r="R85" s="359"/>
      <c r="S85" s="20"/>
      <c r="T85" s="20"/>
      <c r="U85" s="20"/>
    </row>
    <row r="86" spans="2:21" ht="15" customHeight="1" thickBot="1">
      <c r="B86" s="150"/>
      <c r="C86" s="346"/>
      <c r="D86" s="346"/>
      <c r="E86" s="346"/>
      <c r="F86" s="47"/>
      <c r="G86" s="24"/>
      <c r="H86" s="24"/>
      <c r="I86" s="24"/>
      <c r="J86" s="24"/>
      <c r="K86" s="24"/>
      <c r="L86" s="19"/>
      <c r="M86" s="25"/>
      <c r="N86" s="21"/>
      <c r="O86" s="21"/>
      <c r="P86" s="24"/>
      <c r="Q86" s="24"/>
      <c r="R86" s="24"/>
      <c r="S86" s="24"/>
      <c r="T86" s="19"/>
    </row>
    <row r="87" spans="2:21" ht="15" customHeight="1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2:21" ht="15" customHeight="1">
      <c r="G88" s="19"/>
      <c r="H88" s="19"/>
      <c r="I88" s="19"/>
      <c r="J88" s="19"/>
      <c r="K88" s="19"/>
      <c r="P88" s="19"/>
      <c r="Q88" s="19"/>
      <c r="R88" s="19" t="s">
        <v>45</v>
      </c>
      <c r="S88" s="19">
        <f>COUNTIFS(S$12:S$86,R88)</f>
        <v>60</v>
      </c>
      <c r="T88" s="138"/>
    </row>
    <row r="89" spans="2:21" ht="15" customHeight="1">
      <c r="B89" s="50" t="s">
        <v>1403</v>
      </c>
      <c r="C89" s="49"/>
      <c r="D89" s="49"/>
      <c r="E89" s="49"/>
      <c r="F89" s="49" t="s">
        <v>1266</v>
      </c>
      <c r="G89" s="19">
        <f>COUNTIFS(G$12:G$86,F89)</f>
        <v>34</v>
      </c>
      <c r="H89" s="19"/>
      <c r="I89" s="19"/>
      <c r="J89" s="19"/>
      <c r="P89" s="19"/>
      <c r="Q89" s="19"/>
      <c r="R89" s="19" t="s">
        <v>47</v>
      </c>
      <c r="S89" s="19">
        <f>COUNTIFS(S$12:S$86,R89)</f>
        <v>0</v>
      </c>
    </row>
    <row r="90" spans="2:21" ht="15" customHeight="1">
      <c r="B90" s="49"/>
      <c r="C90" s="49"/>
      <c r="D90" s="49"/>
      <c r="E90" s="49"/>
      <c r="F90" s="49" t="s">
        <v>1277</v>
      </c>
      <c r="G90" s="19">
        <f>COUNTIFS(G$12:G$86,F90)</f>
        <v>7</v>
      </c>
      <c r="H90" s="182" t="s">
        <v>45</v>
      </c>
      <c r="J90" s="19"/>
      <c r="K90" s="19"/>
      <c r="L90" s="182" t="s">
        <v>45</v>
      </c>
      <c r="M90" s="19">
        <f>COUNTIFS(M$12:M$86,L90)</f>
        <v>46</v>
      </c>
      <c r="O90" s="19" t="s">
        <v>45</v>
      </c>
      <c r="P90" s="19">
        <f>COUNTIFS(P$12:P$86,O90)</f>
        <v>59</v>
      </c>
      <c r="Q90" s="19"/>
      <c r="R90" s="5" t="s">
        <v>1529</v>
      </c>
      <c r="S90" s="19">
        <f>COUNTIFS(S$12:S$86,R90)</f>
        <v>7</v>
      </c>
      <c r="T90" s="19"/>
    </row>
    <row r="91" spans="2:21" ht="15" customHeight="1">
      <c r="B91" s="49"/>
      <c r="C91" s="49"/>
      <c r="D91" s="49"/>
      <c r="E91" s="49"/>
      <c r="F91" s="49" t="s">
        <v>1268</v>
      </c>
      <c r="G91" s="19">
        <f>COUNTIFS(G$12:G$86,F91)</f>
        <v>32</v>
      </c>
      <c r="H91" s="183" t="s">
        <v>47</v>
      </c>
      <c r="J91" s="19"/>
      <c r="K91" s="19"/>
      <c r="L91" s="182" t="s">
        <v>47</v>
      </c>
      <c r="M91" s="19">
        <f>COUNTIFS(M$12:M$86,L91)</f>
        <v>27</v>
      </c>
      <c r="O91" s="19" t="s">
        <v>47</v>
      </c>
      <c r="P91" s="19">
        <f>COUNTIFS(P$12:P$86,O91)</f>
        <v>14</v>
      </c>
      <c r="Q91" s="19"/>
      <c r="R91" s="410" t="s">
        <v>1558</v>
      </c>
      <c r="S91" s="19">
        <f>COUNTIFS(S$12:S$86,R91)</f>
        <v>6</v>
      </c>
      <c r="T91" s="19"/>
    </row>
    <row r="92" spans="2:21" ht="15" customHeight="1">
      <c r="B92" s="49"/>
      <c r="C92" s="49"/>
      <c r="D92" s="49"/>
      <c r="E92" s="49"/>
      <c r="F92" s="49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S92" s="372"/>
      <c r="T92" s="19"/>
    </row>
    <row r="93" spans="2:21" ht="15" customHeight="1">
      <c r="B93" s="406"/>
      <c r="C93" s="406"/>
      <c r="D93" s="406"/>
      <c r="E93" s="406"/>
      <c r="F93" s="406" t="s">
        <v>1404</v>
      </c>
      <c r="G93" s="407">
        <f>(G89+G90)/SUM(G89:G91)</f>
        <v>0.56164383561643838</v>
      </c>
      <c r="H93" s="408"/>
      <c r="I93" s="409"/>
      <c r="J93" s="407"/>
      <c r="K93" s="409"/>
      <c r="L93" s="409" t="s">
        <v>1405</v>
      </c>
      <c r="M93" s="407">
        <f>M90/(M90+M91)</f>
        <v>0.63013698630136983</v>
      </c>
      <c r="N93" s="408"/>
      <c r="O93" s="408"/>
      <c r="P93" s="407">
        <f>P90/(P90+P91)</f>
        <v>0.80821917808219179</v>
      </c>
      <c r="Q93" s="407"/>
      <c r="R93" s="407" t="s">
        <v>1559</v>
      </c>
      <c r="S93" s="407">
        <f>(S88+S91)/(SUM(S88:S91))</f>
        <v>0.90410958904109584</v>
      </c>
      <c r="T93" s="19"/>
    </row>
    <row r="94" spans="2:21" ht="15" customHeight="1" thickBot="1">
      <c r="B94" s="51"/>
      <c r="C94" s="51"/>
      <c r="D94" s="51"/>
      <c r="E94" s="51"/>
      <c r="F94" s="51"/>
      <c r="G94" s="27"/>
      <c r="H94" s="28"/>
      <c r="I94" s="53"/>
      <c r="J94" s="27"/>
      <c r="K94" s="53"/>
      <c r="L94" s="53"/>
      <c r="M94" s="27"/>
      <c r="N94" s="28"/>
      <c r="O94" s="28"/>
      <c r="P94" s="27"/>
      <c r="Q94" s="27"/>
      <c r="R94" s="27"/>
      <c r="S94" s="27"/>
      <c r="T94" s="19"/>
    </row>
    <row r="95" spans="2:21" ht="15" customHeight="1" thickBot="1">
      <c r="B95" s="46" t="s">
        <v>1560</v>
      </c>
      <c r="C95" s="46"/>
      <c r="D95" s="54" t="s">
        <v>1206</v>
      </c>
      <c r="E95" s="54" t="s">
        <v>1265</v>
      </c>
      <c r="F95" s="54"/>
      <c r="G95" s="54" t="s">
        <v>1268</v>
      </c>
      <c r="H95" s="54"/>
      <c r="I95" s="54" t="s">
        <v>45</v>
      </c>
      <c r="J95" s="54" t="s">
        <v>47</v>
      </c>
      <c r="K95" s="54" t="s">
        <v>47</v>
      </c>
      <c r="L95" s="54"/>
      <c r="M95" s="54" t="str">
        <f t="shared" ref="M95" si="3">IF(AND(I95="No",J95="No",K95="No"),"No","Yes")</f>
        <v>Yes</v>
      </c>
      <c r="N95" s="54"/>
      <c r="O95" s="54"/>
      <c r="P95" s="54" t="s">
        <v>45</v>
      </c>
      <c r="Q95" s="54"/>
      <c r="R95" s="54"/>
      <c r="S95" s="54" t="s">
        <v>1528</v>
      </c>
      <c r="T95" s="19"/>
    </row>
    <row r="96" spans="2:21" ht="15" customHeight="1">
      <c r="B96" s="49"/>
      <c r="C96" s="49"/>
      <c r="D96" s="49"/>
      <c r="E96" s="49"/>
      <c r="F96" s="49"/>
      <c r="G96" s="48"/>
      <c r="H96" s="48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19"/>
      <c r="T96" s="19"/>
    </row>
    <row r="97" spans="2:20" ht="15" customHeight="1">
      <c r="B97" s="49"/>
      <c r="C97" s="49"/>
      <c r="D97" s="49"/>
      <c r="E97" s="49"/>
      <c r="F97" s="49"/>
      <c r="H97" s="49"/>
      <c r="S97" s="19"/>
      <c r="T97" s="19"/>
    </row>
    <row r="98" spans="2:20" ht="15" customHeight="1">
      <c r="B98" s="184" t="s">
        <v>71</v>
      </c>
      <c r="C98" s="185"/>
      <c r="D98" s="185"/>
      <c r="E98" s="185"/>
      <c r="F98" s="185"/>
      <c r="G98" s="102"/>
      <c r="H98" s="185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</row>
    <row r="99" spans="2:20" ht="15" customHeight="1">
      <c r="B99" s="340" t="s">
        <v>1562</v>
      </c>
      <c r="C99" s="186"/>
      <c r="D99" s="186"/>
      <c r="E99" s="186"/>
      <c r="F99" s="186"/>
      <c r="G99" s="187"/>
      <c r="H99" s="186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8"/>
      <c r="T99" s="188"/>
    </row>
    <row r="100" spans="2:20" ht="15" customHeight="1">
      <c r="B100" s="340" t="s">
        <v>1563</v>
      </c>
      <c r="C100" s="186"/>
      <c r="D100" s="189"/>
      <c r="E100" s="186"/>
      <c r="F100" s="186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8"/>
      <c r="T100" s="188"/>
    </row>
    <row r="101" spans="2:20" ht="15" customHeight="1">
      <c r="B101" s="341" t="s">
        <v>1406</v>
      </c>
      <c r="C101" s="189"/>
      <c r="E101" s="189"/>
      <c r="F101" s="189"/>
      <c r="G101" s="190"/>
      <c r="H101" s="190"/>
      <c r="I101" s="190"/>
      <c r="J101" s="190"/>
      <c r="K101" s="190"/>
      <c r="L101" s="190"/>
      <c r="M101" s="190"/>
      <c r="N101" s="187"/>
      <c r="O101" s="187"/>
      <c r="P101" s="190"/>
      <c r="Q101" s="190"/>
      <c r="R101" s="190"/>
      <c r="S101" s="191"/>
      <c r="T101" s="191"/>
    </row>
    <row r="102" spans="2:20" ht="15" customHeight="1">
      <c r="B102" s="341" t="s">
        <v>1564</v>
      </c>
      <c r="C102" s="189"/>
      <c r="D102" s="189"/>
      <c r="E102" s="189"/>
      <c r="F102" s="189"/>
      <c r="G102" s="190"/>
      <c r="H102" s="190"/>
      <c r="I102" s="190"/>
      <c r="J102" s="190"/>
      <c r="K102" s="190"/>
      <c r="L102" s="190"/>
      <c r="M102" s="190"/>
      <c r="N102" s="187"/>
      <c r="O102" s="187"/>
      <c r="P102" s="190"/>
      <c r="Q102" s="190"/>
      <c r="R102" s="190"/>
      <c r="S102" s="191"/>
      <c r="T102" s="191"/>
    </row>
    <row r="103" spans="2:20" ht="15" customHeight="1">
      <c r="B103" s="341" t="s">
        <v>1407</v>
      </c>
      <c r="C103" s="189"/>
      <c r="D103" s="189"/>
      <c r="E103" s="189"/>
      <c r="F103" s="189"/>
      <c r="G103" s="190"/>
      <c r="H103" s="190"/>
      <c r="I103" s="190"/>
      <c r="J103" s="190"/>
      <c r="K103" s="190"/>
      <c r="L103" s="190"/>
      <c r="M103" s="190"/>
      <c r="N103" s="187"/>
      <c r="O103" s="187"/>
      <c r="P103" s="190"/>
      <c r="Q103" s="190"/>
      <c r="R103" s="190"/>
      <c r="S103" s="191"/>
      <c r="T103" s="191"/>
    </row>
    <row r="104" spans="2:20" ht="15" customHeight="1">
      <c r="B104" s="341" t="s">
        <v>1565</v>
      </c>
      <c r="C104" s="189"/>
      <c r="D104" s="189"/>
      <c r="E104" s="189"/>
      <c r="F104" s="189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1"/>
      <c r="T104" s="191"/>
    </row>
    <row r="105" spans="2:20" ht="15" customHeight="1">
      <c r="B105" s="341" t="s">
        <v>1478</v>
      </c>
      <c r="C105" s="189"/>
      <c r="D105" s="189"/>
      <c r="E105" s="189"/>
      <c r="F105" s="189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1"/>
      <c r="T105" s="191"/>
    </row>
    <row r="106" spans="2:20" ht="15" customHeight="1">
      <c r="B106" s="340" t="s">
        <v>1566</v>
      </c>
      <c r="C106" s="52"/>
      <c r="D106" s="185"/>
      <c r="E106" s="185"/>
      <c r="F106" s="185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</row>
    <row r="107" spans="2:20">
      <c r="B107" s="337" t="s">
        <v>1567</v>
      </c>
    </row>
    <row r="123" ht="12.75" customHeight="1"/>
    <row r="124" ht="12.75" customHeight="1"/>
  </sheetData>
  <mergeCells count="3">
    <mergeCell ref="O9:P9"/>
    <mergeCell ref="O10:P10"/>
    <mergeCell ref="O6:P6"/>
  </mergeCells>
  <conditionalFormatting sqref="B32:B45 C86">
    <cfRule type="expression" dxfId="20" priority="17">
      <formula>#REF!</formula>
    </cfRule>
  </conditionalFormatting>
  <conditionalFormatting sqref="B32:B52">
    <cfRule type="expression" dxfId="19" priority="20">
      <formula>"(blank)"</formula>
    </cfRule>
  </conditionalFormatting>
  <conditionalFormatting sqref="B46:B52">
    <cfRule type="expression" dxfId="18" priority="24">
      <formula>#REF!</formula>
    </cfRule>
  </conditionalFormatting>
  <conditionalFormatting sqref="B53:B58">
    <cfRule type="expression" dxfId="17" priority="15">
      <formula>"(blank)"</formula>
    </cfRule>
    <cfRule type="expression" dxfId="16" priority="16">
      <formula>#REF!</formula>
    </cfRule>
  </conditionalFormatting>
  <conditionalFormatting sqref="B12:C14">
    <cfRule type="expression" dxfId="15" priority="13">
      <formula>#REF!</formula>
    </cfRule>
    <cfRule type="expression" dxfId="14" priority="14">
      <formula>"(blank)"</formula>
    </cfRule>
  </conditionalFormatting>
  <conditionalFormatting sqref="C38:C45">
    <cfRule type="expression" dxfId="13" priority="8">
      <formula>"(blank)"</formula>
    </cfRule>
  </conditionalFormatting>
  <conditionalFormatting sqref="C38:C58">
    <cfRule type="expression" dxfId="12" priority="2">
      <formula>#REF!</formula>
    </cfRule>
  </conditionalFormatting>
  <conditionalFormatting sqref="C46:C58">
    <cfRule type="expression" dxfId="11" priority="1">
      <formula>"(blank)"</formula>
    </cfRule>
  </conditionalFormatting>
  <conditionalFormatting sqref="C86">
    <cfRule type="expression" dxfId="10" priority="23">
      <formula>"(blank)"</formula>
    </cfRule>
  </conditionalFormatting>
  <conditionalFormatting sqref="C32:D37">
    <cfRule type="expression" dxfId="9" priority="11">
      <formula>#REF!</formula>
    </cfRule>
    <cfRule type="expression" dxfId="8" priority="12">
      <formula>"(blank)"</formula>
    </cfRule>
  </conditionalFormatting>
  <printOptions horizontalCentered="1"/>
  <pageMargins left="0.7" right="0.7" top="1.25" bottom="0.75" header="0.3" footer="0.3"/>
  <pageSetup scale="42" fitToHeight="2" orientation="landscape" useFirstPageNumber="1" r:id="rId1"/>
  <headerFooter scaleWithDoc="0">
    <oddHeader>&amp;L&amp;"Arial,Regular"DRAFT- PRIVILEGED AND CONFIDENTIAL
PREPARED AT THE REQUEST OF COUNSEL
&amp;R&amp;"Arial,Regular"Schedule AEB-9
Page &amp;P</oddHeader>
  </headerFooter>
  <rowBreaks count="1" manualBreakCount="1">
    <brk id="54" min="1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C903-1893-46E6-85B9-7A67D201D03D}">
  <sheetPr codeName="Sheet11"/>
  <dimension ref="B2:L93"/>
  <sheetViews>
    <sheetView zoomScale="75" zoomScaleNormal="75" zoomScaleSheetLayoutView="85" zoomScalePageLayoutView="80" workbookViewId="0">
      <selection activeCell="H81" sqref="H81"/>
    </sheetView>
  </sheetViews>
  <sheetFormatPr defaultColWidth="9.140625" defaultRowHeight="12.75"/>
  <cols>
    <col min="1" max="1" width="3.42578125" style="263" customWidth="1"/>
    <col min="2" max="2" width="34" style="263" customWidth="1"/>
    <col min="3" max="3" width="18.5703125" style="263" bestFit="1" customWidth="1"/>
    <col min="4" max="4" width="22.140625" style="263" customWidth="1"/>
    <col min="5" max="5" width="18.42578125" style="263" customWidth="1"/>
    <col min="6" max="6" width="9.140625" style="263"/>
    <col min="7" max="7" width="16" style="263" bestFit="1" customWidth="1"/>
    <col min="8" max="9" width="9.140625" style="263"/>
    <col min="10" max="10" width="18.5703125" style="30" bestFit="1" customWidth="1"/>
    <col min="11" max="11" width="15.7109375" style="30" bestFit="1" customWidth="1"/>
    <col min="12" max="12" width="16.5703125" style="263" bestFit="1" customWidth="1"/>
    <col min="13" max="16384" width="9.140625" style="263"/>
  </cols>
  <sheetData>
    <row r="2" spans="2:12">
      <c r="B2" s="464" t="s">
        <v>1568</v>
      </c>
      <c r="C2" s="464"/>
      <c r="D2" s="464"/>
      <c r="E2" s="464"/>
    </row>
    <row r="3" spans="2:12">
      <c r="B3" s="464" t="s">
        <v>1297</v>
      </c>
      <c r="C3" s="465"/>
      <c r="D3" s="465"/>
      <c r="E3" s="465"/>
      <c r="F3" s="264"/>
    </row>
    <row r="5" spans="2:12" ht="13.5" thickBot="1">
      <c r="B5" s="264"/>
      <c r="C5" s="264"/>
      <c r="D5" s="265" t="s">
        <v>31</v>
      </c>
      <c r="E5" s="265" t="s">
        <v>32</v>
      </c>
    </row>
    <row r="6" spans="2:12">
      <c r="B6" s="266"/>
      <c r="C6" s="266"/>
      <c r="D6" s="466" t="s">
        <v>1298</v>
      </c>
      <c r="E6" s="466"/>
      <c r="G6" s="467" t="s">
        <v>1408</v>
      </c>
      <c r="H6" s="467"/>
    </row>
    <row r="7" spans="2:12">
      <c r="B7" s="267"/>
      <c r="C7" s="31"/>
      <c r="D7" s="268" t="s">
        <v>1195</v>
      </c>
      <c r="E7" s="269" t="s">
        <v>1196</v>
      </c>
      <c r="G7" s="32" t="s">
        <v>1199</v>
      </c>
      <c r="H7" s="32" t="s">
        <v>1200</v>
      </c>
      <c r="J7" s="353" t="s">
        <v>1201</v>
      </c>
      <c r="K7" s="353" t="s">
        <v>1307</v>
      </c>
    </row>
    <row r="8" spans="2:12">
      <c r="B8" s="264"/>
      <c r="C8" s="33"/>
      <c r="D8" s="265"/>
      <c r="E8" s="276"/>
      <c r="G8" s="271" t="s">
        <v>1301</v>
      </c>
      <c r="H8" s="271">
        <v>9</v>
      </c>
      <c r="J8" s="353" t="s">
        <v>1203</v>
      </c>
      <c r="K8" s="353" t="s">
        <v>1304</v>
      </c>
    </row>
    <row r="9" spans="2:12">
      <c r="B9" s="159" t="s">
        <v>48</v>
      </c>
      <c r="C9" s="270" t="s">
        <v>1198</v>
      </c>
      <c r="D9" s="271" t="str">
        <f t="shared" ref="D9:D32" si="0">VLOOKUP(C9,$J$7:$K$59,2,FALSE)</f>
        <v>Above Average/3</v>
      </c>
      <c r="E9" s="271">
        <f>VLOOKUP(D9,$G$8:$H$59,2,FALSE)</f>
        <v>3</v>
      </c>
      <c r="G9" s="271" t="s">
        <v>1302</v>
      </c>
      <c r="H9" s="271">
        <v>8</v>
      </c>
      <c r="J9" s="353" t="s">
        <v>1205</v>
      </c>
      <c r="K9" s="353" t="s">
        <v>1302</v>
      </c>
    </row>
    <row r="10" spans="2:12">
      <c r="B10" s="272"/>
      <c r="C10" s="270" t="s">
        <v>1202</v>
      </c>
      <c r="D10" s="271" t="str">
        <f t="shared" si="0"/>
        <v>Above Average/3</v>
      </c>
      <c r="E10" s="271">
        <f>VLOOKUP(D10,$G$8:$H$59,2,FALSE)</f>
        <v>3</v>
      </c>
      <c r="G10" s="271" t="s">
        <v>1304</v>
      </c>
      <c r="H10" s="271">
        <v>7</v>
      </c>
      <c r="J10" s="353" t="s">
        <v>1207</v>
      </c>
      <c r="K10" s="353" t="s">
        <v>1305</v>
      </c>
    </row>
    <row r="11" spans="2:12">
      <c r="B11" s="272"/>
      <c r="C11" s="34"/>
      <c r="D11" s="271"/>
      <c r="E11" s="271"/>
      <c r="G11" s="271" t="s">
        <v>1303</v>
      </c>
      <c r="H11" s="271">
        <v>6</v>
      </c>
      <c r="J11" s="411" t="s">
        <v>1208</v>
      </c>
      <c r="K11" s="411" t="s">
        <v>1305</v>
      </c>
      <c r="L11" s="355"/>
    </row>
    <row r="12" spans="2:12">
      <c r="B12" s="35" t="s">
        <v>51</v>
      </c>
      <c r="C12" s="34" t="s">
        <v>1204</v>
      </c>
      <c r="D12" s="271" t="str">
        <f t="shared" si="0"/>
        <v>Average/3</v>
      </c>
      <c r="E12" s="271">
        <f>VLOOKUP(D12,$G$8:$H$59,2,FALSE)</f>
        <v>6</v>
      </c>
      <c r="G12" s="271" t="s">
        <v>1299</v>
      </c>
      <c r="H12" s="271">
        <v>5</v>
      </c>
      <c r="J12" s="353" t="s">
        <v>1210</v>
      </c>
      <c r="K12" s="353" t="s">
        <v>1305</v>
      </c>
    </row>
    <row r="13" spans="2:12">
      <c r="B13" s="272"/>
      <c r="C13" s="34" t="s">
        <v>1206</v>
      </c>
      <c r="D13" s="271" t="str">
        <f t="shared" si="0"/>
        <v>Average/2</v>
      </c>
      <c r="E13" s="271">
        <f>VLOOKUP(D13,$G$8:$H$59,2,FALSE)</f>
        <v>5</v>
      </c>
      <c r="G13" s="271" t="s">
        <v>1305</v>
      </c>
      <c r="H13" s="271">
        <v>4</v>
      </c>
      <c r="J13" s="353" t="s">
        <v>1212</v>
      </c>
      <c r="K13" s="353" t="s">
        <v>1301</v>
      </c>
    </row>
    <row r="14" spans="2:12">
      <c r="B14" s="272"/>
      <c r="C14" s="34"/>
      <c r="D14" s="271"/>
      <c r="E14" s="271"/>
      <c r="G14" s="271" t="s">
        <v>1300</v>
      </c>
      <c r="H14" s="271">
        <v>3</v>
      </c>
      <c r="J14" s="353" t="s">
        <v>1214</v>
      </c>
      <c r="K14" s="353" t="s">
        <v>1299</v>
      </c>
    </row>
    <row r="15" spans="2:12">
      <c r="B15" s="34" t="s">
        <v>54</v>
      </c>
      <c r="C15" s="34" t="s">
        <v>1207</v>
      </c>
      <c r="D15" s="271" t="str">
        <f t="shared" si="0"/>
        <v>Average/1</v>
      </c>
      <c r="E15" s="271">
        <f t="shared" ref="E15:E25" si="1">VLOOKUP(D15,$G$8:$H$59,2,FALSE)</f>
        <v>4</v>
      </c>
      <c r="G15" s="271" t="s">
        <v>1306</v>
      </c>
      <c r="H15" s="271">
        <v>2</v>
      </c>
      <c r="J15" s="353" t="s">
        <v>1216</v>
      </c>
      <c r="K15" s="353" t="s">
        <v>1304</v>
      </c>
    </row>
    <row r="16" spans="2:12">
      <c r="B16" s="272"/>
      <c r="C16" s="34" t="s">
        <v>1209</v>
      </c>
      <c r="D16" s="271" t="str">
        <f t="shared" si="0"/>
        <v>Average/1</v>
      </c>
      <c r="E16" s="271">
        <f t="shared" si="1"/>
        <v>4</v>
      </c>
      <c r="G16" s="271" t="s">
        <v>1307</v>
      </c>
      <c r="H16" s="271">
        <v>1</v>
      </c>
      <c r="J16" s="353" t="s">
        <v>1218</v>
      </c>
      <c r="K16" s="353" t="s">
        <v>1306</v>
      </c>
    </row>
    <row r="17" spans="2:11">
      <c r="B17" s="272"/>
      <c r="C17" s="34" t="s">
        <v>1211</v>
      </c>
      <c r="D17" s="271" t="str">
        <f t="shared" si="0"/>
        <v>Average/2</v>
      </c>
      <c r="E17" s="271">
        <f t="shared" si="1"/>
        <v>5</v>
      </c>
      <c r="G17" s="271"/>
      <c r="H17" s="271"/>
      <c r="J17" s="353" t="s">
        <v>1220</v>
      </c>
      <c r="K17" s="353" t="s">
        <v>1306</v>
      </c>
    </row>
    <row r="18" spans="2:11">
      <c r="B18" s="34"/>
      <c r="C18" s="1" t="s">
        <v>1409</v>
      </c>
      <c r="D18" s="271" t="str">
        <f t="shared" si="0"/>
        <v>Average/2</v>
      </c>
      <c r="E18" s="271">
        <f t="shared" si="1"/>
        <v>5</v>
      </c>
      <c r="G18" s="271"/>
      <c r="H18" s="32"/>
      <c r="J18" s="353" t="s">
        <v>1222</v>
      </c>
      <c r="K18" s="353" t="s">
        <v>1299</v>
      </c>
    </row>
    <row r="19" spans="2:11">
      <c r="B19" s="272"/>
      <c r="C19" s="34" t="s">
        <v>1215</v>
      </c>
      <c r="D19" s="271" t="str">
        <f t="shared" si="0"/>
        <v>Average/1</v>
      </c>
      <c r="E19" s="271">
        <f t="shared" si="1"/>
        <v>4</v>
      </c>
      <c r="G19" s="271"/>
      <c r="H19" s="32"/>
      <c r="J19" s="353" t="s">
        <v>1224</v>
      </c>
      <c r="K19" s="353" t="s">
        <v>1299</v>
      </c>
    </row>
    <row r="20" spans="2:11">
      <c r="B20" s="272"/>
      <c r="C20" s="34" t="s">
        <v>1217</v>
      </c>
      <c r="D20" s="271" t="str">
        <f t="shared" si="0"/>
        <v>Average/1</v>
      </c>
      <c r="E20" s="271">
        <f t="shared" si="1"/>
        <v>4</v>
      </c>
      <c r="J20" s="353" t="s">
        <v>1204</v>
      </c>
      <c r="K20" s="353" t="s">
        <v>1303</v>
      </c>
    </row>
    <row r="21" spans="2:11">
      <c r="B21" s="272"/>
      <c r="C21" s="34" t="s">
        <v>1219</v>
      </c>
      <c r="D21" s="271" t="str">
        <f t="shared" si="0"/>
        <v>Average/3</v>
      </c>
      <c r="E21" s="271">
        <f t="shared" si="1"/>
        <v>6</v>
      </c>
      <c r="J21" s="353" t="s">
        <v>1209</v>
      </c>
      <c r="K21" s="353" t="s">
        <v>1305</v>
      </c>
    </row>
    <row r="22" spans="2:11">
      <c r="B22" s="272"/>
      <c r="C22" s="34" t="s">
        <v>1221</v>
      </c>
      <c r="D22" s="271" t="str">
        <f t="shared" si="0"/>
        <v>Above Average/3</v>
      </c>
      <c r="E22" s="271">
        <f t="shared" si="1"/>
        <v>3</v>
      </c>
      <c r="J22" s="353" t="s">
        <v>1198</v>
      </c>
      <c r="K22" s="353" t="s">
        <v>1300</v>
      </c>
    </row>
    <row r="23" spans="2:11">
      <c r="B23" s="272"/>
      <c r="C23" s="1" t="s">
        <v>1412</v>
      </c>
      <c r="D23" s="271" t="str">
        <f t="shared" si="0"/>
        <v>Below Average/1</v>
      </c>
      <c r="E23" s="271">
        <f t="shared" si="1"/>
        <v>7</v>
      </c>
      <c r="J23" s="353" t="s">
        <v>1227</v>
      </c>
      <c r="K23" s="353" t="s">
        <v>1303</v>
      </c>
    </row>
    <row r="24" spans="2:11">
      <c r="B24" s="272"/>
      <c r="C24" s="34" t="s">
        <v>1225</v>
      </c>
      <c r="D24" s="271" t="str">
        <f t="shared" si="0"/>
        <v>Average/1</v>
      </c>
      <c r="E24" s="271">
        <f t="shared" si="1"/>
        <v>4</v>
      </c>
      <c r="J24" s="353" t="s">
        <v>1211</v>
      </c>
      <c r="K24" s="353" t="s">
        <v>1299</v>
      </c>
    </row>
    <row r="25" spans="2:11">
      <c r="C25" s="263" t="s">
        <v>1226</v>
      </c>
      <c r="D25" s="271" t="str">
        <f t="shared" si="0"/>
        <v>Below Average/1</v>
      </c>
      <c r="E25" s="271">
        <f t="shared" si="1"/>
        <v>7</v>
      </c>
      <c r="J25" s="353" t="s">
        <v>1411</v>
      </c>
      <c r="K25" s="353" t="s">
        <v>1303</v>
      </c>
    </row>
    <row r="26" spans="2:11">
      <c r="D26" s="271"/>
      <c r="E26" s="271"/>
      <c r="J26" s="353" t="s">
        <v>1409</v>
      </c>
      <c r="K26" s="353" t="s">
        <v>1299</v>
      </c>
    </row>
    <row r="27" spans="2:11">
      <c r="B27" s="263" t="s">
        <v>1423</v>
      </c>
      <c r="C27" s="263" t="s">
        <v>1203</v>
      </c>
      <c r="D27" s="271" t="str">
        <f t="shared" si="0"/>
        <v>Below Average/1</v>
      </c>
      <c r="E27" s="271">
        <f>VLOOKUP(D27,$G$8:$H$59,2,FALSE)</f>
        <v>7</v>
      </c>
      <c r="J27" s="353" t="s">
        <v>1230</v>
      </c>
      <c r="K27" s="353" t="s">
        <v>1303</v>
      </c>
    </row>
    <row r="28" spans="2:11">
      <c r="C28" s="263" t="s">
        <v>1224</v>
      </c>
      <c r="D28" s="271" t="str">
        <f t="shared" si="0"/>
        <v>Average/2</v>
      </c>
      <c r="E28" s="271">
        <f>VLOOKUP(D28,$G$8:$H$59,2,FALSE)</f>
        <v>5</v>
      </c>
      <c r="J28" s="353" t="s">
        <v>1231</v>
      </c>
      <c r="K28" s="353" t="s">
        <v>1301</v>
      </c>
    </row>
    <row r="29" spans="2:11">
      <c r="C29" s="263" t="s">
        <v>1228</v>
      </c>
      <c r="D29" s="271" t="str">
        <f t="shared" si="0"/>
        <v>Average/3</v>
      </c>
      <c r="E29" s="271">
        <f>VLOOKUP(D29,$G$8:$H$59,2,FALSE)</f>
        <v>6</v>
      </c>
      <c r="J29" s="353" t="s">
        <v>1232</v>
      </c>
      <c r="K29" s="353" t="s">
        <v>1299</v>
      </c>
    </row>
    <row r="30" spans="2:11">
      <c r="C30" s="263" t="s">
        <v>1229</v>
      </c>
      <c r="D30" s="271" t="str">
        <f t="shared" si="0"/>
        <v>Average/3</v>
      </c>
      <c r="E30" s="271">
        <f>VLOOKUP(D30,$G$8:$H$59,2,FALSE)</f>
        <v>6</v>
      </c>
      <c r="J30" s="353" t="s">
        <v>1215</v>
      </c>
      <c r="K30" s="347" t="s">
        <v>1305</v>
      </c>
    </row>
    <row r="31" spans="2:11">
      <c r="D31" s="271"/>
      <c r="E31" s="271"/>
      <c r="J31" s="353" t="s">
        <v>1197</v>
      </c>
      <c r="K31" s="353" t="s">
        <v>1299</v>
      </c>
    </row>
    <row r="32" spans="2:11">
      <c r="B32" s="263" t="s">
        <v>1425</v>
      </c>
      <c r="C32" s="263" t="s">
        <v>1215</v>
      </c>
      <c r="D32" s="271" t="str">
        <f t="shared" si="0"/>
        <v>Average/1</v>
      </c>
      <c r="E32" s="271">
        <f>VLOOKUP(D32,$G$8:$H$59,2,FALSE)</f>
        <v>4</v>
      </c>
      <c r="J32" s="353" t="s">
        <v>1234</v>
      </c>
      <c r="K32" s="347" t="s">
        <v>1300</v>
      </c>
    </row>
    <row r="33" spans="2:11">
      <c r="D33" s="271"/>
      <c r="E33" s="271"/>
      <c r="J33" s="353" t="s">
        <v>1206</v>
      </c>
      <c r="K33" s="353" t="s">
        <v>1299</v>
      </c>
    </row>
    <row r="34" spans="2:11">
      <c r="B34" s="22" t="s">
        <v>1344</v>
      </c>
      <c r="C34" s="102" t="s">
        <v>1233</v>
      </c>
      <c r="D34" s="271" t="str">
        <f t="shared" ref="D34:D65" si="2">VLOOKUP(C34,$J$7:$K$59,2,FALSE)</f>
        <v>Above Average/3</v>
      </c>
      <c r="E34" s="271">
        <f t="shared" ref="E34:E40" si="3">VLOOKUP(D34,$G$8:$H$59,2,FALSE)</f>
        <v>3</v>
      </c>
      <c r="J34" s="353" t="s">
        <v>1236</v>
      </c>
      <c r="K34" s="353" t="s">
        <v>1303</v>
      </c>
    </row>
    <row r="35" spans="2:11">
      <c r="C35" s="102" t="s">
        <v>1217</v>
      </c>
      <c r="D35" s="271" t="str">
        <f t="shared" si="2"/>
        <v>Average/1</v>
      </c>
      <c r="E35" s="271">
        <f t="shared" si="3"/>
        <v>4</v>
      </c>
      <c r="J35" s="353" t="s">
        <v>1237</v>
      </c>
      <c r="K35" s="353" t="s">
        <v>1299</v>
      </c>
    </row>
    <row r="36" spans="2:11">
      <c r="C36" s="102" t="s">
        <v>1235</v>
      </c>
      <c r="D36" s="271" t="str">
        <f t="shared" si="2"/>
        <v>Average/2</v>
      </c>
      <c r="E36" s="271">
        <f t="shared" si="3"/>
        <v>5</v>
      </c>
      <c r="J36" s="353" t="s">
        <v>1238</v>
      </c>
      <c r="K36" s="353" t="s">
        <v>1305</v>
      </c>
    </row>
    <row r="37" spans="2:11">
      <c r="C37" s="5" t="s">
        <v>1247</v>
      </c>
      <c r="D37" s="271" t="str">
        <f t="shared" si="2"/>
        <v>Average/2</v>
      </c>
      <c r="E37" s="271">
        <f t="shared" si="3"/>
        <v>5</v>
      </c>
      <c r="J37" s="353" t="s">
        <v>1239</v>
      </c>
      <c r="K37" s="353" t="s">
        <v>1303</v>
      </c>
    </row>
    <row r="38" spans="2:11">
      <c r="C38" s="5" t="s">
        <v>1225</v>
      </c>
      <c r="D38" s="271" t="str">
        <f t="shared" si="2"/>
        <v>Average/1</v>
      </c>
      <c r="E38" s="271">
        <f t="shared" si="3"/>
        <v>4</v>
      </c>
      <c r="J38" s="353" t="s">
        <v>1240</v>
      </c>
      <c r="K38" s="353" t="s">
        <v>1303</v>
      </c>
    </row>
    <row r="39" spans="2:11">
      <c r="C39" s="5" t="s">
        <v>1226</v>
      </c>
      <c r="D39" s="271" t="str">
        <f t="shared" si="2"/>
        <v>Below Average/1</v>
      </c>
      <c r="E39" s="271">
        <f t="shared" si="3"/>
        <v>7</v>
      </c>
      <c r="J39" s="353" t="s">
        <v>1241</v>
      </c>
      <c r="K39" s="353" t="s">
        <v>1304</v>
      </c>
    </row>
    <row r="40" spans="2:11">
      <c r="C40" s="5" t="s">
        <v>1249</v>
      </c>
      <c r="D40" s="271" t="str">
        <f t="shared" si="2"/>
        <v>Average/2</v>
      </c>
      <c r="E40" s="271">
        <f t="shared" si="3"/>
        <v>5</v>
      </c>
      <c r="J40" s="353" t="s">
        <v>1242</v>
      </c>
      <c r="K40" s="353" t="s">
        <v>1299</v>
      </c>
    </row>
    <row r="41" spans="2:11">
      <c r="D41" s="271"/>
      <c r="E41" s="271"/>
      <c r="G41" s="271"/>
      <c r="H41" s="32"/>
      <c r="J41" s="353" t="s">
        <v>1233</v>
      </c>
      <c r="K41" s="353" t="s">
        <v>1300</v>
      </c>
    </row>
    <row r="42" spans="2:11">
      <c r="B42" s="263" t="s">
        <v>1345</v>
      </c>
      <c r="C42" s="263" t="s">
        <v>1215</v>
      </c>
      <c r="D42" s="271" t="str">
        <f t="shared" si="2"/>
        <v>Average/1</v>
      </c>
      <c r="E42" s="271">
        <f>VLOOKUP(D42,$G$8:$H$59,2,FALSE)</f>
        <v>4</v>
      </c>
      <c r="G42" s="32"/>
      <c r="H42" s="32"/>
      <c r="J42" s="353" t="s">
        <v>1243</v>
      </c>
      <c r="K42" s="353" t="s">
        <v>1305</v>
      </c>
    </row>
    <row r="43" spans="2:11">
      <c r="D43" s="271"/>
      <c r="E43" s="271"/>
      <c r="G43" s="32"/>
      <c r="H43" s="32"/>
      <c r="J43" s="353" t="s">
        <v>1217</v>
      </c>
      <c r="K43" s="353" t="s">
        <v>1305</v>
      </c>
    </row>
    <row r="44" spans="2:11">
      <c r="B44" s="263" t="s">
        <v>1413</v>
      </c>
      <c r="C44" s="270" t="s">
        <v>1207</v>
      </c>
      <c r="D44" s="271" t="str">
        <f t="shared" si="2"/>
        <v>Average/1</v>
      </c>
      <c r="E44" s="271">
        <f>VLOOKUP(D44,$G$8:$H$59,2,FALSE)</f>
        <v>4</v>
      </c>
      <c r="G44" s="32"/>
      <c r="H44" s="32"/>
      <c r="J44" s="353" t="s">
        <v>1219</v>
      </c>
      <c r="K44" s="353" t="s">
        <v>1303</v>
      </c>
    </row>
    <row r="45" spans="2:11">
      <c r="C45" s="270" t="s">
        <v>1411</v>
      </c>
      <c r="D45" s="271" t="str">
        <f t="shared" si="2"/>
        <v>Average/3</v>
      </c>
      <c r="E45" s="271">
        <f>VLOOKUP(D45,$G$8:$H$59,2,FALSE)</f>
        <v>6</v>
      </c>
      <c r="G45" s="32"/>
      <c r="H45" s="32"/>
      <c r="J45" s="353" t="s">
        <v>1228</v>
      </c>
      <c r="K45" s="353" t="s">
        <v>1303</v>
      </c>
    </row>
    <row r="46" spans="2:11">
      <c r="C46" s="270" t="s">
        <v>1409</v>
      </c>
      <c r="D46" s="271" t="str">
        <f t="shared" si="2"/>
        <v>Average/2</v>
      </c>
      <c r="E46" s="271">
        <f>VLOOKUP(D46,$G$8:$H$59,2,FALSE)</f>
        <v>5</v>
      </c>
      <c r="G46" s="32"/>
      <c r="H46" s="32"/>
      <c r="J46" s="353" t="s">
        <v>1244</v>
      </c>
      <c r="K46" s="353" t="s">
        <v>1306</v>
      </c>
    </row>
    <row r="47" spans="2:11">
      <c r="C47" s="270" t="s">
        <v>1234</v>
      </c>
      <c r="D47" s="271" t="str">
        <f t="shared" si="2"/>
        <v>Above Average/3</v>
      </c>
      <c r="E47" s="271">
        <f>VLOOKUP(D47,$G$8:$H$59,2,FALSE)</f>
        <v>3</v>
      </c>
      <c r="H47" s="271"/>
      <c r="J47" s="353" t="s">
        <v>1246</v>
      </c>
      <c r="K47" s="353" t="s">
        <v>1299</v>
      </c>
    </row>
    <row r="48" spans="2:11">
      <c r="C48" s="270" t="s">
        <v>1412</v>
      </c>
      <c r="D48" s="271" t="str">
        <f t="shared" si="2"/>
        <v>Below Average/1</v>
      </c>
      <c r="E48" s="271">
        <f>VLOOKUP(D48,$G$8:$H$59,2,FALSE)</f>
        <v>7</v>
      </c>
      <c r="H48" s="271"/>
      <c r="J48" s="353" t="s">
        <v>1235</v>
      </c>
      <c r="K48" s="353" t="s">
        <v>1299</v>
      </c>
    </row>
    <row r="49" spans="2:11">
      <c r="C49" s="270"/>
      <c r="D49" s="271"/>
      <c r="E49" s="271"/>
      <c r="H49" s="271"/>
      <c r="J49" s="353" t="s">
        <v>1245</v>
      </c>
      <c r="K49" s="353" t="s">
        <v>1299</v>
      </c>
    </row>
    <row r="50" spans="2:11">
      <c r="B50" s="263" t="s">
        <v>61</v>
      </c>
      <c r="C50" s="270" t="s">
        <v>1224</v>
      </c>
      <c r="D50" s="271" t="str">
        <f t="shared" si="2"/>
        <v>Average/2</v>
      </c>
      <c r="E50" s="271">
        <f>VLOOKUP(D50,$G$8:$H$59,2,FALSE)</f>
        <v>5</v>
      </c>
      <c r="H50" s="271"/>
      <c r="J50" s="353" t="s">
        <v>1221</v>
      </c>
      <c r="K50" s="353" t="s">
        <v>1300</v>
      </c>
    </row>
    <row r="51" spans="2:11">
      <c r="C51" s="270" t="s">
        <v>1228</v>
      </c>
      <c r="D51" s="271" t="str">
        <f t="shared" si="2"/>
        <v>Average/3</v>
      </c>
      <c r="E51" s="271">
        <f>VLOOKUP(D51,$G$8:$H$59,2,FALSE)</f>
        <v>6</v>
      </c>
      <c r="H51" s="271"/>
      <c r="J51" s="353" t="s">
        <v>1412</v>
      </c>
      <c r="K51" s="353" t="s">
        <v>1304</v>
      </c>
    </row>
    <row r="52" spans="2:11">
      <c r="D52" s="271"/>
      <c r="E52" s="271"/>
      <c r="H52" s="271"/>
      <c r="J52" s="353" t="s">
        <v>1410</v>
      </c>
      <c r="K52" s="353" t="s">
        <v>1305</v>
      </c>
    </row>
    <row r="53" spans="2:11">
      <c r="B53" s="159" t="s">
        <v>1426</v>
      </c>
      <c r="C53" s="270" t="s">
        <v>1218</v>
      </c>
      <c r="D53" s="271" t="str">
        <f t="shared" si="2"/>
        <v>Above Average/2</v>
      </c>
      <c r="E53" s="271">
        <f>VLOOKUP(D53,$G$8:$H$59,2,FALSE)</f>
        <v>2</v>
      </c>
      <c r="H53" s="271"/>
      <c r="J53" s="353" t="s">
        <v>1247</v>
      </c>
      <c r="K53" s="353" t="s">
        <v>1299</v>
      </c>
    </row>
    <row r="54" spans="2:11">
      <c r="B54" s="159"/>
      <c r="C54" s="270" t="s">
        <v>1412</v>
      </c>
      <c r="D54" s="271" t="str">
        <f t="shared" si="2"/>
        <v>Below Average/1</v>
      </c>
      <c r="E54" s="271">
        <f>VLOOKUP(D54,$G$8:$H$59,2,FALSE)</f>
        <v>7</v>
      </c>
      <c r="H54" s="271"/>
      <c r="J54" s="353" t="s">
        <v>1248</v>
      </c>
      <c r="K54" s="353" t="s">
        <v>1303</v>
      </c>
    </row>
    <row r="55" spans="2:11">
      <c r="D55" s="271"/>
      <c r="E55" s="271"/>
      <c r="H55" s="271"/>
      <c r="J55" s="353" t="s">
        <v>1225</v>
      </c>
      <c r="K55" s="353" t="s">
        <v>1305</v>
      </c>
    </row>
    <row r="56" spans="2:11">
      <c r="B56" s="2" t="s">
        <v>1428</v>
      </c>
      <c r="C56" s="159" t="s">
        <v>1207</v>
      </c>
      <c r="D56" s="271" t="str">
        <f t="shared" si="2"/>
        <v>Average/1</v>
      </c>
      <c r="E56" s="271">
        <f>VLOOKUP(D56,$G$8:$H$59,2,FALSE)</f>
        <v>4</v>
      </c>
      <c r="H56" s="271"/>
      <c r="J56" s="353" t="s">
        <v>1229</v>
      </c>
      <c r="K56" s="353" t="s">
        <v>1303</v>
      </c>
    </row>
    <row r="57" spans="2:11">
      <c r="B57" s="2"/>
      <c r="C57" s="159" t="s">
        <v>1219</v>
      </c>
      <c r="D57" s="271" t="str">
        <f t="shared" si="2"/>
        <v>Average/3</v>
      </c>
      <c r="E57" s="271">
        <f>VLOOKUP(D57,$G$8:$H$59,2,FALSE)</f>
        <v>6</v>
      </c>
      <c r="H57" s="271"/>
      <c r="J57" s="353" t="s">
        <v>1226</v>
      </c>
      <c r="K57" s="353" t="s">
        <v>1304</v>
      </c>
    </row>
    <row r="58" spans="2:11">
      <c r="B58" s="2"/>
      <c r="C58" s="159"/>
      <c r="D58" s="271"/>
      <c r="E58" s="271"/>
      <c r="H58" s="271"/>
      <c r="J58" s="353" t="s">
        <v>1202</v>
      </c>
      <c r="K58" s="353" t="s">
        <v>1300</v>
      </c>
    </row>
    <row r="59" spans="2:11">
      <c r="B59" s="263" t="s">
        <v>64</v>
      </c>
      <c r="C59" s="159" t="s">
        <v>1205</v>
      </c>
      <c r="D59" s="271" t="str">
        <f t="shared" si="2"/>
        <v>Below Average/2</v>
      </c>
      <c r="E59" s="271">
        <f>VLOOKUP(D59,$G$8:$H$59,2,FALSE)</f>
        <v>8</v>
      </c>
      <c r="H59" s="271"/>
      <c r="J59" s="354" t="s">
        <v>1249</v>
      </c>
      <c r="K59" s="354" t="s">
        <v>1299</v>
      </c>
    </row>
    <row r="60" spans="2:11">
      <c r="C60" s="159"/>
      <c r="D60" s="271"/>
      <c r="E60" s="271"/>
      <c r="H60" s="271"/>
    </row>
    <row r="61" spans="2:11">
      <c r="B61" s="159" t="s">
        <v>66</v>
      </c>
      <c r="C61" s="270" t="s">
        <v>1228</v>
      </c>
      <c r="D61" s="271" t="str">
        <f t="shared" si="2"/>
        <v>Average/3</v>
      </c>
      <c r="E61" s="271">
        <f>VLOOKUP(D61,$G$8:$H$59,2,FALSE)</f>
        <v>6</v>
      </c>
      <c r="H61" s="271"/>
    </row>
    <row r="62" spans="2:11">
      <c r="D62" s="271"/>
      <c r="E62" s="271"/>
      <c r="H62" s="271"/>
    </row>
    <row r="63" spans="2:11">
      <c r="B63" s="263" t="s">
        <v>1427</v>
      </c>
      <c r="C63" s="263" t="s">
        <v>1211</v>
      </c>
      <c r="D63" s="271" t="str">
        <f t="shared" si="2"/>
        <v>Average/2</v>
      </c>
      <c r="E63" s="271">
        <f>VLOOKUP(D63,$G$8:$H$59,2,FALSE)</f>
        <v>5</v>
      </c>
      <c r="H63" s="271"/>
    </row>
    <row r="64" spans="2:11">
      <c r="C64" s="263" t="s">
        <v>1244</v>
      </c>
      <c r="D64" s="271" t="str">
        <f t="shared" si="2"/>
        <v>Above Average/2</v>
      </c>
      <c r="E64" s="271">
        <f>VLOOKUP(D64,$G$8:$H$59,2,FALSE)</f>
        <v>2</v>
      </c>
      <c r="H64" s="271"/>
    </row>
    <row r="65" spans="2:8">
      <c r="C65" s="263" t="s">
        <v>1246</v>
      </c>
      <c r="D65" s="271" t="str">
        <f t="shared" si="2"/>
        <v>Average/2</v>
      </c>
      <c r="E65" s="271">
        <f>VLOOKUP(D65,$G$8:$H$59,2,FALSE)</f>
        <v>5</v>
      </c>
      <c r="H65" s="271"/>
    </row>
    <row r="66" spans="2:8">
      <c r="C66" s="263" t="s">
        <v>1225</v>
      </c>
      <c r="D66" s="271" t="str">
        <f t="shared" ref="D66:D72" si="4">VLOOKUP(C66,$J$7:$K$59,2,FALSE)</f>
        <v>Average/1</v>
      </c>
      <c r="E66" s="271">
        <f>VLOOKUP(D66,$G$8:$H$59,2,FALSE)</f>
        <v>4</v>
      </c>
      <c r="H66" s="271"/>
    </row>
    <row r="67" spans="2:8">
      <c r="D67" s="271"/>
      <c r="E67" s="271"/>
      <c r="H67" s="271"/>
    </row>
    <row r="68" spans="2:8">
      <c r="B68" s="263" t="s">
        <v>68</v>
      </c>
      <c r="C68" s="263" t="s">
        <v>1201</v>
      </c>
      <c r="D68" s="271" t="str">
        <f t="shared" si="4"/>
        <v>Above Average/1</v>
      </c>
      <c r="E68" s="271">
        <f t="shared" ref="E68:E81" si="5">VLOOKUP(D68,$G$8:$H$59,2,FALSE)</f>
        <v>1</v>
      </c>
      <c r="H68" s="271"/>
    </row>
    <row r="69" spans="2:8">
      <c r="C69" s="263" t="s">
        <v>1220</v>
      </c>
      <c r="D69" s="271" t="str">
        <f t="shared" si="4"/>
        <v>Above Average/2</v>
      </c>
      <c r="E69" s="271">
        <f t="shared" si="5"/>
        <v>2</v>
      </c>
      <c r="H69" s="271"/>
    </row>
    <row r="70" spans="2:8">
      <c r="C70" s="263" t="s">
        <v>1204</v>
      </c>
      <c r="D70" s="271" t="str">
        <f t="shared" si="4"/>
        <v>Average/3</v>
      </c>
      <c r="E70" s="271">
        <f t="shared" si="5"/>
        <v>6</v>
      </c>
      <c r="H70" s="271"/>
    </row>
    <row r="71" spans="2:8">
      <c r="C71" s="263" t="s">
        <v>1234</v>
      </c>
      <c r="D71" s="271" t="str">
        <f t="shared" si="4"/>
        <v>Above Average/3</v>
      </c>
      <c r="E71" s="271">
        <f t="shared" si="5"/>
        <v>3</v>
      </c>
      <c r="H71" s="271"/>
    </row>
    <row r="72" spans="2:8">
      <c r="C72" s="263" t="s">
        <v>1221</v>
      </c>
      <c r="D72" s="271" t="str">
        <f t="shared" si="4"/>
        <v>Above Average/3</v>
      </c>
      <c r="E72" s="271">
        <f t="shared" si="5"/>
        <v>3</v>
      </c>
      <c r="H72" s="271"/>
    </row>
    <row r="73" spans="2:8">
      <c r="C73" s="263" t="s">
        <v>1225</v>
      </c>
      <c r="D73" s="271" t="str">
        <f>VLOOKUP(C73,$J$7:$K$59,2,FALSE)</f>
        <v>Average/1</v>
      </c>
      <c r="E73" s="271">
        <f t="shared" si="5"/>
        <v>4</v>
      </c>
      <c r="G73" s="102"/>
    </row>
    <row r="74" spans="2:8">
      <c r="D74" s="271"/>
      <c r="E74" s="271"/>
      <c r="G74" s="102"/>
    </row>
    <row r="75" spans="2:8">
      <c r="B75" s="263" t="s">
        <v>1490</v>
      </c>
      <c r="C75" s="263" t="s">
        <v>1210</v>
      </c>
      <c r="D75" s="271" t="str">
        <f t="shared" ref="D75:D81" si="6">VLOOKUP(C75,$J$7:$K$59,2,FALSE)</f>
        <v>Average/1</v>
      </c>
      <c r="E75" s="271">
        <f t="shared" si="5"/>
        <v>4</v>
      </c>
      <c r="G75" s="102"/>
    </row>
    <row r="76" spans="2:8">
      <c r="C76" s="263" t="s">
        <v>1197</v>
      </c>
      <c r="D76" s="271" t="str">
        <f t="shared" si="6"/>
        <v>Average/2</v>
      </c>
      <c r="E76" s="271">
        <f t="shared" si="5"/>
        <v>5</v>
      </c>
      <c r="G76" s="102"/>
    </row>
    <row r="77" spans="2:8">
      <c r="C77" s="263" t="s">
        <v>1243</v>
      </c>
      <c r="D77" s="271" t="str">
        <f t="shared" si="6"/>
        <v>Average/1</v>
      </c>
      <c r="E77" s="271">
        <f t="shared" si="5"/>
        <v>4</v>
      </c>
      <c r="G77" s="102"/>
    </row>
    <row r="78" spans="2:8">
      <c r="C78" s="263" t="s">
        <v>1241</v>
      </c>
      <c r="D78" s="271" t="str">
        <f t="shared" si="6"/>
        <v>Below Average/1</v>
      </c>
      <c r="E78" s="271">
        <f t="shared" si="5"/>
        <v>7</v>
      </c>
      <c r="G78" s="102"/>
    </row>
    <row r="79" spans="2:8">
      <c r="C79" s="263" t="s">
        <v>1245</v>
      </c>
      <c r="D79" s="271" t="str">
        <f t="shared" si="6"/>
        <v>Average/2</v>
      </c>
      <c r="E79" s="271">
        <f t="shared" si="5"/>
        <v>5</v>
      </c>
      <c r="G79" s="102"/>
    </row>
    <row r="80" spans="2:8">
      <c r="C80" s="263" t="s">
        <v>1412</v>
      </c>
      <c r="D80" s="271" t="str">
        <f t="shared" si="6"/>
        <v>Below Average/1</v>
      </c>
      <c r="E80" s="271">
        <f t="shared" si="5"/>
        <v>7</v>
      </c>
      <c r="G80" s="102"/>
    </row>
    <row r="81" spans="2:7">
      <c r="C81" s="263" t="s">
        <v>1202</v>
      </c>
      <c r="D81" s="271" t="str">
        <f t="shared" si="6"/>
        <v>Above Average/3</v>
      </c>
      <c r="E81" s="271">
        <f t="shared" si="5"/>
        <v>3</v>
      </c>
      <c r="G81" s="102"/>
    </row>
    <row r="82" spans="2:7">
      <c r="D82" s="271"/>
      <c r="E82" s="271"/>
      <c r="G82" s="102"/>
    </row>
    <row r="83" spans="2:7">
      <c r="B83" s="273" t="s">
        <v>1250</v>
      </c>
      <c r="C83" s="274"/>
      <c r="D83" s="275" t="s">
        <v>1477</v>
      </c>
      <c r="E83" s="36">
        <f>AVERAGE(E9:E81)</f>
        <v>4.7241379310344831</v>
      </c>
      <c r="G83" s="102"/>
    </row>
    <row r="84" spans="2:7">
      <c r="G84" s="102"/>
    </row>
    <row r="85" spans="2:7" ht="13.5" thickBot="1">
      <c r="B85" s="37" t="s">
        <v>1553</v>
      </c>
      <c r="C85" s="257" t="s">
        <v>1206</v>
      </c>
      <c r="D85" s="277" t="str">
        <f>VLOOKUP(C85,$J$7:$K$59,2,FALSE)</f>
        <v>Average/2</v>
      </c>
      <c r="E85" s="278">
        <f>IFERROR(INDEX($H$8:$H$16,MATCH(D85,$G$8:$G$16,0)),"")</f>
        <v>5</v>
      </c>
      <c r="G85" s="102"/>
    </row>
    <row r="86" spans="2:7">
      <c r="G86" s="102"/>
    </row>
    <row r="87" spans="2:7">
      <c r="G87" s="5"/>
    </row>
    <row r="88" spans="2:7">
      <c r="B88" s="356" t="s">
        <v>1251</v>
      </c>
      <c r="G88" s="5"/>
    </row>
    <row r="89" spans="2:7">
      <c r="B89" s="357" t="s">
        <v>1569</v>
      </c>
      <c r="G89" s="5"/>
    </row>
    <row r="90" spans="2:7">
      <c r="B90" s="52" t="s">
        <v>1308</v>
      </c>
      <c r="G90" s="5"/>
    </row>
    <row r="91" spans="2:7">
      <c r="B91" s="358"/>
    </row>
    <row r="92" spans="2:7">
      <c r="B92" s="358"/>
    </row>
    <row r="93" spans="2:7">
      <c r="B93" s="355"/>
    </row>
  </sheetData>
  <mergeCells count="4">
    <mergeCell ref="B2:E2"/>
    <mergeCell ref="B3:E3"/>
    <mergeCell ref="D6:E6"/>
    <mergeCell ref="G6:H6"/>
  </mergeCells>
  <conditionalFormatting sqref="B34">
    <cfRule type="expression" dxfId="7" priority="1">
      <formula>#REF!</formula>
    </cfRule>
    <cfRule type="expression" dxfId="6" priority="2">
      <formula>"(blank)"</formula>
    </cfRule>
  </conditionalFormatting>
  <conditionalFormatting sqref="B56:B58">
    <cfRule type="expression" dxfId="5" priority="3">
      <formula>#REF!</formula>
    </cfRule>
    <cfRule type="expression" dxfId="4" priority="4">
      <formula>"(blank)"</formula>
    </cfRule>
  </conditionalFormatting>
  <printOptions horizontalCentered="1"/>
  <pageMargins left="0.7" right="0.7" top="1.25" bottom="0.75" header="0.3" footer="0.3"/>
  <pageSetup scale="97" fitToHeight="2" orientation="portrait" useFirstPageNumber="1" r:id="rId1"/>
  <headerFooter scaleWithDoc="0">
    <oddHeader>&amp;L&amp;"Arial,Regular"DRAFT- PRIVILEGED AND CONFIDENTIAL
PREPARED AT THE REQUEST OF COUNSEL&amp;R&amp;"Arial,Regular"Schedule AEB-10
Page &amp;P</oddHeader>
  </headerFooter>
  <rowBreaks count="1" manualBreakCount="1">
    <brk id="49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0114B-FE9B-4C10-9312-8DA52C935130}">
  <sheetPr codeName="Sheet12"/>
  <dimension ref="B2:L165"/>
  <sheetViews>
    <sheetView zoomScale="75" zoomScaleNormal="75" zoomScaleSheetLayoutView="85" zoomScalePageLayoutView="80" workbookViewId="0">
      <selection activeCell="G32" sqref="G32"/>
    </sheetView>
  </sheetViews>
  <sheetFormatPr defaultColWidth="9.140625" defaultRowHeight="12.75"/>
  <cols>
    <col min="1" max="1" width="3.42578125" style="263" customWidth="1"/>
    <col min="2" max="2" width="34" style="263" customWidth="1"/>
    <col min="3" max="3" width="17.28515625" style="263" customWidth="1"/>
    <col min="4" max="4" width="22.140625" style="271" customWidth="1"/>
    <col min="5" max="5" width="18.42578125" style="263" customWidth="1"/>
    <col min="6" max="6" width="9.140625" style="263"/>
    <col min="7" max="7" width="20.7109375" style="263" bestFit="1" customWidth="1"/>
    <col min="8" max="8" width="10.5703125" style="263" customWidth="1"/>
    <col min="9" max="9" width="9.140625" style="263"/>
    <col min="10" max="10" width="17.140625" style="263" bestFit="1" customWidth="1"/>
    <col min="11" max="11" width="20.85546875" style="263" bestFit="1" customWidth="1"/>
    <col min="12" max="16384" width="9.140625" style="263"/>
  </cols>
  <sheetData>
    <row r="2" spans="2:11">
      <c r="B2" s="464" t="s">
        <v>1568</v>
      </c>
      <c r="C2" s="464"/>
      <c r="D2" s="464"/>
      <c r="E2" s="464"/>
    </row>
    <row r="3" spans="2:11">
      <c r="B3" s="464" t="s">
        <v>1309</v>
      </c>
      <c r="C3" s="465"/>
      <c r="D3" s="465"/>
      <c r="E3" s="465"/>
      <c r="F3" s="264"/>
    </row>
    <row r="5" spans="2:11" ht="13.5" thickBot="1">
      <c r="B5" s="264"/>
      <c r="C5" s="264"/>
      <c r="D5" s="265" t="s">
        <v>31</v>
      </c>
      <c r="E5" s="265" t="s">
        <v>32</v>
      </c>
    </row>
    <row r="6" spans="2:11">
      <c r="B6" s="266"/>
      <c r="C6" s="266"/>
      <c r="D6" s="466" t="s">
        <v>1310</v>
      </c>
      <c r="E6" s="466"/>
    </row>
    <row r="7" spans="2:11">
      <c r="B7" s="267"/>
      <c r="C7" s="31"/>
      <c r="D7" s="268" t="s">
        <v>1195</v>
      </c>
      <c r="E7" s="269" t="s">
        <v>1196</v>
      </c>
    </row>
    <row r="9" spans="2:11">
      <c r="B9" s="159" t="s">
        <v>48</v>
      </c>
      <c r="C9" s="270" t="s">
        <v>1198</v>
      </c>
      <c r="D9" s="271" t="str">
        <f>VLOOKUP(C9,$J$10:$K$62,2,FALSE)</f>
        <v>Most credit supportive</v>
      </c>
      <c r="E9" s="271">
        <f>IFERROR(INDEX($H$11:$H$16,MATCH(D9,$G$11:$G$16,0)),"")</f>
        <v>1</v>
      </c>
      <c r="G9" s="468" t="s">
        <v>1414</v>
      </c>
      <c r="H9" s="468"/>
      <c r="I9" s="347"/>
    </row>
    <row r="10" spans="2:11">
      <c r="B10" s="272"/>
      <c r="C10" s="270" t="s">
        <v>1202</v>
      </c>
      <c r="D10" s="271" t="str">
        <f t="shared" ref="D10:D73" si="0">VLOOKUP(C10,$J$10:$K$62,2,FALSE)</f>
        <v>Most credit supportive</v>
      </c>
      <c r="E10" s="271">
        <f>IFERROR(INDEX($H$11:$H$16,MATCH(D10,$G$11:$G$16,0)),"")</f>
        <v>1</v>
      </c>
      <c r="G10" s="348" t="s">
        <v>1199</v>
      </c>
      <c r="H10" s="348" t="s">
        <v>1200</v>
      </c>
      <c r="I10" s="347"/>
      <c r="J10" s="412" t="s">
        <v>1201</v>
      </c>
      <c r="K10" s="412" t="s">
        <v>1312</v>
      </c>
    </row>
    <row r="11" spans="2:11">
      <c r="B11" s="272"/>
      <c r="C11" s="34"/>
      <c r="E11" s="271" t="str">
        <f>IFERROR(INDEX($H$11:$H$16,MATCH(D11,$G$11:$G$16,0)),"")</f>
        <v/>
      </c>
      <c r="G11" s="347" t="s">
        <v>1415</v>
      </c>
      <c r="H11" s="349">
        <v>5</v>
      </c>
      <c r="I11" s="347"/>
      <c r="J11" s="352" t="s">
        <v>1203</v>
      </c>
      <c r="K11" s="352" t="s">
        <v>1314</v>
      </c>
    </row>
    <row r="12" spans="2:11">
      <c r="B12" s="35" t="s">
        <v>51</v>
      </c>
      <c r="C12" s="34" t="s">
        <v>1204</v>
      </c>
      <c r="D12" s="271" t="str">
        <f t="shared" si="0"/>
        <v>Very credit supportive</v>
      </c>
      <c r="E12" s="271">
        <f>IFERROR(INDEX($H$11:$H$16,MATCH(D12,$G$11:$G$16,0)),"")</f>
        <v>3</v>
      </c>
      <c r="G12" s="347" t="s">
        <v>1416</v>
      </c>
      <c r="H12" s="349">
        <v>4</v>
      </c>
      <c r="I12" s="347"/>
      <c r="J12" s="352" t="s">
        <v>1205</v>
      </c>
      <c r="K12" s="352" t="s">
        <v>1313</v>
      </c>
    </row>
    <row r="13" spans="2:11">
      <c r="B13" s="272"/>
      <c r="C13" s="34" t="s">
        <v>1206</v>
      </c>
      <c r="D13" s="271" t="str">
        <f t="shared" si="0"/>
        <v>Highly credit supportive</v>
      </c>
      <c r="E13" s="271">
        <f>IFERROR(INDEX($H$11:$H$16,MATCH(D13,$G$11:$G$16,0)),"")</f>
        <v>2</v>
      </c>
      <c r="G13" s="347" t="s">
        <v>1417</v>
      </c>
      <c r="H13" s="349">
        <v>3</v>
      </c>
      <c r="I13" s="347"/>
      <c r="J13" s="352" t="s">
        <v>1207</v>
      </c>
      <c r="K13" s="352" t="s">
        <v>1311</v>
      </c>
    </row>
    <row r="14" spans="2:11">
      <c r="B14" s="272"/>
      <c r="C14" s="34"/>
      <c r="E14" s="271"/>
      <c r="G14" s="347" t="s">
        <v>1418</v>
      </c>
      <c r="H14" s="349">
        <v>2</v>
      </c>
      <c r="I14" s="347"/>
      <c r="J14" s="352" t="s">
        <v>1208</v>
      </c>
      <c r="K14" s="352" t="s">
        <v>1314</v>
      </c>
    </row>
    <row r="15" spans="2:11">
      <c r="B15" s="34" t="s">
        <v>54</v>
      </c>
      <c r="C15" s="34" t="s">
        <v>1207</v>
      </c>
      <c r="D15" s="271" t="str">
        <f t="shared" si="0"/>
        <v>Highly credit supportive</v>
      </c>
      <c r="E15" s="271">
        <f t="shared" ref="E15:E40" si="1">IFERROR(INDEX($H$11:$H$16,MATCH(D15,$G$11:$G$16,0)),"")</f>
        <v>2</v>
      </c>
      <c r="G15" s="347" t="s">
        <v>1419</v>
      </c>
      <c r="H15" s="349">
        <v>1</v>
      </c>
      <c r="I15" s="347"/>
      <c r="J15" s="352" t="s">
        <v>1210</v>
      </c>
      <c r="K15" s="352" t="s">
        <v>1313</v>
      </c>
    </row>
    <row r="16" spans="2:11">
      <c r="B16" s="272"/>
      <c r="C16" s="34" t="s">
        <v>1209</v>
      </c>
      <c r="D16" s="271" t="str">
        <f t="shared" si="0"/>
        <v>Highly credit supportive</v>
      </c>
      <c r="E16" s="271">
        <f t="shared" si="1"/>
        <v>2</v>
      </c>
      <c r="G16" s="350"/>
      <c r="H16" s="351"/>
      <c r="I16" s="347"/>
      <c r="J16" s="352" t="s">
        <v>1212</v>
      </c>
      <c r="K16" s="352" t="s">
        <v>1415</v>
      </c>
    </row>
    <row r="17" spans="2:11">
      <c r="B17" s="272"/>
      <c r="C17" s="34" t="s">
        <v>1211</v>
      </c>
      <c r="D17" s="271" t="str">
        <f t="shared" si="0"/>
        <v>Most credit supportive</v>
      </c>
      <c r="E17" s="271">
        <f t="shared" si="1"/>
        <v>1</v>
      </c>
      <c r="J17" s="352" t="s">
        <v>1214</v>
      </c>
      <c r="K17" s="352" t="s">
        <v>1313</v>
      </c>
    </row>
    <row r="18" spans="2:11">
      <c r="B18" s="34"/>
      <c r="C18" s="1" t="s">
        <v>1409</v>
      </c>
      <c r="D18" s="271" t="str">
        <f t="shared" si="0"/>
        <v>Highly credit supportive</v>
      </c>
      <c r="E18" s="271">
        <f t="shared" si="1"/>
        <v>2</v>
      </c>
      <c r="J18" s="352" t="s">
        <v>1216</v>
      </c>
      <c r="K18" s="352" t="s">
        <v>1314</v>
      </c>
    </row>
    <row r="19" spans="2:11">
      <c r="B19" s="272"/>
      <c r="C19" s="34" t="s">
        <v>1215</v>
      </c>
      <c r="D19" s="271" t="str">
        <f t="shared" si="0"/>
        <v>Most credit supportive</v>
      </c>
      <c r="E19" s="271">
        <f t="shared" si="1"/>
        <v>1</v>
      </c>
      <c r="J19" s="352" t="s">
        <v>1218</v>
      </c>
      <c r="K19" s="352" t="s">
        <v>1312</v>
      </c>
    </row>
    <row r="20" spans="2:11">
      <c r="B20" s="272"/>
      <c r="C20" s="34" t="s">
        <v>1217</v>
      </c>
      <c r="D20" s="271" t="str">
        <f t="shared" si="0"/>
        <v>Very credit supportive</v>
      </c>
      <c r="E20" s="271">
        <f t="shared" si="1"/>
        <v>3</v>
      </c>
      <c r="J20" s="352" t="s">
        <v>1220</v>
      </c>
      <c r="K20" s="352" t="s">
        <v>1311</v>
      </c>
    </row>
    <row r="21" spans="2:11">
      <c r="B21" s="272"/>
      <c r="C21" s="34" t="s">
        <v>1219</v>
      </c>
      <c r="D21" s="271" t="str">
        <f t="shared" si="0"/>
        <v>Very credit supportive</v>
      </c>
      <c r="E21" s="271">
        <f t="shared" si="1"/>
        <v>3</v>
      </c>
      <c r="J21" s="352" t="s">
        <v>1222</v>
      </c>
      <c r="K21" s="352" t="s">
        <v>1314</v>
      </c>
    </row>
    <row r="22" spans="2:11">
      <c r="B22" s="272"/>
      <c r="C22" s="34" t="s">
        <v>1221</v>
      </c>
      <c r="D22" s="271" t="str">
        <f t="shared" si="0"/>
        <v>Highly credit supportive</v>
      </c>
      <c r="E22" s="271">
        <f t="shared" si="1"/>
        <v>2</v>
      </c>
      <c r="J22" s="352" t="s">
        <v>1224</v>
      </c>
      <c r="K22" s="352" t="s">
        <v>1313</v>
      </c>
    </row>
    <row r="23" spans="2:11">
      <c r="B23" s="272"/>
      <c r="C23" s="1" t="s">
        <v>1412</v>
      </c>
      <c r="D23" s="271" t="str">
        <f t="shared" si="0"/>
        <v>Very credit supportive</v>
      </c>
      <c r="E23" s="271">
        <f t="shared" si="1"/>
        <v>3</v>
      </c>
      <c r="J23" s="352" t="s">
        <v>1204</v>
      </c>
      <c r="K23" s="352" t="s">
        <v>1313</v>
      </c>
    </row>
    <row r="24" spans="2:11">
      <c r="B24" s="272"/>
      <c r="C24" s="34" t="s">
        <v>1225</v>
      </c>
      <c r="D24" s="271" t="str">
        <f t="shared" si="0"/>
        <v>Highly credit supportive</v>
      </c>
      <c r="E24" s="271">
        <f t="shared" si="1"/>
        <v>2</v>
      </c>
      <c r="J24" s="352" t="s">
        <v>1209</v>
      </c>
      <c r="K24" s="352" t="s">
        <v>1311</v>
      </c>
    </row>
    <row r="25" spans="2:11">
      <c r="C25" s="263" t="s">
        <v>1226</v>
      </c>
      <c r="D25" s="271" t="str">
        <f t="shared" si="0"/>
        <v>Very credit supportive</v>
      </c>
      <c r="E25" s="271">
        <f t="shared" si="1"/>
        <v>3</v>
      </c>
      <c r="J25" s="352" t="s">
        <v>1198</v>
      </c>
      <c r="K25" s="352" t="s">
        <v>1312</v>
      </c>
    </row>
    <row r="26" spans="2:11">
      <c r="E26" s="271" t="str">
        <f t="shared" si="1"/>
        <v/>
      </c>
      <c r="J26" s="352" t="s">
        <v>1227</v>
      </c>
      <c r="K26" s="352" t="s">
        <v>1311</v>
      </c>
    </row>
    <row r="27" spans="2:11">
      <c r="B27" s="263" t="s">
        <v>1423</v>
      </c>
      <c r="C27" s="263" t="s">
        <v>1203</v>
      </c>
      <c r="D27" s="271" t="str">
        <f t="shared" si="0"/>
        <v>More credit supportive</v>
      </c>
      <c r="E27" s="271">
        <f t="shared" si="1"/>
        <v>4</v>
      </c>
      <c r="J27" s="352" t="s">
        <v>1211</v>
      </c>
      <c r="K27" s="352" t="s">
        <v>1312</v>
      </c>
    </row>
    <row r="28" spans="2:11">
      <c r="C28" s="263" t="s">
        <v>1224</v>
      </c>
      <c r="D28" s="271" t="str">
        <f t="shared" si="0"/>
        <v>Very credit supportive</v>
      </c>
      <c r="E28" s="271">
        <f t="shared" si="1"/>
        <v>3</v>
      </c>
      <c r="J28" s="352" t="s">
        <v>1411</v>
      </c>
      <c r="K28" s="352" t="s">
        <v>1314</v>
      </c>
    </row>
    <row r="29" spans="2:11">
      <c r="C29" s="263" t="s">
        <v>1228</v>
      </c>
      <c r="D29" s="271" t="str">
        <f t="shared" si="0"/>
        <v>More credit supportive</v>
      </c>
      <c r="E29" s="271">
        <f t="shared" si="1"/>
        <v>4</v>
      </c>
      <c r="J29" s="352" t="s">
        <v>1409</v>
      </c>
      <c r="K29" s="352" t="s">
        <v>1311</v>
      </c>
    </row>
    <row r="30" spans="2:11">
      <c r="C30" s="263" t="s">
        <v>1229</v>
      </c>
      <c r="D30" s="271" t="str">
        <f t="shared" si="0"/>
        <v>Very credit supportive</v>
      </c>
      <c r="E30" s="271">
        <f t="shared" si="1"/>
        <v>3</v>
      </c>
      <c r="J30" s="352" t="s">
        <v>1230</v>
      </c>
      <c r="K30" s="352" t="s">
        <v>1311</v>
      </c>
    </row>
    <row r="31" spans="2:11">
      <c r="E31" s="271" t="str">
        <f t="shared" si="1"/>
        <v/>
      </c>
      <c r="J31" s="352" t="s">
        <v>1231</v>
      </c>
      <c r="K31" s="352" t="s">
        <v>1313</v>
      </c>
    </row>
    <row r="32" spans="2:11">
      <c r="B32" s="263" t="s">
        <v>1425</v>
      </c>
      <c r="C32" s="263" t="s">
        <v>1215</v>
      </c>
      <c r="D32" s="271" t="str">
        <f t="shared" si="0"/>
        <v>Most credit supportive</v>
      </c>
      <c r="E32" s="271">
        <f t="shared" si="1"/>
        <v>1</v>
      </c>
      <c r="J32" s="352" t="s">
        <v>1232</v>
      </c>
      <c r="K32" s="352" t="s">
        <v>1311</v>
      </c>
    </row>
    <row r="33" spans="2:11">
      <c r="E33" s="271" t="str">
        <f t="shared" si="1"/>
        <v/>
      </c>
      <c r="J33" s="352" t="s">
        <v>1215</v>
      </c>
      <c r="K33" s="350" t="s">
        <v>1312</v>
      </c>
    </row>
    <row r="34" spans="2:11">
      <c r="B34" s="22" t="s">
        <v>1344</v>
      </c>
      <c r="C34" s="102" t="s">
        <v>1233</v>
      </c>
      <c r="D34" s="271" t="str">
        <f t="shared" si="0"/>
        <v>Highly credit supportive</v>
      </c>
      <c r="E34" s="271">
        <f t="shared" si="1"/>
        <v>2</v>
      </c>
      <c r="J34" s="352" t="s">
        <v>1197</v>
      </c>
      <c r="K34" s="352" t="s">
        <v>1311</v>
      </c>
    </row>
    <row r="35" spans="2:11">
      <c r="B35" s="22"/>
      <c r="C35" s="102" t="s">
        <v>1217</v>
      </c>
      <c r="D35" s="271" t="str">
        <f t="shared" si="0"/>
        <v>Very credit supportive</v>
      </c>
      <c r="E35" s="271">
        <f t="shared" si="1"/>
        <v>3</v>
      </c>
      <c r="J35" s="352" t="s">
        <v>1234</v>
      </c>
      <c r="K35" s="350" t="s">
        <v>1311</v>
      </c>
    </row>
    <row r="36" spans="2:11">
      <c r="B36" s="22"/>
      <c r="C36" s="102" t="s">
        <v>1235</v>
      </c>
      <c r="D36" s="271" t="str">
        <f t="shared" si="0"/>
        <v>Very credit supportive</v>
      </c>
      <c r="E36" s="271">
        <f t="shared" si="1"/>
        <v>3</v>
      </c>
      <c r="J36" s="352" t="s">
        <v>1206</v>
      </c>
      <c r="K36" s="352" t="s">
        <v>1311</v>
      </c>
    </row>
    <row r="37" spans="2:11">
      <c r="B37" s="22"/>
      <c r="C37" s="5" t="s">
        <v>1247</v>
      </c>
      <c r="D37" s="271" t="str">
        <f t="shared" si="0"/>
        <v>Highly credit supportive</v>
      </c>
      <c r="E37" s="271">
        <f t="shared" si="1"/>
        <v>2</v>
      </c>
      <c r="J37" s="352" t="s">
        <v>1236</v>
      </c>
      <c r="K37" s="352" t="s">
        <v>1314</v>
      </c>
    </row>
    <row r="38" spans="2:11">
      <c r="B38" s="22"/>
      <c r="C38" s="5" t="s">
        <v>1225</v>
      </c>
      <c r="D38" s="271" t="str">
        <f t="shared" si="0"/>
        <v>Highly credit supportive</v>
      </c>
      <c r="E38" s="271">
        <f t="shared" si="1"/>
        <v>2</v>
      </c>
      <c r="J38" s="352" t="s">
        <v>1237</v>
      </c>
      <c r="K38" s="352" t="s">
        <v>1313</v>
      </c>
    </row>
    <row r="39" spans="2:11">
      <c r="B39" s="22"/>
      <c r="C39" s="5" t="s">
        <v>1226</v>
      </c>
      <c r="D39" s="271" t="str">
        <f t="shared" si="0"/>
        <v>Very credit supportive</v>
      </c>
      <c r="E39" s="271">
        <f t="shared" si="1"/>
        <v>3</v>
      </c>
      <c r="J39" s="352" t="s">
        <v>1238</v>
      </c>
      <c r="K39" s="352" t="s">
        <v>1313</v>
      </c>
    </row>
    <row r="40" spans="2:11">
      <c r="B40" s="22"/>
      <c r="C40" s="5" t="s">
        <v>1249</v>
      </c>
      <c r="D40" s="271" t="str">
        <f t="shared" si="0"/>
        <v>Very credit supportive</v>
      </c>
      <c r="E40" s="271">
        <f t="shared" si="1"/>
        <v>3</v>
      </c>
      <c r="J40" s="352" t="s">
        <v>1239</v>
      </c>
      <c r="K40" s="352" t="s">
        <v>1311</v>
      </c>
    </row>
    <row r="41" spans="2:11">
      <c r="E41" s="271"/>
      <c r="J41" s="352" t="s">
        <v>1240</v>
      </c>
      <c r="K41" s="352" t="s">
        <v>1314</v>
      </c>
    </row>
    <row r="42" spans="2:11">
      <c r="B42" s="263" t="s">
        <v>1345</v>
      </c>
      <c r="C42" s="263" t="s">
        <v>1215</v>
      </c>
      <c r="D42" s="271" t="str">
        <f t="shared" si="0"/>
        <v>Most credit supportive</v>
      </c>
      <c r="E42" s="271">
        <f t="shared" ref="E42:E61" si="2">IFERROR(INDEX($H$11:$H$16,MATCH(D42,$G$11:$G$16,0)),"")</f>
        <v>1</v>
      </c>
      <c r="J42" s="352" t="s">
        <v>1241</v>
      </c>
      <c r="K42" s="352" t="s">
        <v>1415</v>
      </c>
    </row>
    <row r="43" spans="2:11">
      <c r="E43" s="271" t="str">
        <f t="shared" si="2"/>
        <v/>
      </c>
      <c r="J43" s="352" t="s">
        <v>1242</v>
      </c>
      <c r="K43" s="352" t="s">
        <v>1313</v>
      </c>
    </row>
    <row r="44" spans="2:11">
      <c r="B44" s="263" t="s">
        <v>1413</v>
      </c>
      <c r="C44" s="270" t="s">
        <v>1207</v>
      </c>
      <c r="D44" s="271" t="str">
        <f t="shared" si="0"/>
        <v>Highly credit supportive</v>
      </c>
      <c r="E44" s="271">
        <f t="shared" si="2"/>
        <v>2</v>
      </c>
      <c r="J44" s="352" t="s">
        <v>1233</v>
      </c>
      <c r="K44" s="352" t="s">
        <v>1311</v>
      </c>
    </row>
    <row r="45" spans="2:11">
      <c r="C45" s="270" t="s">
        <v>1411</v>
      </c>
      <c r="D45" s="271" t="str">
        <f t="shared" si="0"/>
        <v>More credit supportive</v>
      </c>
      <c r="E45" s="271">
        <f t="shared" si="2"/>
        <v>4</v>
      </c>
      <c r="J45" s="352" t="s">
        <v>1243</v>
      </c>
      <c r="K45" s="352" t="s">
        <v>1311</v>
      </c>
    </row>
    <row r="46" spans="2:11">
      <c r="C46" s="270" t="s">
        <v>1409</v>
      </c>
      <c r="D46" s="271" t="str">
        <f t="shared" si="0"/>
        <v>Highly credit supportive</v>
      </c>
      <c r="E46" s="271">
        <f t="shared" si="2"/>
        <v>2</v>
      </c>
      <c r="J46" s="352" t="s">
        <v>1217</v>
      </c>
      <c r="K46" s="352" t="s">
        <v>1313</v>
      </c>
    </row>
    <row r="47" spans="2:11">
      <c r="C47" s="270" t="s">
        <v>1234</v>
      </c>
      <c r="D47" s="271" t="str">
        <f t="shared" si="0"/>
        <v>Highly credit supportive</v>
      </c>
      <c r="E47" s="271">
        <f t="shared" si="2"/>
        <v>2</v>
      </c>
      <c r="J47" s="352" t="s">
        <v>1219</v>
      </c>
      <c r="K47" s="352" t="s">
        <v>1313</v>
      </c>
    </row>
    <row r="48" spans="2:11">
      <c r="C48" s="270" t="s">
        <v>1412</v>
      </c>
      <c r="D48" s="271" t="str">
        <f t="shared" si="0"/>
        <v>Very credit supportive</v>
      </c>
      <c r="E48" s="271">
        <f t="shared" si="2"/>
        <v>3</v>
      </c>
      <c r="J48" s="352" t="s">
        <v>1228</v>
      </c>
      <c r="K48" s="352" t="s">
        <v>1314</v>
      </c>
    </row>
    <row r="49" spans="2:12">
      <c r="C49" s="270"/>
      <c r="E49" s="271" t="str">
        <f t="shared" si="2"/>
        <v/>
      </c>
      <c r="J49" s="352" t="s">
        <v>1244</v>
      </c>
      <c r="K49" s="352" t="s">
        <v>1311</v>
      </c>
    </row>
    <row r="50" spans="2:12">
      <c r="B50" s="263" t="s">
        <v>61</v>
      </c>
      <c r="C50" s="270" t="s">
        <v>1224</v>
      </c>
      <c r="D50" s="271" t="str">
        <f t="shared" si="0"/>
        <v>Very credit supportive</v>
      </c>
      <c r="E50" s="271">
        <f t="shared" si="2"/>
        <v>3</v>
      </c>
      <c r="J50" s="352" t="s">
        <v>1246</v>
      </c>
      <c r="K50" s="352" t="s">
        <v>1313</v>
      </c>
    </row>
    <row r="51" spans="2:12">
      <c r="C51" s="270" t="s">
        <v>1228</v>
      </c>
      <c r="D51" s="271" t="str">
        <f t="shared" si="0"/>
        <v>More credit supportive</v>
      </c>
      <c r="E51" s="271">
        <f t="shared" si="2"/>
        <v>4</v>
      </c>
      <c r="J51" s="352" t="s">
        <v>1235</v>
      </c>
      <c r="K51" s="352" t="s">
        <v>1313</v>
      </c>
    </row>
    <row r="52" spans="2:12">
      <c r="E52" s="271" t="str">
        <f t="shared" si="2"/>
        <v/>
      </c>
      <c r="J52" s="352" t="s">
        <v>1245</v>
      </c>
      <c r="K52" s="352" t="s">
        <v>1313</v>
      </c>
    </row>
    <row r="53" spans="2:12">
      <c r="B53" s="159" t="s">
        <v>1426</v>
      </c>
      <c r="C53" s="270" t="s">
        <v>1218</v>
      </c>
      <c r="D53" s="271" t="str">
        <f t="shared" si="0"/>
        <v>Most credit supportive</v>
      </c>
      <c r="E53" s="271">
        <f t="shared" si="2"/>
        <v>1</v>
      </c>
      <c r="J53" s="352" t="s">
        <v>1221</v>
      </c>
      <c r="K53" s="352" t="s">
        <v>1311</v>
      </c>
    </row>
    <row r="54" spans="2:12">
      <c r="B54" s="159"/>
      <c r="C54" s="270" t="s">
        <v>1412</v>
      </c>
      <c r="D54" s="271" t="str">
        <f t="shared" si="0"/>
        <v>Very credit supportive</v>
      </c>
      <c r="E54" s="271">
        <f t="shared" si="2"/>
        <v>3</v>
      </c>
      <c r="J54" s="352" t="s">
        <v>1412</v>
      </c>
      <c r="K54" s="352" t="s">
        <v>1313</v>
      </c>
    </row>
    <row r="55" spans="2:12">
      <c r="E55" s="271" t="str">
        <f t="shared" si="2"/>
        <v/>
      </c>
      <c r="J55" s="352" t="s">
        <v>1410</v>
      </c>
      <c r="K55" s="352" t="s">
        <v>1311</v>
      </c>
    </row>
    <row r="56" spans="2:12">
      <c r="B56" s="2" t="s">
        <v>1428</v>
      </c>
      <c r="C56" s="159" t="s">
        <v>1207</v>
      </c>
      <c r="D56" s="271" t="str">
        <f t="shared" si="0"/>
        <v>Highly credit supportive</v>
      </c>
      <c r="E56" s="271">
        <f t="shared" si="2"/>
        <v>2</v>
      </c>
      <c r="J56" s="352" t="s">
        <v>1247</v>
      </c>
      <c r="K56" s="352" t="s">
        <v>1311</v>
      </c>
    </row>
    <row r="57" spans="2:12">
      <c r="B57" s="2"/>
      <c r="C57" s="159" t="s">
        <v>1219</v>
      </c>
      <c r="D57" s="271" t="str">
        <f t="shared" si="0"/>
        <v>Very credit supportive</v>
      </c>
      <c r="E57" s="271">
        <f t="shared" si="2"/>
        <v>3</v>
      </c>
      <c r="J57" s="352" t="s">
        <v>1248</v>
      </c>
      <c r="K57" s="352" t="s">
        <v>1313</v>
      </c>
    </row>
    <row r="58" spans="2:12">
      <c r="B58" s="2"/>
      <c r="C58" s="159"/>
      <c r="E58" s="271" t="str">
        <f t="shared" si="2"/>
        <v/>
      </c>
      <c r="J58" s="352" t="s">
        <v>1225</v>
      </c>
      <c r="K58" s="352" t="s">
        <v>1311</v>
      </c>
    </row>
    <row r="59" spans="2:12">
      <c r="B59" s="263" t="s">
        <v>64</v>
      </c>
      <c r="C59" s="159" t="s">
        <v>1205</v>
      </c>
      <c r="D59" s="271" t="str">
        <f t="shared" si="0"/>
        <v>Very credit supportive</v>
      </c>
      <c r="E59" s="271">
        <f t="shared" si="2"/>
        <v>3</v>
      </c>
      <c r="J59" s="352" t="s">
        <v>1229</v>
      </c>
      <c r="K59" s="352" t="s">
        <v>1313</v>
      </c>
    </row>
    <row r="60" spans="2:12">
      <c r="C60" s="159"/>
      <c r="E60" s="271" t="str">
        <f t="shared" si="2"/>
        <v/>
      </c>
      <c r="J60" s="352" t="s">
        <v>1226</v>
      </c>
      <c r="K60" s="352" t="s">
        <v>1313</v>
      </c>
    </row>
    <row r="61" spans="2:12">
      <c r="B61" s="159" t="s">
        <v>66</v>
      </c>
      <c r="C61" s="270" t="s">
        <v>1228</v>
      </c>
      <c r="D61" s="271" t="str">
        <f t="shared" si="0"/>
        <v>More credit supportive</v>
      </c>
      <c r="E61" s="271">
        <f t="shared" si="2"/>
        <v>4</v>
      </c>
      <c r="J61" s="352" t="s">
        <v>1202</v>
      </c>
      <c r="K61" s="352" t="s">
        <v>1312</v>
      </c>
    </row>
    <row r="62" spans="2:12">
      <c r="E62" s="271"/>
      <c r="J62" s="413" t="s">
        <v>1249</v>
      </c>
      <c r="K62" s="413" t="s">
        <v>1313</v>
      </c>
    </row>
    <row r="63" spans="2:12">
      <c r="B63" s="263" t="s">
        <v>1427</v>
      </c>
      <c r="C63" s="263" t="s">
        <v>1211</v>
      </c>
      <c r="D63" s="271" t="str">
        <f t="shared" si="0"/>
        <v>Most credit supportive</v>
      </c>
      <c r="E63" s="271">
        <f>IFERROR(INDEX($H$11:$H$16,MATCH(D63,$G$11:$G$16,0)),"")</f>
        <v>1</v>
      </c>
      <c r="L63" s="347"/>
    </row>
    <row r="64" spans="2:12">
      <c r="C64" s="263" t="s">
        <v>1244</v>
      </c>
      <c r="D64" s="271" t="str">
        <f t="shared" si="0"/>
        <v>Highly credit supportive</v>
      </c>
      <c r="E64" s="271">
        <f>IFERROR(INDEX($H$11:$H$16,MATCH(D64,$G$11:$G$16,0)),"")</f>
        <v>2</v>
      </c>
      <c r="L64" s="347"/>
    </row>
    <row r="65" spans="2:12">
      <c r="C65" s="263" t="s">
        <v>1246</v>
      </c>
      <c r="D65" s="271" t="str">
        <f t="shared" si="0"/>
        <v>Very credit supportive</v>
      </c>
      <c r="E65" s="271">
        <f>IFERROR(INDEX($H$11:$H$16,MATCH(D65,$G$11:$G$16,0)),"")</f>
        <v>3</v>
      </c>
      <c r="L65" s="347"/>
    </row>
    <row r="66" spans="2:12">
      <c r="C66" s="263" t="s">
        <v>1225</v>
      </c>
      <c r="D66" s="271" t="str">
        <f t="shared" si="0"/>
        <v>Highly credit supportive</v>
      </c>
      <c r="E66" s="271">
        <f>IFERROR(INDEX($H$11:$H$16,MATCH(D66,$G$11:$G$16,0)),"")</f>
        <v>2</v>
      </c>
      <c r="L66" s="347"/>
    </row>
    <row r="67" spans="2:12">
      <c r="E67" s="271"/>
      <c r="L67" s="347"/>
    </row>
    <row r="68" spans="2:12">
      <c r="B68" s="263" t="s">
        <v>68</v>
      </c>
      <c r="C68" s="263" t="s">
        <v>1201</v>
      </c>
      <c r="D68" s="271" t="str">
        <f t="shared" si="0"/>
        <v>Most credit supportive</v>
      </c>
      <c r="E68" s="271">
        <f t="shared" ref="E68:E81" si="3">IFERROR(INDEX($H$11:$H$16,MATCH(D68,$G$11:$G$16,0)),"")</f>
        <v>1</v>
      </c>
      <c r="L68" s="347"/>
    </row>
    <row r="69" spans="2:12">
      <c r="C69" s="263" t="s">
        <v>1220</v>
      </c>
      <c r="D69" s="271" t="str">
        <f t="shared" si="0"/>
        <v>Highly credit supportive</v>
      </c>
      <c r="E69" s="271">
        <f t="shared" si="3"/>
        <v>2</v>
      </c>
      <c r="L69" s="347"/>
    </row>
    <row r="70" spans="2:12">
      <c r="C70" s="263" t="s">
        <v>1204</v>
      </c>
      <c r="D70" s="271" t="str">
        <f t="shared" si="0"/>
        <v>Very credit supportive</v>
      </c>
      <c r="E70" s="271">
        <f t="shared" si="3"/>
        <v>3</v>
      </c>
      <c r="G70" s="350"/>
      <c r="H70" s="350"/>
      <c r="I70" s="347"/>
    </row>
    <row r="71" spans="2:12">
      <c r="C71" s="263" t="s">
        <v>1234</v>
      </c>
      <c r="D71" s="271" t="str">
        <f t="shared" si="0"/>
        <v>Highly credit supportive</v>
      </c>
      <c r="E71" s="271">
        <f t="shared" si="3"/>
        <v>2</v>
      </c>
    </row>
    <row r="72" spans="2:12">
      <c r="C72" s="263" t="s">
        <v>1221</v>
      </c>
      <c r="D72" s="271" t="str">
        <f t="shared" si="0"/>
        <v>Highly credit supportive</v>
      </c>
      <c r="E72" s="271">
        <f t="shared" si="3"/>
        <v>2</v>
      </c>
    </row>
    <row r="73" spans="2:12">
      <c r="C73" s="263" t="s">
        <v>1225</v>
      </c>
      <c r="D73" s="271" t="str">
        <f t="shared" si="0"/>
        <v>Highly credit supportive</v>
      </c>
      <c r="E73" s="271">
        <f t="shared" si="3"/>
        <v>2</v>
      </c>
    </row>
    <row r="74" spans="2:12">
      <c r="E74" s="271"/>
    </row>
    <row r="75" spans="2:12">
      <c r="B75" s="263" t="s">
        <v>1490</v>
      </c>
      <c r="C75" s="263" t="s">
        <v>1210</v>
      </c>
      <c r="D75" s="271" t="str">
        <f t="shared" ref="D75:D81" si="4">VLOOKUP(C75,$J$10:$K$62,2,FALSE)</f>
        <v>Very credit supportive</v>
      </c>
      <c r="E75" s="271">
        <f t="shared" si="3"/>
        <v>3</v>
      </c>
    </row>
    <row r="76" spans="2:12">
      <c r="C76" s="263" t="s">
        <v>1197</v>
      </c>
      <c r="D76" s="271" t="str">
        <f t="shared" si="4"/>
        <v>Highly credit supportive</v>
      </c>
      <c r="E76" s="271">
        <f t="shared" si="3"/>
        <v>2</v>
      </c>
    </row>
    <row r="77" spans="2:12">
      <c r="C77" s="263" t="s">
        <v>1243</v>
      </c>
      <c r="D77" s="271" t="str">
        <f t="shared" si="4"/>
        <v>Highly credit supportive</v>
      </c>
      <c r="E77" s="271">
        <f t="shared" si="3"/>
        <v>2</v>
      </c>
    </row>
    <row r="78" spans="2:12">
      <c r="C78" s="263" t="s">
        <v>1241</v>
      </c>
      <c r="D78" s="271" t="str">
        <f t="shared" si="4"/>
        <v>Credit Supportive</v>
      </c>
      <c r="E78" s="271">
        <f t="shared" si="3"/>
        <v>5</v>
      </c>
    </row>
    <row r="79" spans="2:12">
      <c r="C79" s="263" t="s">
        <v>1245</v>
      </c>
      <c r="D79" s="271" t="str">
        <f t="shared" si="4"/>
        <v>Very credit supportive</v>
      </c>
      <c r="E79" s="271">
        <f t="shared" si="3"/>
        <v>3</v>
      </c>
    </row>
    <row r="80" spans="2:12">
      <c r="C80" s="263" t="s">
        <v>1412</v>
      </c>
      <c r="D80" s="271" t="str">
        <f t="shared" si="4"/>
        <v>Very credit supportive</v>
      </c>
      <c r="E80" s="271">
        <f t="shared" si="3"/>
        <v>3</v>
      </c>
    </row>
    <row r="81" spans="2:5">
      <c r="C81" s="263" t="s">
        <v>1202</v>
      </c>
      <c r="D81" s="271" t="str">
        <f t="shared" si="4"/>
        <v>Most credit supportive</v>
      </c>
      <c r="E81" s="271">
        <f t="shared" si="3"/>
        <v>1</v>
      </c>
    </row>
    <row r="82" spans="2:5">
      <c r="D82" s="168"/>
      <c r="E82" s="271"/>
    </row>
    <row r="83" spans="2:5" ht="25.5">
      <c r="B83" s="273" t="s">
        <v>1250</v>
      </c>
      <c r="C83" s="274"/>
      <c r="D83" s="275" t="s">
        <v>1420</v>
      </c>
      <c r="E83" s="36">
        <f>AVERAGE(E9:E82)</f>
        <v>2.4137931034482758</v>
      </c>
    </row>
    <row r="85" spans="2:5" ht="13.5" thickBot="1">
      <c r="B85" s="37" t="s">
        <v>1553</v>
      </c>
      <c r="C85" s="257" t="s">
        <v>1206</v>
      </c>
      <c r="D85" s="39" t="str">
        <f>VLOOKUP(C85,$J$10:$K$62,2,FALSE)</f>
        <v>Highly credit supportive</v>
      </c>
      <c r="E85" s="45">
        <f>IFERROR(INDEX($H$11:$H$16,MATCH(D85,$G$11:$G$16,0)),"")</f>
        <v>2</v>
      </c>
    </row>
    <row r="88" spans="2:5">
      <c r="B88" s="38" t="s">
        <v>1251</v>
      </c>
    </row>
    <row r="89" spans="2:5" ht="25.15" customHeight="1">
      <c r="B89" s="469" t="s">
        <v>1570</v>
      </c>
      <c r="C89" s="469"/>
      <c r="D89" s="469"/>
      <c r="E89" s="469"/>
    </row>
    <row r="90" spans="2:5">
      <c r="B90" s="29" t="s">
        <v>1421</v>
      </c>
    </row>
    <row r="91" spans="2:5">
      <c r="B91" s="264"/>
    </row>
    <row r="92" spans="2:5">
      <c r="B92" s="264"/>
    </row>
    <row r="99" spans="2:2">
      <c r="B99" s="355"/>
    </row>
    <row r="100" spans="2:2">
      <c r="B100" s="355"/>
    </row>
    <row r="101" spans="2:2" ht="27" customHeight="1">
      <c r="B101" s="355"/>
    </row>
    <row r="105" spans="2:2" ht="15" customHeight="1"/>
    <row r="165" ht="24" customHeight="1"/>
  </sheetData>
  <mergeCells count="5">
    <mergeCell ref="B2:E2"/>
    <mergeCell ref="B3:E3"/>
    <mergeCell ref="D6:E6"/>
    <mergeCell ref="G9:H9"/>
    <mergeCell ref="B89:E89"/>
  </mergeCells>
  <conditionalFormatting sqref="B34:B40">
    <cfRule type="expression" dxfId="3" priority="1">
      <formula>#REF!</formula>
    </cfRule>
    <cfRule type="expression" dxfId="2" priority="2">
      <formula>"(blank)"</formula>
    </cfRule>
  </conditionalFormatting>
  <conditionalFormatting sqref="B56:B58">
    <cfRule type="expression" dxfId="1" priority="3">
      <formula>#REF!</formula>
    </cfRule>
    <cfRule type="expression" dxfId="0" priority="4">
      <formula>"(blank)"</formula>
    </cfRule>
  </conditionalFormatting>
  <printOptions horizontalCentered="1"/>
  <pageMargins left="0.7" right="0.7" top="1.25" bottom="0.75" header="0.3" footer="0.3"/>
  <pageSetup scale="98" fitToHeight="2" orientation="portrait" useFirstPageNumber="1" r:id="rId1"/>
  <headerFooter scaleWithDoc="0">
    <oddHeader>&amp;L&amp;"Arial,Regular"DRAFT- PRIVILEGED AND CONFIDENTIAL
PREPARED AT THE REQUEST OF COUNSEL&amp;R&amp;"Arial,Regular"Schedule AEB-11
Page &amp;P</oddHeader>
  </headerFooter>
  <rowBreaks count="1" manualBreakCount="1">
    <brk id="49" min="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B1:H70"/>
  <sheetViews>
    <sheetView tabSelected="1" topLeftCell="A8" zoomScale="115" zoomScaleNormal="115" workbookViewId="0">
      <selection activeCell="B25" sqref="B10:B25"/>
    </sheetView>
  </sheetViews>
  <sheetFormatPr defaultColWidth="9" defaultRowHeight="12.75"/>
  <cols>
    <col min="1" max="1" width="3" style="192" customWidth="1"/>
    <col min="2" max="2" width="34.28515625" style="192" customWidth="1"/>
    <col min="3" max="3" width="5.7109375" style="194" bestFit="1" customWidth="1"/>
    <col min="4" max="6" width="9.5703125" style="194" customWidth="1"/>
    <col min="7" max="7" width="11" style="194" customWidth="1"/>
    <col min="8" max="8" width="1.85546875" style="194" customWidth="1"/>
    <col min="9" max="9" width="9" style="192" customWidth="1"/>
    <col min="10" max="16384" width="9" style="192"/>
  </cols>
  <sheetData>
    <row r="1" spans="2:8">
      <c r="C1" s="193"/>
      <c r="D1" s="193"/>
      <c r="E1" s="193"/>
      <c r="F1" s="193"/>
      <c r="G1" s="193"/>
      <c r="H1" s="193"/>
    </row>
    <row r="2" spans="2:8">
      <c r="B2" s="194"/>
    </row>
    <row r="3" spans="2:8">
      <c r="B3" s="194"/>
    </row>
    <row r="4" spans="2:8">
      <c r="B4" s="195" t="s">
        <v>1315</v>
      </c>
      <c r="C4" s="196"/>
      <c r="D4" s="196"/>
      <c r="E4" s="196"/>
      <c r="F4" s="196"/>
      <c r="G4" s="196"/>
      <c r="H4" s="196"/>
    </row>
    <row r="5" spans="2:8">
      <c r="B5" s="194"/>
    </row>
    <row r="6" spans="2:8">
      <c r="B6" s="194"/>
      <c r="D6" s="335" t="s">
        <v>1571</v>
      </c>
      <c r="E6" s="336"/>
      <c r="F6" s="336"/>
      <c r="G6" s="336"/>
      <c r="H6" s="192"/>
    </row>
    <row r="7" spans="2:8">
      <c r="B7" s="194"/>
      <c r="D7" s="82" t="s">
        <v>1316</v>
      </c>
      <c r="E7" s="82" t="s">
        <v>118</v>
      </c>
      <c r="F7" s="82" t="s">
        <v>1317</v>
      </c>
      <c r="H7" s="192"/>
    </row>
    <row r="8" spans="2:8">
      <c r="B8" s="193"/>
      <c r="C8" s="193"/>
      <c r="D8" s="82" t="s">
        <v>1318</v>
      </c>
      <c r="E8" s="82" t="s">
        <v>1319</v>
      </c>
      <c r="F8" s="82" t="s">
        <v>1318</v>
      </c>
      <c r="G8" s="194" t="s">
        <v>1066</v>
      </c>
      <c r="H8" s="192"/>
    </row>
    <row r="9" spans="2:8">
      <c r="B9" s="197" t="s">
        <v>1262</v>
      </c>
      <c r="C9" s="198" t="s">
        <v>40</v>
      </c>
      <c r="D9" s="199" t="s">
        <v>1320</v>
      </c>
      <c r="E9" s="199" t="s">
        <v>1320</v>
      </c>
      <c r="F9" s="199" t="s">
        <v>1320</v>
      </c>
      <c r="G9" s="199" t="s">
        <v>122</v>
      </c>
      <c r="H9" s="192"/>
    </row>
    <row r="10" spans="2:8">
      <c r="B10" s="200" t="s">
        <v>48</v>
      </c>
      <c r="C10" s="201" t="s">
        <v>49</v>
      </c>
      <c r="D10" s="71">
        <v>0.5199403039220476</v>
      </c>
      <c r="E10" s="71">
        <v>0.4800596960779524</v>
      </c>
      <c r="F10" s="71">
        <v>0</v>
      </c>
      <c r="G10" s="202">
        <f t="shared" ref="G10:G25" si="0">SUM(D10:F10)</f>
        <v>1</v>
      </c>
      <c r="H10" s="192"/>
    </row>
    <row r="11" spans="2:8">
      <c r="B11" s="200" t="s">
        <v>51</v>
      </c>
      <c r="C11" s="201" t="s">
        <v>52</v>
      </c>
      <c r="D11" s="71">
        <v>0.53286645606537686</v>
      </c>
      <c r="E11" s="71">
        <v>0.46249699507220443</v>
      </c>
      <c r="F11" s="71">
        <v>4.6365488624186676E-3</v>
      </c>
      <c r="G11" s="202">
        <f t="shared" si="0"/>
        <v>1</v>
      </c>
      <c r="H11" s="192"/>
    </row>
    <row r="12" spans="2:8">
      <c r="B12" s="200" t="s">
        <v>54</v>
      </c>
      <c r="C12" s="201" t="s">
        <v>55</v>
      </c>
      <c r="D12" s="71">
        <v>0.48949480946251389</v>
      </c>
      <c r="E12" s="71">
        <v>0.51050519053748611</v>
      </c>
      <c r="F12" s="71">
        <v>0</v>
      </c>
      <c r="G12" s="202">
        <f t="shared" si="0"/>
        <v>1</v>
      </c>
      <c r="H12" s="192"/>
    </row>
    <row r="13" spans="2:8">
      <c r="B13" s="200" t="s">
        <v>1423</v>
      </c>
      <c r="C13" s="201" t="s">
        <v>1424</v>
      </c>
      <c r="D13" s="71">
        <v>0.50112309224735019</v>
      </c>
      <c r="E13" s="71">
        <v>0.49887690775264981</v>
      </c>
      <c r="F13" s="71">
        <v>0</v>
      </c>
      <c r="G13" s="202">
        <f t="shared" si="0"/>
        <v>1</v>
      </c>
      <c r="H13" s="192"/>
    </row>
    <row r="14" spans="2:8">
      <c r="B14" s="200" t="s">
        <v>1425</v>
      </c>
      <c r="C14" s="201" t="s">
        <v>56</v>
      </c>
      <c r="D14" s="71">
        <v>0.4824285302097675</v>
      </c>
      <c r="E14" s="71">
        <v>0.51597348676208288</v>
      </c>
      <c r="F14" s="71">
        <v>1.5979830281496572E-3</v>
      </c>
      <c r="G14" s="202">
        <f t="shared" si="0"/>
        <v>1</v>
      </c>
      <c r="H14" s="192"/>
    </row>
    <row r="15" spans="2:8">
      <c r="B15" s="200" t="s">
        <v>1344</v>
      </c>
      <c r="C15" s="201" t="s">
        <v>303</v>
      </c>
      <c r="D15" s="71">
        <v>0.54290659183020429</v>
      </c>
      <c r="E15" s="71">
        <v>0.45709147931804006</v>
      </c>
      <c r="F15" s="71">
        <v>1.9288517556975764E-6</v>
      </c>
      <c r="G15" s="202">
        <f t="shared" si="0"/>
        <v>1</v>
      </c>
      <c r="H15" s="192"/>
    </row>
    <row r="16" spans="2:8">
      <c r="B16" s="200" t="s">
        <v>1345</v>
      </c>
      <c r="C16" s="201" t="s">
        <v>838</v>
      </c>
      <c r="D16" s="71">
        <v>0.49494473462471017</v>
      </c>
      <c r="E16" s="71">
        <v>0.50505526537529</v>
      </c>
      <c r="F16" s="71">
        <v>0</v>
      </c>
      <c r="G16" s="202">
        <f t="shared" si="0"/>
        <v>1.0000000000000002</v>
      </c>
      <c r="H16" s="192"/>
    </row>
    <row r="17" spans="2:8">
      <c r="B17" s="200" t="s">
        <v>58</v>
      </c>
      <c r="C17" s="201" t="s">
        <v>59</v>
      </c>
      <c r="D17" s="71">
        <v>0.50841288584226096</v>
      </c>
      <c r="E17" s="71">
        <v>0.49070846943038349</v>
      </c>
      <c r="F17" s="71">
        <v>8.7864472735556818E-4</v>
      </c>
      <c r="G17" s="202">
        <f t="shared" si="0"/>
        <v>1</v>
      </c>
      <c r="H17" s="192"/>
    </row>
    <row r="18" spans="2:8">
      <c r="B18" s="200" t="s">
        <v>61</v>
      </c>
      <c r="C18" s="201" t="s">
        <v>62</v>
      </c>
      <c r="D18" s="71">
        <v>0.49107528962503794</v>
      </c>
      <c r="E18" s="71">
        <v>0.50892471037496201</v>
      </c>
      <c r="F18" s="71">
        <v>0</v>
      </c>
      <c r="G18" s="202">
        <f t="shared" si="0"/>
        <v>1</v>
      </c>
      <c r="H18" s="192"/>
    </row>
    <row r="19" spans="2:8">
      <c r="B19" s="200" t="s">
        <v>1426</v>
      </c>
      <c r="C19" s="201" t="s">
        <v>63</v>
      </c>
      <c r="D19" s="71">
        <v>0.60136026591151659</v>
      </c>
      <c r="E19" s="71">
        <v>0.39863973408848352</v>
      </c>
      <c r="F19" s="71">
        <v>0</v>
      </c>
      <c r="G19" s="202">
        <f t="shared" si="0"/>
        <v>1</v>
      </c>
      <c r="H19" s="192"/>
    </row>
    <row r="20" spans="2:8">
      <c r="B20" s="200" t="s">
        <v>1428</v>
      </c>
      <c r="C20" s="201" t="s">
        <v>1429</v>
      </c>
      <c r="D20" s="71">
        <v>0.53294884914397744</v>
      </c>
      <c r="E20" s="71">
        <v>0.46705115085602256</v>
      </c>
      <c r="F20" s="71">
        <v>0</v>
      </c>
      <c r="G20" s="202">
        <f t="shared" si="0"/>
        <v>1</v>
      </c>
      <c r="H20" s="192"/>
    </row>
    <row r="21" spans="2:8">
      <c r="B21" s="200" t="s">
        <v>64</v>
      </c>
      <c r="C21" s="201" t="s">
        <v>65</v>
      </c>
      <c r="D21" s="71">
        <v>0.51521731948157257</v>
      </c>
      <c r="E21" s="71">
        <v>0.48478268051842743</v>
      </c>
      <c r="F21" s="71">
        <v>0</v>
      </c>
      <c r="G21" s="202">
        <f t="shared" si="0"/>
        <v>1</v>
      </c>
      <c r="H21" s="192"/>
    </row>
    <row r="22" spans="2:8">
      <c r="B22" s="200" t="s">
        <v>66</v>
      </c>
      <c r="C22" s="201" t="s">
        <v>67</v>
      </c>
      <c r="D22" s="71">
        <v>0.44828862475325365</v>
      </c>
      <c r="E22" s="71">
        <v>0.5517113752467464</v>
      </c>
      <c r="F22" s="71">
        <v>0</v>
      </c>
      <c r="G22" s="202">
        <f t="shared" si="0"/>
        <v>1</v>
      </c>
      <c r="H22" s="192"/>
    </row>
    <row r="23" spans="2:8">
      <c r="B23" s="200" t="s">
        <v>1427</v>
      </c>
      <c r="C23" s="201" t="s">
        <v>475</v>
      </c>
      <c r="D23" s="71">
        <v>0.56192291794305238</v>
      </c>
      <c r="E23" s="71">
        <v>0.43807708205694768</v>
      </c>
      <c r="F23" s="71">
        <v>0</v>
      </c>
      <c r="G23" s="202">
        <f t="shared" si="0"/>
        <v>1</v>
      </c>
      <c r="H23" s="192"/>
    </row>
    <row r="24" spans="2:8">
      <c r="B24" s="200" t="s">
        <v>68</v>
      </c>
      <c r="C24" s="201" t="s">
        <v>69</v>
      </c>
      <c r="D24" s="71">
        <v>0.55520703129836435</v>
      </c>
      <c r="E24" s="71">
        <v>0.44479296870163559</v>
      </c>
      <c r="F24" s="71">
        <v>0</v>
      </c>
      <c r="G24" s="202">
        <f t="shared" si="0"/>
        <v>1</v>
      </c>
      <c r="H24" s="192"/>
    </row>
    <row r="25" spans="2:8">
      <c r="B25" s="203" t="s">
        <v>1490</v>
      </c>
      <c r="C25" s="204" t="s">
        <v>70</v>
      </c>
      <c r="D25" s="73">
        <v>0.53868176979426663</v>
      </c>
      <c r="E25" s="73">
        <v>0.46131823020573337</v>
      </c>
      <c r="F25" s="73">
        <v>0</v>
      </c>
      <c r="G25" s="258">
        <f t="shared" si="0"/>
        <v>1</v>
      </c>
      <c r="H25" s="192"/>
    </row>
    <row r="26" spans="2:8">
      <c r="B26" s="159"/>
      <c r="C26" s="168"/>
      <c r="D26" s="71"/>
      <c r="E26" s="71"/>
      <c r="F26" s="71"/>
      <c r="G26" s="202"/>
      <c r="H26" s="192"/>
    </row>
    <row r="27" spans="2:8">
      <c r="B27" s="205"/>
      <c r="C27" s="205"/>
      <c r="D27" s="205"/>
      <c r="E27" s="205"/>
      <c r="F27" s="205"/>
      <c r="G27" s="205"/>
      <c r="H27" s="192"/>
    </row>
    <row r="28" spans="2:8">
      <c r="C28" s="206" t="s">
        <v>6</v>
      </c>
      <c r="D28" s="202">
        <f>AVERAGE(D10:D25)</f>
        <v>0.5198012170097045</v>
      </c>
      <c r="E28" s="202">
        <f t="shared" ref="E28:F28" si="1">AVERAGE(E10:E25)</f>
        <v>0.47975408889844051</v>
      </c>
      <c r="F28" s="202">
        <f t="shared" si="1"/>
        <v>4.446940918549744E-4</v>
      </c>
      <c r="G28" s="207"/>
      <c r="H28" s="192"/>
    </row>
    <row r="29" spans="2:8">
      <c r="C29" s="206" t="s">
        <v>85</v>
      </c>
      <c r="D29" s="202">
        <f>MEDIAN(D10:D25)</f>
        <v>0.51757881170181008</v>
      </c>
      <c r="E29" s="202">
        <f t="shared" ref="E29:F29" si="2">MEDIAN(E10:E25)</f>
        <v>0.48242118829818992</v>
      </c>
      <c r="F29" s="202">
        <f t="shared" si="2"/>
        <v>0</v>
      </c>
      <c r="G29" s="207"/>
      <c r="H29" s="192"/>
    </row>
    <row r="30" spans="2:8">
      <c r="C30" s="206" t="s">
        <v>7</v>
      </c>
      <c r="D30" s="202">
        <f>MAX(D10:D25)</f>
        <v>0.60136026591151659</v>
      </c>
      <c r="E30" s="202">
        <f t="shared" ref="E30:F30" si="3">MAX(E10:E25)</f>
        <v>0.5517113752467464</v>
      </c>
      <c r="F30" s="202">
        <f t="shared" si="3"/>
        <v>4.6365488624186676E-3</v>
      </c>
      <c r="G30" s="207"/>
      <c r="H30" s="192"/>
    </row>
    <row r="31" spans="2:8">
      <c r="C31" s="206" t="s">
        <v>5</v>
      </c>
      <c r="D31" s="202">
        <f>MIN(D10:D25)</f>
        <v>0.44828862475325365</v>
      </c>
      <c r="E31" s="202">
        <f t="shared" ref="E31:F31" si="4">MIN(E10:E25)</f>
        <v>0.39863973408848352</v>
      </c>
      <c r="F31" s="202">
        <f t="shared" si="4"/>
        <v>0</v>
      </c>
      <c r="G31" s="207"/>
      <c r="H31" s="192"/>
    </row>
    <row r="32" spans="2:8">
      <c r="B32" s="193"/>
      <c r="D32" s="207"/>
      <c r="E32" s="207"/>
      <c r="F32" s="207"/>
      <c r="G32" s="207"/>
      <c r="H32" s="207"/>
    </row>
    <row r="33" spans="2:8">
      <c r="B33" s="193"/>
      <c r="D33" s="207"/>
      <c r="E33" s="207"/>
      <c r="F33" s="207"/>
      <c r="G33" s="207"/>
      <c r="H33" s="207"/>
    </row>
    <row r="34" spans="2:8">
      <c r="B34" s="208"/>
      <c r="D34" s="207"/>
      <c r="E34" s="207"/>
      <c r="F34" s="207"/>
      <c r="G34" s="207"/>
      <c r="H34" s="207"/>
    </row>
    <row r="35" spans="2:8">
      <c r="B35" s="209" t="s">
        <v>71</v>
      </c>
      <c r="D35" s="207"/>
      <c r="E35" s="207"/>
      <c r="F35" s="207"/>
      <c r="G35" s="207"/>
      <c r="H35" s="207"/>
    </row>
    <row r="36" spans="2:8" ht="27.95" customHeight="1">
      <c r="B36" s="470" t="s">
        <v>1321</v>
      </c>
      <c r="C36" s="470"/>
      <c r="D36" s="470"/>
      <c r="E36" s="470"/>
      <c r="F36" s="470"/>
      <c r="G36" s="470"/>
      <c r="H36" s="207"/>
    </row>
    <row r="37" spans="2:8" ht="26.25" customHeight="1">
      <c r="B37" s="470" t="s">
        <v>1336</v>
      </c>
      <c r="C37" s="470"/>
      <c r="D37" s="470"/>
      <c r="E37" s="470"/>
      <c r="F37" s="470"/>
      <c r="G37" s="470"/>
      <c r="H37" s="207"/>
    </row>
    <row r="38" spans="2:8">
      <c r="B38" s="193"/>
      <c r="D38" s="207"/>
      <c r="E38" s="207"/>
      <c r="F38" s="207"/>
      <c r="G38" s="207"/>
      <c r="H38" s="207"/>
    </row>
    <row r="39" spans="2:8">
      <c r="B39" s="193"/>
      <c r="D39" s="207"/>
      <c r="E39" s="207"/>
      <c r="F39" s="207"/>
      <c r="G39" s="207"/>
      <c r="H39" s="207"/>
    </row>
    <row r="40" spans="2:8">
      <c r="B40" s="193"/>
      <c r="D40" s="207"/>
      <c r="E40" s="207"/>
      <c r="F40" s="207"/>
      <c r="G40" s="207"/>
      <c r="H40" s="207"/>
    </row>
    <row r="41" spans="2:8">
      <c r="B41" s="193"/>
      <c r="D41" s="207"/>
      <c r="E41" s="207"/>
      <c r="F41" s="207"/>
      <c r="G41" s="207"/>
      <c r="H41" s="207"/>
    </row>
    <row r="42" spans="2:8">
      <c r="B42" s="193"/>
      <c r="D42" s="207"/>
      <c r="E42" s="207"/>
      <c r="F42" s="207"/>
      <c r="G42" s="207"/>
      <c r="H42" s="207"/>
    </row>
    <row r="43" spans="2:8">
      <c r="B43" s="193"/>
      <c r="D43" s="207"/>
      <c r="E43" s="207"/>
      <c r="F43" s="207"/>
      <c r="G43" s="207"/>
      <c r="H43" s="207"/>
    </row>
    <row r="44" spans="2:8">
      <c r="B44" s="193"/>
      <c r="D44" s="207"/>
      <c r="E44" s="207"/>
      <c r="F44" s="207"/>
      <c r="G44" s="207"/>
      <c r="H44" s="207"/>
    </row>
    <row r="45" spans="2:8">
      <c r="B45" s="193"/>
      <c r="D45" s="207"/>
      <c r="E45" s="207"/>
      <c r="F45" s="207"/>
      <c r="G45" s="207"/>
      <c r="H45" s="207"/>
    </row>
    <row r="46" spans="2:8">
      <c r="B46" s="193"/>
      <c r="D46" s="207"/>
      <c r="E46" s="207"/>
      <c r="F46" s="207"/>
      <c r="G46" s="207"/>
      <c r="H46" s="207"/>
    </row>
    <row r="47" spans="2:8">
      <c r="B47" s="193"/>
      <c r="D47" s="207"/>
      <c r="E47" s="207"/>
      <c r="F47" s="207"/>
      <c r="G47" s="207"/>
      <c r="H47" s="207"/>
    </row>
    <row r="48" spans="2:8">
      <c r="B48" s="193"/>
      <c r="D48" s="207"/>
      <c r="E48" s="207"/>
      <c r="F48" s="207"/>
      <c r="G48" s="207"/>
      <c r="H48" s="207"/>
    </row>
    <row r="49" spans="2:8">
      <c r="B49" s="193"/>
      <c r="D49" s="207"/>
      <c r="E49" s="207"/>
      <c r="F49" s="207"/>
      <c r="G49" s="207"/>
      <c r="H49" s="207"/>
    </row>
    <row r="50" spans="2:8">
      <c r="B50" s="193"/>
      <c r="D50" s="207"/>
      <c r="E50" s="207"/>
      <c r="F50" s="207"/>
      <c r="G50" s="207"/>
      <c r="H50" s="207"/>
    </row>
    <row r="51" spans="2:8">
      <c r="B51" s="193"/>
      <c r="D51" s="207"/>
      <c r="E51" s="207"/>
      <c r="F51" s="207"/>
      <c r="G51" s="207"/>
      <c r="H51" s="207"/>
    </row>
    <row r="52" spans="2:8">
      <c r="B52" s="193"/>
      <c r="D52" s="207"/>
      <c r="E52" s="207"/>
      <c r="F52" s="207"/>
      <c r="G52" s="207"/>
      <c r="H52" s="207"/>
    </row>
    <row r="53" spans="2:8">
      <c r="B53" s="193"/>
      <c r="D53" s="207"/>
      <c r="E53" s="207"/>
      <c r="F53" s="207"/>
      <c r="G53" s="207"/>
      <c r="H53" s="207"/>
    </row>
    <row r="54" spans="2:8">
      <c r="B54" s="193"/>
      <c r="D54" s="207"/>
      <c r="E54" s="207"/>
      <c r="F54" s="207"/>
      <c r="G54" s="207"/>
      <c r="H54" s="207"/>
    </row>
    <row r="55" spans="2:8">
      <c r="B55" s="193"/>
      <c r="D55" s="207"/>
      <c r="E55" s="207"/>
      <c r="F55" s="207"/>
      <c r="G55" s="207"/>
      <c r="H55" s="207"/>
    </row>
    <row r="56" spans="2:8">
      <c r="B56" s="193"/>
      <c r="D56" s="207"/>
      <c r="E56" s="207"/>
      <c r="F56" s="207"/>
      <c r="G56" s="207"/>
      <c r="H56" s="207"/>
    </row>
    <row r="57" spans="2:8">
      <c r="B57" s="193"/>
      <c r="D57" s="207"/>
      <c r="E57" s="207"/>
      <c r="F57" s="207"/>
      <c r="G57" s="207"/>
      <c r="H57" s="207"/>
    </row>
    <row r="58" spans="2:8">
      <c r="B58" s="193"/>
      <c r="D58" s="207"/>
      <c r="E58" s="207"/>
      <c r="F58" s="207"/>
      <c r="G58" s="207"/>
      <c r="H58" s="207"/>
    </row>
    <row r="59" spans="2:8">
      <c r="B59" s="193"/>
      <c r="D59" s="207"/>
      <c r="E59" s="207"/>
      <c r="F59" s="207"/>
      <c r="G59" s="207"/>
      <c r="H59" s="207"/>
    </row>
    <row r="60" spans="2:8">
      <c r="B60" s="193"/>
      <c r="D60" s="207"/>
      <c r="E60" s="207"/>
      <c r="F60" s="207"/>
      <c r="G60" s="207"/>
      <c r="H60" s="207"/>
    </row>
    <row r="61" spans="2:8">
      <c r="B61" s="193"/>
      <c r="D61" s="207"/>
      <c r="E61" s="207"/>
      <c r="F61" s="207"/>
      <c r="G61" s="207"/>
      <c r="H61" s="207"/>
    </row>
    <row r="62" spans="2:8">
      <c r="B62" s="193"/>
      <c r="D62" s="207"/>
      <c r="E62" s="207"/>
      <c r="F62" s="207"/>
      <c r="G62" s="207"/>
      <c r="H62" s="207"/>
    </row>
    <row r="63" spans="2:8">
      <c r="B63" s="193"/>
      <c r="D63" s="207"/>
      <c r="E63" s="207"/>
      <c r="F63" s="207"/>
      <c r="G63" s="207"/>
      <c r="H63" s="207"/>
    </row>
    <row r="64" spans="2:8">
      <c r="B64" s="193"/>
      <c r="D64" s="207"/>
      <c r="E64" s="207"/>
      <c r="F64" s="207"/>
      <c r="G64" s="207"/>
      <c r="H64" s="207"/>
    </row>
    <row r="65" spans="2:8">
      <c r="B65" s="193"/>
      <c r="D65" s="207"/>
      <c r="E65" s="207"/>
      <c r="F65" s="207"/>
      <c r="G65" s="207"/>
      <c r="H65" s="207"/>
    </row>
    <row r="66" spans="2:8">
      <c r="B66" s="193"/>
      <c r="D66" s="207"/>
      <c r="E66" s="207"/>
      <c r="F66" s="207"/>
      <c r="G66" s="207"/>
      <c r="H66" s="207"/>
    </row>
    <row r="67" spans="2:8">
      <c r="B67" s="193"/>
      <c r="D67" s="207"/>
      <c r="E67" s="207"/>
      <c r="F67" s="207"/>
      <c r="G67" s="207"/>
      <c r="H67" s="207"/>
    </row>
    <row r="68" spans="2:8">
      <c r="B68" s="193"/>
      <c r="D68" s="207"/>
      <c r="E68" s="207"/>
      <c r="F68" s="207"/>
      <c r="G68" s="207"/>
      <c r="H68" s="207"/>
    </row>
    <row r="69" spans="2:8">
      <c r="B69" s="193"/>
      <c r="D69" s="207"/>
      <c r="E69" s="207"/>
      <c r="F69" s="207"/>
      <c r="G69" s="207"/>
      <c r="H69" s="207"/>
    </row>
    <row r="70" spans="2:8" s="193" customFormat="1">
      <c r="C70" s="194"/>
      <c r="D70" s="210"/>
      <c r="E70" s="210"/>
      <c r="F70" s="210"/>
      <c r="G70" s="210"/>
      <c r="H70" s="210"/>
    </row>
  </sheetData>
  <dataConsolidate/>
  <mergeCells count="2">
    <mergeCell ref="B37:G37"/>
    <mergeCell ref="B36:G36"/>
  </mergeCells>
  <printOptions horizontalCentered="1"/>
  <pageMargins left="0.7" right="0.7" top="1.25" bottom="0.75" header="0.3" footer="0.3"/>
  <pageSetup orientation="portrait" useFirstPageNumber="1" r:id="rId1"/>
  <headerFooter scaleWithDoc="0">
    <oddHeader>&amp;L&amp;"Arial,Regular"DRAFT- PRIVILEGED AND CONFIDENTIAL
PREPARED AT THE REQUEST OF COUNSEL
&amp;R&amp;"Arial,Regular"Schedule AEB-12
Page &amp;P</oddHeader>
  </headerFooter>
  <colBreaks count="1" manualBreakCount="1">
    <brk id="7" max="43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7D3B-5759-4085-8010-70F03E678E0B}">
  <sheetPr codeName="Sheet13">
    <pageSetUpPr autoPageBreaks="0"/>
  </sheetPr>
  <dimension ref="B2:O7072"/>
  <sheetViews>
    <sheetView zoomScale="85" zoomScaleNormal="85" zoomScalePageLayoutView="50" workbookViewId="0">
      <selection activeCell="H34" sqref="H34"/>
    </sheetView>
  </sheetViews>
  <sheetFormatPr defaultColWidth="8.7109375" defaultRowHeight="15" customHeight="1"/>
  <cols>
    <col min="1" max="1" width="3.42578125" style="414" customWidth="1"/>
    <col min="2" max="2" width="41.140625" style="414" customWidth="1"/>
    <col min="3" max="5" width="15.7109375" style="414" customWidth="1"/>
    <col min="6" max="6" width="16.140625" style="414" customWidth="1"/>
    <col min="7" max="7" width="23.7109375" style="414" customWidth="1"/>
    <col min="8" max="8" width="24.5703125" style="414" customWidth="1"/>
    <col min="9" max="9" width="4.5703125" style="414" customWidth="1"/>
    <col min="10" max="10" width="5.5703125" style="414" customWidth="1"/>
    <col min="11" max="11" width="14.140625" style="414" bestFit="1" customWidth="1"/>
    <col min="12" max="12" width="7.7109375" style="414" customWidth="1"/>
    <col min="13" max="13" width="8.7109375" style="414"/>
    <col min="14" max="14" width="16.42578125" style="414" bestFit="1" customWidth="1"/>
    <col min="15" max="15" width="7.7109375" style="414" customWidth="1"/>
    <col min="16" max="16384" width="8.7109375" style="414"/>
  </cols>
  <sheetData>
    <row r="2" spans="2:15" ht="15" customHeight="1">
      <c r="B2" s="471" t="s">
        <v>1578</v>
      </c>
      <c r="C2" s="471"/>
      <c r="D2" s="471"/>
      <c r="E2" s="471"/>
      <c r="F2" s="471"/>
      <c r="G2" s="471"/>
      <c r="H2" s="471"/>
    </row>
    <row r="3" spans="2:15" ht="15" customHeight="1">
      <c r="B3" s="472" t="s">
        <v>1582</v>
      </c>
      <c r="C3" s="472"/>
      <c r="D3" s="472"/>
      <c r="E3" s="472"/>
      <c r="F3" s="472"/>
      <c r="G3" s="472"/>
      <c r="H3" s="472"/>
    </row>
    <row r="4" spans="2:15" ht="15" customHeight="1">
      <c r="B4" s="415"/>
      <c r="C4" s="415"/>
      <c r="D4" s="415"/>
      <c r="E4" s="415"/>
      <c r="F4" s="415"/>
      <c r="G4" s="415"/>
    </row>
    <row r="5" spans="2:15" ht="15" customHeight="1">
      <c r="B5" s="415"/>
      <c r="C5" s="415" t="s">
        <v>31</v>
      </c>
      <c r="D5" s="415" t="s">
        <v>32</v>
      </c>
      <c r="E5" s="415" t="s">
        <v>33</v>
      </c>
      <c r="F5" s="416" t="s">
        <v>34</v>
      </c>
      <c r="G5" s="416" t="s">
        <v>35</v>
      </c>
      <c r="H5" s="416" t="s">
        <v>36</v>
      </c>
    </row>
    <row r="6" spans="2:15" s="421" customFormat="1" ht="38.25">
      <c r="B6" s="417" t="s">
        <v>1199</v>
      </c>
      <c r="C6" s="418" t="s">
        <v>1572</v>
      </c>
      <c r="D6" s="418" t="s">
        <v>1573</v>
      </c>
      <c r="E6" s="418" t="s">
        <v>1579</v>
      </c>
      <c r="F6" s="419" t="s">
        <v>1574</v>
      </c>
      <c r="G6" s="419" t="s">
        <v>1575</v>
      </c>
      <c r="H6" s="419" t="s">
        <v>1576</v>
      </c>
      <c r="I6" s="420"/>
    </row>
    <row r="7" spans="2:15" ht="15" customHeight="1">
      <c r="B7" s="422"/>
      <c r="C7" s="423"/>
      <c r="D7" s="423"/>
      <c r="E7" s="423"/>
      <c r="F7" s="424"/>
      <c r="G7" s="424"/>
      <c r="H7" s="424"/>
      <c r="I7" s="420"/>
    </row>
    <row r="8" spans="2:15" ht="15" customHeight="1">
      <c r="B8" s="425"/>
      <c r="C8" s="415"/>
      <c r="D8" s="415"/>
      <c r="E8" s="415"/>
      <c r="F8" s="426"/>
      <c r="G8" s="426"/>
      <c r="H8" s="426"/>
      <c r="I8" s="420"/>
      <c r="K8" s="427" t="s">
        <v>1521</v>
      </c>
      <c r="L8" s="427"/>
      <c r="M8" s="427"/>
      <c r="N8" s="427" t="s">
        <v>1522</v>
      </c>
      <c r="O8" s="427"/>
    </row>
    <row r="9" spans="2:15" ht="15" customHeight="1">
      <c r="B9" s="428"/>
      <c r="C9" s="429"/>
      <c r="D9" s="429"/>
      <c r="E9" s="429"/>
      <c r="F9" s="430"/>
      <c r="G9" s="430"/>
      <c r="H9" s="430"/>
      <c r="I9" s="431"/>
      <c r="J9" s="431"/>
      <c r="K9" s="427" t="s">
        <v>1523</v>
      </c>
      <c r="L9" s="427" t="s">
        <v>1524</v>
      </c>
      <c r="M9" s="427"/>
      <c r="N9" s="427" t="s">
        <v>1523</v>
      </c>
      <c r="O9" s="427" t="s">
        <v>1524</v>
      </c>
    </row>
    <row r="10" spans="2:15" ht="15" customHeight="1">
      <c r="B10" s="425" t="s">
        <v>1508</v>
      </c>
      <c r="C10" s="448">
        <v>43977</v>
      </c>
      <c r="D10" s="448">
        <v>47635</v>
      </c>
      <c r="E10" s="449">
        <v>400000000</v>
      </c>
      <c r="F10" s="432">
        <v>2.2499999999999999E-2</v>
      </c>
      <c r="G10" s="433">
        <f t="shared" ref="G10:G24" ca="1" si="0">AVERAGE(INDIRECT(ADDRESS(MATCH(C10,$K:$K,0),12)&amp;":"&amp;ADDRESS(MATCH(C10,$K:$K,0)+29,12)))/100</f>
        <v>3.0670000000000003E-2</v>
      </c>
      <c r="H10" s="433">
        <f t="shared" ref="H10:H24" ca="1" si="1">AVERAGE(INDIRECT(ADDRESS(MATCH(C10,$N:$N,0),15)&amp;":"&amp;ADDRESS(MATCH(C10,$N:$N,0)+29,15)))/100</f>
        <v>3.620333333333333E-2</v>
      </c>
      <c r="I10" s="431"/>
      <c r="J10" s="431"/>
      <c r="K10" s="434"/>
      <c r="L10" s="427"/>
      <c r="M10" s="427"/>
      <c r="N10" s="434"/>
      <c r="O10" s="427"/>
    </row>
    <row r="11" spans="2:15" ht="15" customHeight="1">
      <c r="B11" s="435" t="s">
        <v>1509</v>
      </c>
      <c r="C11" s="448">
        <v>38596</v>
      </c>
      <c r="D11" s="448">
        <v>49553</v>
      </c>
      <c r="E11" s="449">
        <v>21940000</v>
      </c>
      <c r="F11" s="432">
        <v>4.65E-2</v>
      </c>
      <c r="G11" s="433">
        <f t="shared" ca="1" si="0"/>
        <v>5.4956666666666668E-2</v>
      </c>
      <c r="H11" s="433">
        <f t="shared" ca="1" si="1"/>
        <v>5.8020000000000002E-2</v>
      </c>
      <c r="I11" s="431"/>
      <c r="J11" s="431"/>
      <c r="K11" s="434">
        <v>45989</v>
      </c>
      <c r="L11" s="427">
        <v>5.56</v>
      </c>
      <c r="M11" s="427"/>
      <c r="N11" s="434">
        <v>45989</v>
      </c>
      <c r="O11" s="427">
        <v>5.77</v>
      </c>
    </row>
    <row r="12" spans="2:15" ht="15" customHeight="1">
      <c r="B12" s="435" t="s">
        <v>1510</v>
      </c>
      <c r="C12" s="448">
        <v>38596</v>
      </c>
      <c r="D12" s="448">
        <v>49553</v>
      </c>
      <c r="E12" s="449">
        <v>50000000</v>
      </c>
      <c r="F12" s="432">
        <v>4.65E-2</v>
      </c>
      <c r="G12" s="433">
        <f t="shared" ca="1" si="0"/>
        <v>5.4956666666666668E-2</v>
      </c>
      <c r="H12" s="433">
        <f t="shared" ca="1" si="1"/>
        <v>5.8020000000000002E-2</v>
      </c>
      <c r="I12" s="431"/>
      <c r="J12" s="431"/>
      <c r="K12" s="434">
        <v>45987</v>
      </c>
      <c r="L12" s="427">
        <v>5.54</v>
      </c>
      <c r="M12" s="427"/>
      <c r="N12" s="434">
        <v>45987</v>
      </c>
      <c r="O12" s="427">
        <v>5.75</v>
      </c>
    </row>
    <row r="13" spans="2:15" ht="15" customHeight="1">
      <c r="B13" s="435" t="s">
        <v>1511</v>
      </c>
      <c r="C13" s="448">
        <v>39344</v>
      </c>
      <c r="D13" s="448">
        <v>49553</v>
      </c>
      <c r="E13" s="449">
        <v>73250000</v>
      </c>
      <c r="F13" s="432">
        <v>2.6949999999999998E-2</v>
      </c>
      <c r="G13" s="433">
        <f t="shared" ca="1" si="0"/>
        <v>6.211333333333334E-2</v>
      </c>
      <c r="H13" s="433">
        <f t="shared" ca="1" si="1"/>
        <v>6.4863333333333328E-2</v>
      </c>
      <c r="I13" s="431"/>
      <c r="J13" s="431"/>
      <c r="K13" s="434">
        <v>45986</v>
      </c>
      <c r="L13" s="427">
        <v>5.58</v>
      </c>
      <c r="M13" s="427"/>
      <c r="N13" s="434">
        <v>45986</v>
      </c>
      <c r="O13" s="427">
        <v>5.77</v>
      </c>
    </row>
    <row r="14" spans="2:15" ht="15" customHeight="1">
      <c r="B14" s="435" t="s">
        <v>1512</v>
      </c>
      <c r="C14" s="448">
        <v>39344</v>
      </c>
      <c r="D14" s="448">
        <v>49553</v>
      </c>
      <c r="E14" s="449">
        <v>73250000</v>
      </c>
      <c r="F14" s="432">
        <v>2.6949999999999998E-2</v>
      </c>
      <c r="G14" s="433">
        <f t="shared" ca="1" si="0"/>
        <v>6.211333333333334E-2</v>
      </c>
      <c r="H14" s="433">
        <f t="shared" ca="1" si="1"/>
        <v>6.4863333333333328E-2</v>
      </c>
      <c r="I14" s="431"/>
      <c r="J14" s="431"/>
      <c r="K14" s="434">
        <v>45985</v>
      </c>
      <c r="L14" s="427">
        <v>5.6</v>
      </c>
      <c r="M14" s="427"/>
      <c r="N14" s="434">
        <v>45985</v>
      </c>
      <c r="O14" s="427">
        <v>5.81</v>
      </c>
    </row>
    <row r="15" spans="2:15" ht="15" customHeight="1">
      <c r="B15" s="435" t="s">
        <v>1513</v>
      </c>
      <c r="C15" s="448">
        <v>38673</v>
      </c>
      <c r="D15" s="448">
        <v>49628</v>
      </c>
      <c r="E15" s="449">
        <v>250000000</v>
      </c>
      <c r="F15" s="432">
        <v>6.0499999999999998E-2</v>
      </c>
      <c r="G15" s="433">
        <f t="shared" ca="1" si="0"/>
        <v>5.8550000000000005E-2</v>
      </c>
      <c r="H15" s="433">
        <f t="shared" ca="1" si="1"/>
        <v>6.1543333333333325E-2</v>
      </c>
      <c r="I15" s="431"/>
      <c r="J15" s="431"/>
      <c r="K15" s="434">
        <v>45982</v>
      </c>
      <c r="L15" s="427">
        <v>5.65</v>
      </c>
      <c r="M15" s="427"/>
      <c r="N15" s="434">
        <v>45982</v>
      </c>
      <c r="O15" s="427">
        <v>5.84</v>
      </c>
    </row>
    <row r="16" spans="2:15" ht="15" customHeight="1">
      <c r="B16" s="435" t="s">
        <v>1525</v>
      </c>
      <c r="C16" s="448">
        <v>39590</v>
      </c>
      <c r="D16" s="448">
        <v>50526</v>
      </c>
      <c r="E16" s="449">
        <v>23400000</v>
      </c>
      <c r="F16" s="432">
        <v>4.0500000000000001E-2</v>
      </c>
      <c r="G16" s="433">
        <f t="shared" ca="1" si="0"/>
        <v>6.2773333333333334E-2</v>
      </c>
      <c r="H16" s="433">
        <f t="shared" ca="1" si="1"/>
        <v>6.7910000000000012E-2</v>
      </c>
      <c r="I16" s="431"/>
      <c r="J16" s="431"/>
      <c r="K16" s="434">
        <v>45981</v>
      </c>
      <c r="L16" s="427">
        <v>5.67</v>
      </c>
      <c r="M16" s="427"/>
      <c r="N16" s="434">
        <v>45981</v>
      </c>
      <c r="O16" s="427">
        <v>5.87</v>
      </c>
    </row>
    <row r="17" spans="2:15" ht="15" customHeight="1">
      <c r="B17" s="435" t="s">
        <v>1514</v>
      </c>
      <c r="C17" s="448">
        <v>40806</v>
      </c>
      <c r="D17" s="448">
        <v>51775</v>
      </c>
      <c r="E17" s="449">
        <v>400000000</v>
      </c>
      <c r="F17" s="432">
        <v>5.2999999999999999E-2</v>
      </c>
      <c r="G17" s="433">
        <f t="shared" ca="1" si="0"/>
        <v>4.5960000000000001E-2</v>
      </c>
      <c r="H17" s="433">
        <f t="shared" ca="1" si="1"/>
        <v>5.1690000000000007E-2</v>
      </c>
      <c r="I17" s="431"/>
      <c r="J17" s="431"/>
      <c r="K17" s="434">
        <v>45980</v>
      </c>
      <c r="L17" s="427">
        <v>5.69</v>
      </c>
      <c r="M17" s="427"/>
      <c r="N17" s="434">
        <v>45980</v>
      </c>
      <c r="O17" s="427">
        <v>5.89</v>
      </c>
    </row>
    <row r="18" spans="2:15" ht="15" customHeight="1">
      <c r="B18" s="435" t="s">
        <v>1515</v>
      </c>
      <c r="C18" s="448">
        <v>42901</v>
      </c>
      <c r="D18" s="448">
        <v>53858</v>
      </c>
      <c r="E18" s="449">
        <v>300000000</v>
      </c>
      <c r="F18" s="432">
        <v>4.2000000000000003E-2</v>
      </c>
      <c r="G18" s="433">
        <f t="shared" ca="1" si="0"/>
        <v>4.066666666666667E-2</v>
      </c>
      <c r="H18" s="433">
        <f t="shared" ca="1" si="1"/>
        <v>4.4406666666666671E-2</v>
      </c>
      <c r="K18" s="434">
        <v>45979</v>
      </c>
      <c r="L18" s="427">
        <v>5.67</v>
      </c>
      <c r="M18" s="427"/>
      <c r="N18" s="434">
        <v>45979</v>
      </c>
      <c r="O18" s="427">
        <v>5.88</v>
      </c>
    </row>
    <row r="19" spans="2:15" ht="15" customHeight="1">
      <c r="B19" s="435" t="s">
        <v>1516</v>
      </c>
      <c r="C19" s="448">
        <v>43160</v>
      </c>
      <c r="D19" s="448">
        <v>54132</v>
      </c>
      <c r="E19" s="449">
        <v>300000000</v>
      </c>
      <c r="F19" s="432">
        <v>4.2000000000000003E-2</v>
      </c>
      <c r="G19" s="433">
        <f t="shared" ca="1" si="0"/>
        <v>4.0216666666666658E-2</v>
      </c>
      <c r="H19" s="433">
        <f t="shared" ca="1" si="1"/>
        <v>4.3459999999999992E-2</v>
      </c>
      <c r="K19" s="434">
        <v>45978</v>
      </c>
      <c r="L19" s="427">
        <v>5.67</v>
      </c>
      <c r="M19" s="427"/>
      <c r="N19" s="434">
        <v>45978</v>
      </c>
      <c r="O19" s="427">
        <v>5.87</v>
      </c>
    </row>
    <row r="20" spans="2:15" ht="15" customHeight="1">
      <c r="B20" s="435" t="s">
        <v>1517</v>
      </c>
      <c r="C20" s="448">
        <v>43551</v>
      </c>
      <c r="D20" s="448">
        <v>54514</v>
      </c>
      <c r="E20" s="449">
        <v>400000000</v>
      </c>
      <c r="F20" s="432">
        <v>4.1250000000000002E-2</v>
      </c>
      <c r="G20" s="433">
        <f t="shared" ca="1" si="0"/>
        <v>4.1996666666666661E-2</v>
      </c>
      <c r="H20" s="433">
        <f t="shared" ca="1" si="1"/>
        <v>4.688666666666666E-2</v>
      </c>
      <c r="K20" s="434">
        <v>45975</v>
      </c>
      <c r="L20" s="427">
        <v>5.68</v>
      </c>
      <c r="M20" s="427"/>
      <c r="N20" s="434">
        <v>45975</v>
      </c>
      <c r="O20" s="427">
        <v>5.88</v>
      </c>
    </row>
    <row r="21" spans="2:15" ht="15" customHeight="1">
      <c r="B21" s="435" t="s">
        <v>1518</v>
      </c>
      <c r="C21" s="448">
        <v>45022</v>
      </c>
      <c r="D21" s="448">
        <v>48684</v>
      </c>
      <c r="E21" s="449">
        <v>300000000</v>
      </c>
      <c r="F21" s="432">
        <v>4.9500000000000002E-2</v>
      </c>
      <c r="G21" s="433">
        <f t="shared" ca="1" si="0"/>
        <v>5.3613333333333325E-2</v>
      </c>
      <c r="H21" s="433">
        <f t="shared" ca="1" si="1"/>
        <v>5.6463333333333331E-2</v>
      </c>
      <c r="K21" s="434">
        <v>45974</v>
      </c>
      <c r="L21" s="427">
        <v>5.64</v>
      </c>
      <c r="M21" s="427"/>
      <c r="N21" s="434">
        <v>45974</v>
      </c>
      <c r="O21" s="427">
        <v>5.85</v>
      </c>
    </row>
    <row r="22" spans="2:15" ht="15" customHeight="1">
      <c r="B22" s="435" t="s">
        <v>1519</v>
      </c>
      <c r="C22" s="448">
        <v>45261</v>
      </c>
      <c r="D22" s="448">
        <v>53022</v>
      </c>
      <c r="E22" s="449">
        <v>79480000</v>
      </c>
      <c r="F22" s="432">
        <v>4.2999999999999997E-2</v>
      </c>
      <c r="G22" s="433">
        <f t="shared" ca="1" si="0"/>
        <v>6.1396666666666669E-2</v>
      </c>
      <c r="H22" s="433">
        <f t="shared" ca="1" si="1"/>
        <v>6.3943333333333324E-2</v>
      </c>
      <c r="K22" s="434">
        <v>45973</v>
      </c>
      <c r="L22" s="427">
        <v>5.6</v>
      </c>
      <c r="M22" s="427"/>
      <c r="N22" s="434">
        <v>45973</v>
      </c>
      <c r="O22" s="427">
        <v>5.8</v>
      </c>
    </row>
    <row r="23" spans="2:15" ht="15" customHeight="1">
      <c r="B23" s="435" t="s">
        <v>1520</v>
      </c>
      <c r="C23" s="448">
        <v>45387</v>
      </c>
      <c r="D23" s="448">
        <v>49035</v>
      </c>
      <c r="E23" s="449">
        <v>300000000</v>
      </c>
      <c r="F23" s="432">
        <v>5.3999999999999999E-2</v>
      </c>
      <c r="G23" s="433">
        <f t="shared" ca="1" si="0"/>
        <v>5.5743333333333346E-2</v>
      </c>
      <c r="H23" s="433">
        <f t="shared" ca="1" si="1"/>
        <v>5.8050000000000004E-2</v>
      </c>
      <c r="K23" s="434">
        <v>45971</v>
      </c>
      <c r="L23" s="427">
        <v>5.62</v>
      </c>
      <c r="M23" s="427"/>
      <c r="N23" s="434">
        <v>45971</v>
      </c>
      <c r="O23" s="427">
        <v>5.83</v>
      </c>
    </row>
    <row r="24" spans="2:15" ht="15" customHeight="1">
      <c r="B24" s="435" t="s">
        <v>1526</v>
      </c>
      <c r="C24" s="448">
        <v>45884</v>
      </c>
      <c r="D24" s="448">
        <v>49536</v>
      </c>
      <c r="E24" s="449">
        <v>400000000</v>
      </c>
      <c r="F24" s="432">
        <v>5.1249999999999997E-2</v>
      </c>
      <c r="G24" s="433">
        <f t="shared" ca="1" si="0"/>
        <v>5.8433333333333337E-2</v>
      </c>
      <c r="H24" s="433">
        <f t="shared" ca="1" si="1"/>
        <v>6.0469999999999996E-2</v>
      </c>
      <c r="K24" s="434">
        <v>45968</v>
      </c>
      <c r="L24" s="427">
        <v>5.63</v>
      </c>
      <c r="M24" s="427"/>
      <c r="N24" s="434">
        <v>45968</v>
      </c>
      <c r="O24" s="427">
        <v>5.83</v>
      </c>
    </row>
    <row r="25" spans="2:15" ht="15" customHeight="1">
      <c r="B25" s="436"/>
      <c r="C25" s="437"/>
      <c r="D25" s="437"/>
      <c r="E25" s="437"/>
      <c r="F25" s="438"/>
      <c r="G25" s="439"/>
      <c r="H25" s="439"/>
      <c r="K25" s="434">
        <v>45967</v>
      </c>
      <c r="L25" s="427">
        <v>5.6</v>
      </c>
      <c r="M25" s="427"/>
      <c r="N25" s="434">
        <v>45967</v>
      </c>
      <c r="O25" s="427">
        <v>5.8</v>
      </c>
    </row>
    <row r="26" spans="2:15" ht="15" customHeight="1">
      <c r="B26" s="440"/>
      <c r="C26" s="415"/>
      <c r="D26" s="415"/>
      <c r="E26" s="415"/>
      <c r="F26" s="441"/>
      <c r="G26" s="441"/>
      <c r="H26" s="441"/>
      <c r="K26" s="434">
        <v>45966</v>
      </c>
      <c r="L26" s="427">
        <v>5.63</v>
      </c>
      <c r="M26" s="427"/>
      <c r="N26" s="434">
        <v>45966</v>
      </c>
      <c r="O26" s="427">
        <v>5.83</v>
      </c>
    </row>
    <row r="27" spans="2:15" ht="15" customHeight="1">
      <c r="B27" s="442" t="s">
        <v>1577</v>
      </c>
      <c r="C27" s="415"/>
      <c r="D27" s="443"/>
      <c r="E27" s="443"/>
      <c r="F27" s="441"/>
      <c r="G27" s="444"/>
      <c r="K27" s="434">
        <v>45965</v>
      </c>
      <c r="L27" s="427">
        <v>5.58</v>
      </c>
      <c r="M27" s="427"/>
      <c r="N27" s="434">
        <v>45965</v>
      </c>
      <c r="O27" s="427">
        <v>5.78</v>
      </c>
    </row>
    <row r="28" spans="2:15" ht="15" customHeight="1">
      <c r="B28" s="425" t="s">
        <v>1580</v>
      </c>
      <c r="C28" s="415"/>
      <c r="D28" s="415"/>
      <c r="E28" s="415"/>
      <c r="F28" s="441"/>
      <c r="G28" s="444"/>
      <c r="K28" s="434">
        <v>45964</v>
      </c>
      <c r="L28" s="427">
        <v>5.6</v>
      </c>
      <c r="M28" s="427"/>
      <c r="N28" s="434">
        <v>45964</v>
      </c>
      <c r="O28" s="427">
        <v>5.8</v>
      </c>
    </row>
    <row r="29" spans="2:15" ht="15" customHeight="1">
      <c r="B29" s="425" t="s">
        <v>1581</v>
      </c>
      <c r="K29" s="434">
        <v>45961</v>
      </c>
      <c r="L29" s="427">
        <v>5.56</v>
      </c>
      <c r="M29" s="427"/>
      <c r="N29" s="434">
        <v>45961</v>
      </c>
      <c r="O29" s="427">
        <v>5.77</v>
      </c>
    </row>
    <row r="30" spans="2:15" ht="15" customHeight="1">
      <c r="B30" s="445"/>
      <c r="K30" s="434">
        <v>45960</v>
      </c>
      <c r="L30" s="427">
        <v>5.52</v>
      </c>
      <c r="M30" s="427"/>
      <c r="N30" s="434">
        <v>45960</v>
      </c>
      <c r="O30" s="427">
        <v>5.72</v>
      </c>
    </row>
    <row r="31" spans="2:15" ht="15" customHeight="1">
      <c r="B31" s="446"/>
      <c r="K31" s="434">
        <v>45959</v>
      </c>
      <c r="L31" s="427">
        <v>5.46</v>
      </c>
      <c r="M31" s="427"/>
      <c r="N31" s="434">
        <v>45959</v>
      </c>
      <c r="O31" s="427">
        <v>5.67</v>
      </c>
    </row>
    <row r="32" spans="2:15" ht="15" customHeight="1">
      <c r="K32" s="434">
        <v>45958</v>
      </c>
      <c r="L32" s="427">
        <v>5.41</v>
      </c>
      <c r="M32" s="427"/>
      <c r="N32" s="434">
        <v>45958</v>
      </c>
      <c r="O32" s="427">
        <v>5.62</v>
      </c>
    </row>
    <row r="33" spans="7:15" ht="15" customHeight="1">
      <c r="K33" s="434">
        <v>45957</v>
      </c>
      <c r="L33" s="427">
        <v>5.42</v>
      </c>
      <c r="M33" s="427"/>
      <c r="N33" s="434">
        <v>45957</v>
      </c>
      <c r="O33" s="427">
        <v>5.62</v>
      </c>
    </row>
    <row r="34" spans="7:15" ht="15" customHeight="1">
      <c r="K34" s="434">
        <v>45954</v>
      </c>
      <c r="L34" s="427">
        <v>5.43</v>
      </c>
      <c r="M34" s="427"/>
      <c r="N34" s="434">
        <v>45954</v>
      </c>
      <c r="O34" s="427">
        <v>5.65</v>
      </c>
    </row>
    <row r="35" spans="7:15" ht="15" customHeight="1">
      <c r="K35" s="434">
        <v>45953</v>
      </c>
      <c r="L35" s="427">
        <v>5.43</v>
      </c>
      <c r="M35" s="427"/>
      <c r="N35" s="434">
        <v>45953</v>
      </c>
      <c r="O35" s="427">
        <v>5.64</v>
      </c>
    </row>
    <row r="36" spans="7:15" ht="15" customHeight="1">
      <c r="G36" s="447"/>
      <c r="K36" s="434">
        <v>45952</v>
      </c>
      <c r="L36" s="427">
        <v>5.43</v>
      </c>
      <c r="M36" s="427"/>
      <c r="N36" s="434">
        <v>45952</v>
      </c>
      <c r="O36" s="427">
        <v>5.63</v>
      </c>
    </row>
    <row r="37" spans="7:15" ht="15" customHeight="1">
      <c r="K37" s="434">
        <v>45951</v>
      </c>
      <c r="L37" s="427">
        <v>5.42</v>
      </c>
      <c r="M37" s="427"/>
      <c r="N37" s="434">
        <v>45951</v>
      </c>
      <c r="O37" s="427">
        <v>5.63</v>
      </c>
    </row>
    <row r="38" spans="7:15" ht="15" customHeight="1">
      <c r="K38" s="434">
        <v>45950</v>
      </c>
      <c r="L38" s="427">
        <v>5.44</v>
      </c>
      <c r="M38" s="427"/>
      <c r="N38" s="434">
        <v>45950</v>
      </c>
      <c r="O38" s="427">
        <v>5.65</v>
      </c>
    </row>
    <row r="39" spans="7:15" ht="15" customHeight="1">
      <c r="K39" s="434">
        <v>45947</v>
      </c>
      <c r="L39" s="427">
        <v>5.48</v>
      </c>
      <c r="M39" s="427"/>
      <c r="N39" s="434">
        <v>45947</v>
      </c>
      <c r="O39" s="427">
        <v>5.69</v>
      </c>
    </row>
    <row r="40" spans="7:15" ht="15" customHeight="1">
      <c r="K40" s="434">
        <v>45946</v>
      </c>
      <c r="L40" s="427">
        <v>5.46</v>
      </c>
      <c r="M40" s="427"/>
      <c r="N40" s="434">
        <v>45946</v>
      </c>
      <c r="O40" s="427">
        <v>5.68</v>
      </c>
    </row>
    <row r="41" spans="7:15" ht="15" customHeight="1">
      <c r="K41" s="434">
        <v>45945</v>
      </c>
      <c r="L41" s="427">
        <v>5.5</v>
      </c>
      <c r="M41" s="427"/>
      <c r="N41" s="434">
        <v>45945</v>
      </c>
      <c r="O41" s="427">
        <v>5.71</v>
      </c>
    </row>
    <row r="42" spans="7:15" ht="15" customHeight="1">
      <c r="K42" s="434">
        <v>45944</v>
      </c>
      <c r="L42" s="427">
        <v>5.52</v>
      </c>
      <c r="M42" s="427"/>
      <c r="N42" s="434">
        <v>45944</v>
      </c>
      <c r="O42" s="427">
        <v>5.72</v>
      </c>
    </row>
    <row r="43" spans="7:15" ht="15" customHeight="1">
      <c r="K43" s="434">
        <v>45940</v>
      </c>
      <c r="L43" s="427">
        <v>5.54</v>
      </c>
      <c r="M43" s="427"/>
      <c r="N43" s="434">
        <v>45940</v>
      </c>
      <c r="O43" s="427">
        <v>5.75</v>
      </c>
    </row>
    <row r="44" spans="7:15" ht="15" customHeight="1">
      <c r="K44" s="434">
        <v>45939</v>
      </c>
      <c r="L44" s="427">
        <v>5.61</v>
      </c>
      <c r="M44" s="427"/>
      <c r="N44" s="434">
        <v>45939</v>
      </c>
      <c r="O44" s="427">
        <v>5.81</v>
      </c>
    </row>
    <row r="45" spans="7:15" ht="15" customHeight="1">
      <c r="K45" s="434">
        <v>45938</v>
      </c>
      <c r="L45" s="427">
        <v>5.58</v>
      </c>
      <c r="M45" s="427"/>
      <c r="N45" s="434">
        <v>45938</v>
      </c>
      <c r="O45" s="427">
        <v>5.79</v>
      </c>
    </row>
    <row r="46" spans="7:15" ht="15" customHeight="1">
      <c r="K46" s="434">
        <v>45937</v>
      </c>
      <c r="L46" s="427">
        <v>5.59</v>
      </c>
      <c r="M46" s="427"/>
      <c r="N46" s="434">
        <v>45937</v>
      </c>
      <c r="O46" s="427">
        <v>5.79</v>
      </c>
    </row>
    <row r="47" spans="7:15" ht="15" customHeight="1">
      <c r="K47" s="434">
        <v>45936</v>
      </c>
      <c r="L47" s="427">
        <v>5.61</v>
      </c>
      <c r="M47" s="427"/>
      <c r="N47" s="434">
        <v>45936</v>
      </c>
      <c r="O47" s="427">
        <v>5.81</v>
      </c>
    </row>
    <row r="48" spans="7:15" ht="15" customHeight="1">
      <c r="K48" s="434">
        <v>45933</v>
      </c>
      <c r="L48" s="427">
        <v>5.58</v>
      </c>
      <c r="M48" s="427"/>
      <c r="N48" s="434">
        <v>45933</v>
      </c>
      <c r="O48" s="427">
        <v>5.78</v>
      </c>
    </row>
    <row r="49" spans="11:15" ht="15" customHeight="1">
      <c r="K49" s="434">
        <v>45932</v>
      </c>
      <c r="L49" s="427">
        <v>5.56</v>
      </c>
      <c r="M49" s="427"/>
      <c r="N49" s="434">
        <v>45932</v>
      </c>
      <c r="O49" s="427">
        <v>5.76</v>
      </c>
    </row>
    <row r="50" spans="11:15" ht="15" customHeight="1">
      <c r="K50" s="434">
        <v>45931</v>
      </c>
      <c r="L50" s="427">
        <v>5.59</v>
      </c>
      <c r="M50" s="427"/>
      <c r="N50" s="434">
        <v>45931</v>
      </c>
      <c r="O50" s="427">
        <v>5.79</v>
      </c>
    </row>
    <row r="51" spans="11:15" ht="15" customHeight="1">
      <c r="K51" s="434">
        <v>45930</v>
      </c>
      <c r="L51" s="427">
        <v>5.6</v>
      </c>
      <c r="M51" s="427"/>
      <c r="N51" s="434">
        <v>45930</v>
      </c>
      <c r="O51" s="427">
        <v>5.81</v>
      </c>
    </row>
    <row r="52" spans="11:15" ht="15" customHeight="1">
      <c r="K52" s="434">
        <v>45929</v>
      </c>
      <c r="L52" s="427">
        <v>5.57</v>
      </c>
      <c r="M52" s="427"/>
      <c r="N52" s="434">
        <v>45929</v>
      </c>
      <c r="O52" s="427">
        <v>5.76</v>
      </c>
    </row>
    <row r="53" spans="11:15" ht="15" customHeight="1">
      <c r="K53" s="434">
        <v>45926</v>
      </c>
      <c r="L53" s="427">
        <v>5.64</v>
      </c>
      <c r="M53" s="427"/>
      <c r="N53" s="434">
        <v>45926</v>
      </c>
      <c r="O53" s="427">
        <v>5.82</v>
      </c>
    </row>
    <row r="54" spans="11:15" ht="15" customHeight="1">
      <c r="K54" s="434">
        <v>45925</v>
      </c>
      <c r="L54" s="427">
        <v>5.64</v>
      </c>
      <c r="M54" s="427"/>
      <c r="N54" s="434">
        <v>45925</v>
      </c>
      <c r="O54" s="427">
        <v>5.82</v>
      </c>
    </row>
    <row r="55" spans="11:15" ht="15" customHeight="1">
      <c r="K55" s="434">
        <v>45924</v>
      </c>
      <c r="L55" s="427">
        <v>5.63</v>
      </c>
      <c r="M55" s="427"/>
      <c r="N55" s="434">
        <v>45924</v>
      </c>
      <c r="O55" s="427">
        <v>5.81</v>
      </c>
    </row>
    <row r="56" spans="11:15" ht="15" customHeight="1">
      <c r="K56" s="434">
        <v>45923</v>
      </c>
      <c r="L56" s="427">
        <v>5.6</v>
      </c>
      <c r="M56" s="427"/>
      <c r="N56" s="434">
        <v>45923</v>
      </c>
      <c r="O56" s="427">
        <v>5.79</v>
      </c>
    </row>
    <row r="57" spans="11:15" ht="15" customHeight="1">
      <c r="K57" s="434">
        <v>45922</v>
      </c>
      <c r="L57" s="427">
        <v>5.61</v>
      </c>
      <c r="M57" s="427"/>
      <c r="N57" s="434">
        <v>45922</v>
      </c>
      <c r="O57" s="427">
        <v>5.79</v>
      </c>
    </row>
    <row r="58" spans="11:15" ht="15" customHeight="1">
      <c r="K58" s="434">
        <v>45919</v>
      </c>
      <c r="L58" s="427">
        <v>5.59</v>
      </c>
      <c r="M58" s="427"/>
      <c r="N58" s="434">
        <v>45919</v>
      </c>
      <c r="O58" s="427">
        <v>5.8</v>
      </c>
    </row>
    <row r="59" spans="11:15" ht="15" customHeight="1">
      <c r="K59" s="434">
        <v>45918</v>
      </c>
      <c r="L59" s="427">
        <v>5.56</v>
      </c>
      <c r="M59" s="427"/>
      <c r="N59" s="434">
        <v>45918</v>
      </c>
      <c r="O59" s="427">
        <v>5.77</v>
      </c>
    </row>
    <row r="60" spans="11:15" ht="15" customHeight="1">
      <c r="K60" s="434">
        <v>45917</v>
      </c>
      <c r="L60" s="427">
        <v>5.53</v>
      </c>
      <c r="M60" s="427"/>
      <c r="N60" s="434">
        <v>45917</v>
      </c>
      <c r="O60" s="427">
        <v>5.74</v>
      </c>
    </row>
    <row r="61" spans="11:15" ht="15" customHeight="1">
      <c r="K61" s="434">
        <v>45916</v>
      </c>
      <c r="L61" s="427">
        <v>5.5</v>
      </c>
      <c r="M61" s="427"/>
      <c r="N61" s="434">
        <v>45916</v>
      </c>
      <c r="O61" s="427">
        <v>5.7</v>
      </c>
    </row>
    <row r="62" spans="11:15" ht="15" customHeight="1">
      <c r="K62" s="434">
        <v>45915</v>
      </c>
      <c r="L62" s="427">
        <v>5.51</v>
      </c>
      <c r="M62" s="427"/>
      <c r="N62" s="434">
        <v>45915</v>
      </c>
      <c r="O62" s="427">
        <v>5.7</v>
      </c>
    </row>
    <row r="63" spans="11:15" ht="15" customHeight="1">
      <c r="K63" s="434">
        <v>45912</v>
      </c>
      <c r="L63" s="427">
        <v>5.53</v>
      </c>
      <c r="M63" s="427"/>
      <c r="N63" s="434">
        <v>45912</v>
      </c>
      <c r="O63" s="427">
        <v>5.73</v>
      </c>
    </row>
    <row r="64" spans="11:15" ht="15" customHeight="1">
      <c r="K64" s="434">
        <v>45911</v>
      </c>
      <c r="L64" s="427">
        <v>5.52</v>
      </c>
      <c r="M64" s="427"/>
      <c r="N64" s="434">
        <v>45911</v>
      </c>
      <c r="O64" s="427">
        <v>5.72</v>
      </c>
    </row>
    <row r="65" spans="11:15" ht="15" customHeight="1">
      <c r="K65" s="434">
        <v>45910</v>
      </c>
      <c r="L65" s="427">
        <v>5.55</v>
      </c>
      <c r="M65" s="427"/>
      <c r="N65" s="434">
        <v>45910</v>
      </c>
      <c r="O65" s="427">
        <v>5.77</v>
      </c>
    </row>
    <row r="66" spans="11:15" ht="15" customHeight="1">
      <c r="K66" s="434">
        <v>45909</v>
      </c>
      <c r="L66" s="427">
        <v>5.6</v>
      </c>
      <c r="M66" s="427"/>
      <c r="N66" s="434">
        <v>45909</v>
      </c>
      <c r="O66" s="427">
        <v>5.8</v>
      </c>
    </row>
    <row r="67" spans="11:15" ht="15" customHeight="1">
      <c r="K67" s="434">
        <v>45908</v>
      </c>
      <c r="L67" s="427">
        <v>5.58</v>
      </c>
      <c r="M67" s="427"/>
      <c r="N67" s="434">
        <v>45908</v>
      </c>
      <c r="O67" s="427">
        <v>5.79</v>
      </c>
    </row>
    <row r="68" spans="11:15" ht="15" customHeight="1">
      <c r="K68" s="434">
        <v>45905</v>
      </c>
      <c r="L68" s="427">
        <v>5.66</v>
      </c>
      <c r="M68" s="427"/>
      <c r="N68" s="434">
        <v>45905</v>
      </c>
      <c r="O68" s="427">
        <v>5.86</v>
      </c>
    </row>
    <row r="69" spans="11:15" ht="15" customHeight="1">
      <c r="K69" s="434">
        <v>45904</v>
      </c>
      <c r="L69" s="427">
        <v>5.75</v>
      </c>
      <c r="M69" s="427"/>
      <c r="N69" s="434">
        <v>45904</v>
      </c>
      <c r="O69" s="427">
        <v>5.95</v>
      </c>
    </row>
    <row r="70" spans="11:15" ht="15" customHeight="1">
      <c r="K70" s="434">
        <v>45903</v>
      </c>
      <c r="L70" s="427">
        <v>5.79</v>
      </c>
      <c r="M70" s="427"/>
      <c r="N70" s="434">
        <v>45903</v>
      </c>
      <c r="O70" s="427">
        <v>5.98</v>
      </c>
    </row>
    <row r="71" spans="11:15" ht="15" customHeight="1">
      <c r="K71" s="434">
        <v>45902</v>
      </c>
      <c r="L71" s="427">
        <v>5.87</v>
      </c>
      <c r="M71" s="427"/>
      <c r="N71" s="434">
        <v>45902</v>
      </c>
      <c r="O71" s="427">
        <v>6.08</v>
      </c>
    </row>
    <row r="72" spans="11:15" ht="15" customHeight="1">
      <c r="K72" s="434">
        <v>45898</v>
      </c>
      <c r="L72" s="427">
        <v>5.81</v>
      </c>
      <c r="M72" s="427"/>
      <c r="N72" s="434">
        <v>45898</v>
      </c>
      <c r="O72" s="427">
        <v>6.01</v>
      </c>
    </row>
    <row r="73" spans="11:15" ht="15" customHeight="1">
      <c r="K73" s="434">
        <v>45897</v>
      </c>
      <c r="L73" s="427">
        <v>5.75</v>
      </c>
      <c r="M73" s="427"/>
      <c r="N73" s="434">
        <v>45897</v>
      </c>
      <c r="O73" s="427">
        <v>5.95</v>
      </c>
    </row>
    <row r="74" spans="11:15" ht="15" customHeight="1">
      <c r="K74" s="434">
        <v>45896</v>
      </c>
      <c r="L74" s="427">
        <v>5.79</v>
      </c>
      <c r="M74" s="427"/>
      <c r="N74" s="434">
        <v>45896</v>
      </c>
      <c r="O74" s="427">
        <v>5.99</v>
      </c>
    </row>
    <row r="75" spans="11:15" ht="15" customHeight="1">
      <c r="K75" s="434">
        <v>45895</v>
      </c>
      <c r="L75" s="427">
        <v>5.78</v>
      </c>
      <c r="M75" s="427"/>
      <c r="N75" s="434">
        <v>45895</v>
      </c>
      <c r="O75" s="427">
        <v>5.99</v>
      </c>
    </row>
    <row r="76" spans="11:15" ht="15" customHeight="1">
      <c r="K76" s="434">
        <v>45894</v>
      </c>
      <c r="L76" s="427">
        <v>5.76</v>
      </c>
      <c r="M76" s="427"/>
      <c r="N76" s="434">
        <v>45894</v>
      </c>
      <c r="O76" s="427">
        <v>5.96</v>
      </c>
    </row>
    <row r="77" spans="11:15" ht="15" customHeight="1">
      <c r="K77" s="434">
        <v>45891</v>
      </c>
      <c r="L77" s="427">
        <v>5.77</v>
      </c>
      <c r="M77" s="427"/>
      <c r="N77" s="434">
        <v>45891</v>
      </c>
      <c r="O77" s="427">
        <v>5.97</v>
      </c>
    </row>
    <row r="78" spans="11:15" ht="15" customHeight="1">
      <c r="K78" s="434">
        <v>45890</v>
      </c>
      <c r="L78" s="427">
        <v>5.83</v>
      </c>
      <c r="M78" s="427"/>
      <c r="N78" s="434">
        <v>45890</v>
      </c>
      <c r="O78" s="427">
        <v>6.04</v>
      </c>
    </row>
    <row r="79" spans="11:15" ht="15" customHeight="1">
      <c r="K79" s="434">
        <v>45889</v>
      </c>
      <c r="L79" s="427">
        <v>5.8</v>
      </c>
      <c r="M79" s="427"/>
      <c r="N79" s="434">
        <v>45889</v>
      </c>
      <c r="O79" s="427">
        <v>6.01</v>
      </c>
    </row>
    <row r="80" spans="11:15" ht="15" customHeight="1">
      <c r="K80" s="434">
        <v>45888</v>
      </c>
      <c r="L80" s="427">
        <v>5.79</v>
      </c>
      <c r="M80" s="427"/>
      <c r="N80" s="434">
        <v>45888</v>
      </c>
      <c r="O80" s="427">
        <v>5.99</v>
      </c>
    </row>
    <row r="81" spans="11:15" ht="15" customHeight="1">
      <c r="K81" s="434">
        <v>45887</v>
      </c>
      <c r="L81" s="427">
        <v>5.82</v>
      </c>
      <c r="M81" s="427"/>
      <c r="N81" s="434">
        <v>45887</v>
      </c>
      <c r="O81" s="427">
        <v>6.03</v>
      </c>
    </row>
    <row r="82" spans="11:15" ht="15" customHeight="1">
      <c r="K82" s="434">
        <v>45884</v>
      </c>
      <c r="L82" s="427">
        <v>5.8</v>
      </c>
      <c r="M82" s="427"/>
      <c r="N82" s="434">
        <v>45884</v>
      </c>
      <c r="O82" s="427">
        <v>6</v>
      </c>
    </row>
    <row r="83" spans="11:15" ht="15" customHeight="1">
      <c r="K83" s="434">
        <v>45883</v>
      </c>
      <c r="L83" s="427">
        <v>5.77</v>
      </c>
      <c r="M83" s="427"/>
      <c r="N83" s="434">
        <v>45883</v>
      </c>
      <c r="O83" s="427">
        <v>5.98</v>
      </c>
    </row>
    <row r="84" spans="11:15" ht="15" customHeight="1">
      <c r="K84" s="434">
        <v>45882</v>
      </c>
      <c r="L84" s="427">
        <v>5.74</v>
      </c>
      <c r="M84" s="427"/>
      <c r="N84" s="434">
        <v>45882</v>
      </c>
      <c r="O84" s="427">
        <v>5.94</v>
      </c>
    </row>
    <row r="85" spans="11:15" ht="15" customHeight="1">
      <c r="K85" s="434">
        <v>45881</v>
      </c>
      <c r="L85" s="427">
        <v>5.79</v>
      </c>
      <c r="M85" s="427"/>
      <c r="N85" s="434">
        <v>45881</v>
      </c>
      <c r="O85" s="427">
        <v>6</v>
      </c>
    </row>
    <row r="86" spans="11:15" ht="15" customHeight="1">
      <c r="K86" s="434">
        <v>45880</v>
      </c>
      <c r="L86" s="427">
        <v>5.76</v>
      </c>
      <c r="M86" s="427"/>
      <c r="N86" s="434">
        <v>45880</v>
      </c>
      <c r="O86" s="427">
        <v>5.97</v>
      </c>
    </row>
    <row r="87" spans="11:15" ht="15" customHeight="1">
      <c r="K87" s="434">
        <v>45877</v>
      </c>
      <c r="L87" s="427">
        <v>5.77</v>
      </c>
      <c r="M87" s="427"/>
      <c r="N87" s="434">
        <v>45877</v>
      </c>
      <c r="O87" s="427">
        <v>6</v>
      </c>
    </row>
    <row r="88" spans="11:15" ht="15" customHeight="1">
      <c r="K88" s="434">
        <v>45876</v>
      </c>
      <c r="L88" s="427">
        <v>5.74</v>
      </c>
      <c r="M88" s="427"/>
      <c r="N88" s="434">
        <v>45876</v>
      </c>
      <c r="O88" s="427">
        <v>5.95</v>
      </c>
    </row>
    <row r="89" spans="11:15" ht="15" customHeight="1">
      <c r="K89" s="434">
        <v>45875</v>
      </c>
      <c r="L89" s="427">
        <v>5.74</v>
      </c>
      <c r="M89" s="427"/>
      <c r="N89" s="434">
        <v>45875</v>
      </c>
      <c r="O89" s="427">
        <v>5.94</v>
      </c>
    </row>
    <row r="90" spans="11:15" ht="15" customHeight="1">
      <c r="K90" s="434">
        <v>45874</v>
      </c>
      <c r="L90" s="427">
        <v>5.71</v>
      </c>
      <c r="M90" s="427"/>
      <c r="N90" s="434">
        <v>45874</v>
      </c>
      <c r="O90" s="427">
        <v>5.92</v>
      </c>
    </row>
    <row r="91" spans="11:15" ht="15" customHeight="1">
      <c r="K91" s="434">
        <v>45873</v>
      </c>
      <c r="L91" s="427">
        <v>5.73</v>
      </c>
      <c r="M91" s="427"/>
      <c r="N91" s="434">
        <v>45873</v>
      </c>
      <c r="O91" s="427">
        <v>5.94</v>
      </c>
    </row>
    <row r="92" spans="11:15" ht="15" customHeight="1">
      <c r="K92" s="434">
        <v>45870</v>
      </c>
      <c r="L92" s="427">
        <v>5.75</v>
      </c>
      <c r="M92" s="427"/>
      <c r="N92" s="434">
        <v>45870</v>
      </c>
      <c r="O92" s="427">
        <v>5.96</v>
      </c>
    </row>
    <row r="93" spans="11:15" ht="15" customHeight="1">
      <c r="K93" s="434">
        <v>45869</v>
      </c>
      <c r="L93" s="427">
        <v>5.81</v>
      </c>
      <c r="M93" s="427"/>
      <c r="N93" s="434">
        <v>45869</v>
      </c>
      <c r="O93" s="427">
        <v>6.01</v>
      </c>
    </row>
    <row r="94" spans="11:15" ht="15" customHeight="1">
      <c r="K94" s="434">
        <v>45868</v>
      </c>
      <c r="L94" s="427">
        <v>5.84</v>
      </c>
      <c r="M94" s="427"/>
      <c r="N94" s="434">
        <v>45868</v>
      </c>
      <c r="O94" s="427">
        <v>6.04</v>
      </c>
    </row>
    <row r="95" spans="11:15" ht="15" customHeight="1">
      <c r="K95" s="434">
        <v>45867</v>
      </c>
      <c r="L95" s="427">
        <v>5.81</v>
      </c>
      <c r="M95" s="427"/>
      <c r="N95" s="434">
        <v>45867</v>
      </c>
      <c r="O95" s="427">
        <v>6.02</v>
      </c>
    </row>
    <row r="96" spans="11:15" ht="15" customHeight="1">
      <c r="K96" s="434">
        <v>45866</v>
      </c>
      <c r="L96" s="427">
        <v>5.89</v>
      </c>
      <c r="M96" s="427"/>
      <c r="N96" s="434">
        <v>45866</v>
      </c>
      <c r="O96" s="427">
        <v>6.09</v>
      </c>
    </row>
    <row r="97" spans="11:15" ht="15" customHeight="1">
      <c r="K97" s="434">
        <v>45863</v>
      </c>
      <c r="L97" s="427">
        <v>5.86</v>
      </c>
      <c r="M97" s="427"/>
      <c r="N97" s="434">
        <v>45863</v>
      </c>
      <c r="O97" s="427">
        <v>6.07</v>
      </c>
    </row>
    <row r="98" spans="11:15" ht="15" customHeight="1">
      <c r="K98" s="434">
        <v>45862</v>
      </c>
      <c r="L98" s="427">
        <v>5.88</v>
      </c>
      <c r="M98" s="427"/>
      <c r="N98" s="434">
        <v>45862</v>
      </c>
      <c r="O98" s="427">
        <v>6.09</v>
      </c>
    </row>
    <row r="99" spans="11:15" ht="15" customHeight="1">
      <c r="K99" s="434">
        <v>45861</v>
      </c>
      <c r="L99" s="427">
        <v>5.9</v>
      </c>
      <c r="M99" s="427"/>
      <c r="N99" s="434">
        <v>45861</v>
      </c>
      <c r="O99" s="427">
        <v>6.09</v>
      </c>
    </row>
    <row r="100" spans="11:15" ht="15" customHeight="1">
      <c r="K100" s="434">
        <v>45860</v>
      </c>
      <c r="L100" s="427">
        <v>5.86</v>
      </c>
      <c r="M100" s="427"/>
      <c r="N100" s="434">
        <v>45860</v>
      </c>
      <c r="O100" s="427">
        <v>6.06</v>
      </c>
    </row>
    <row r="101" spans="11:15" ht="15" customHeight="1">
      <c r="K101" s="434">
        <v>45859</v>
      </c>
      <c r="L101" s="427">
        <v>5.87</v>
      </c>
      <c r="M101" s="427"/>
      <c r="N101" s="434">
        <v>45859</v>
      </c>
      <c r="O101" s="427">
        <v>6.09</v>
      </c>
    </row>
    <row r="102" spans="11:15" ht="15" customHeight="1">
      <c r="K102" s="434">
        <v>45856</v>
      </c>
      <c r="L102" s="427">
        <v>5.94</v>
      </c>
      <c r="M102" s="427"/>
      <c r="N102" s="434">
        <v>45856</v>
      </c>
      <c r="O102" s="427">
        <v>6.15</v>
      </c>
    </row>
    <row r="103" spans="11:15" ht="15" customHeight="1">
      <c r="K103" s="434">
        <v>45855</v>
      </c>
      <c r="L103" s="427">
        <v>5.96</v>
      </c>
      <c r="M103" s="427"/>
      <c r="N103" s="434">
        <v>45855</v>
      </c>
      <c r="O103" s="427">
        <v>6.16</v>
      </c>
    </row>
    <row r="104" spans="11:15" ht="15" customHeight="1">
      <c r="K104" s="434">
        <v>45854</v>
      </c>
      <c r="L104" s="427">
        <v>5.97</v>
      </c>
      <c r="M104" s="427"/>
      <c r="N104" s="434">
        <v>45854</v>
      </c>
      <c r="O104" s="427">
        <v>6.17</v>
      </c>
    </row>
    <row r="105" spans="11:15" ht="15" customHeight="1">
      <c r="K105" s="434">
        <v>45853</v>
      </c>
      <c r="L105" s="427">
        <v>5.98</v>
      </c>
      <c r="M105" s="427"/>
      <c r="N105" s="434">
        <v>45853</v>
      </c>
      <c r="O105" s="427">
        <v>6.18</v>
      </c>
    </row>
    <row r="106" spans="11:15" ht="15" customHeight="1">
      <c r="K106" s="434">
        <v>45852</v>
      </c>
      <c r="L106" s="427">
        <v>5.95</v>
      </c>
      <c r="M106" s="427"/>
      <c r="N106" s="434">
        <v>45852</v>
      </c>
      <c r="O106" s="427">
        <v>6.14</v>
      </c>
    </row>
    <row r="107" spans="11:15" ht="15" customHeight="1">
      <c r="K107" s="434">
        <v>45849</v>
      </c>
      <c r="L107" s="427">
        <v>5.94</v>
      </c>
      <c r="M107" s="427"/>
      <c r="N107" s="434">
        <v>45849</v>
      </c>
      <c r="O107" s="427">
        <v>6.14</v>
      </c>
    </row>
    <row r="108" spans="11:15" ht="15" customHeight="1">
      <c r="K108" s="434">
        <v>45848</v>
      </c>
      <c r="L108" s="427">
        <v>5.84</v>
      </c>
      <c r="M108" s="427"/>
      <c r="N108" s="434">
        <v>45848</v>
      </c>
      <c r="O108" s="427">
        <v>6.04</v>
      </c>
    </row>
    <row r="109" spans="11:15" ht="15" customHeight="1">
      <c r="K109" s="434">
        <v>45847</v>
      </c>
      <c r="L109" s="427">
        <v>5.86</v>
      </c>
      <c r="M109" s="427"/>
      <c r="N109" s="434">
        <v>45847</v>
      </c>
      <c r="O109" s="427">
        <v>6.05</v>
      </c>
    </row>
    <row r="110" spans="11:15" ht="15" customHeight="1">
      <c r="K110" s="434">
        <v>45846</v>
      </c>
      <c r="L110" s="427">
        <v>5.93</v>
      </c>
      <c r="M110" s="427"/>
      <c r="N110" s="434">
        <v>45846</v>
      </c>
      <c r="O110" s="427">
        <v>6.12</v>
      </c>
    </row>
    <row r="111" spans="11:15" ht="15" customHeight="1">
      <c r="K111" s="434">
        <v>45845</v>
      </c>
      <c r="L111" s="427">
        <v>5.91</v>
      </c>
      <c r="M111" s="427"/>
      <c r="N111" s="434">
        <v>45845</v>
      </c>
      <c r="O111" s="427">
        <v>6.1</v>
      </c>
    </row>
    <row r="112" spans="11:15" ht="15" customHeight="1">
      <c r="K112" s="434">
        <v>45841</v>
      </c>
      <c r="L112" s="427">
        <v>5.82</v>
      </c>
      <c r="M112" s="427"/>
      <c r="N112" s="434">
        <v>45841</v>
      </c>
      <c r="O112" s="427">
        <v>6.01</v>
      </c>
    </row>
    <row r="113" spans="11:15" ht="15" customHeight="1">
      <c r="K113" s="434">
        <v>45840</v>
      </c>
      <c r="L113" s="427">
        <v>5.81</v>
      </c>
      <c r="M113" s="427"/>
      <c r="N113" s="434">
        <v>45840</v>
      </c>
      <c r="O113" s="427">
        <v>5.98</v>
      </c>
    </row>
    <row r="114" spans="11:15" ht="15" customHeight="1">
      <c r="K114" s="434">
        <v>45839</v>
      </c>
      <c r="L114" s="427">
        <v>5.78</v>
      </c>
      <c r="M114" s="427"/>
      <c r="N114" s="434">
        <v>45839</v>
      </c>
      <c r="O114" s="427">
        <v>5.96</v>
      </c>
    </row>
    <row r="115" spans="11:15" ht="15" customHeight="1">
      <c r="K115" s="434">
        <v>45838</v>
      </c>
      <c r="L115" s="427">
        <v>5.79</v>
      </c>
      <c r="M115" s="427"/>
      <c r="N115" s="434">
        <v>45838</v>
      </c>
      <c r="O115" s="427">
        <v>5.97</v>
      </c>
    </row>
    <row r="116" spans="11:15" ht="15" customHeight="1">
      <c r="K116" s="434">
        <v>45835</v>
      </c>
      <c r="L116" s="427">
        <v>5.87</v>
      </c>
      <c r="M116" s="427"/>
      <c r="N116" s="434">
        <v>45835</v>
      </c>
      <c r="O116" s="427">
        <v>6.06</v>
      </c>
    </row>
    <row r="117" spans="11:15" ht="15" customHeight="1">
      <c r="K117" s="434">
        <v>45834</v>
      </c>
      <c r="L117" s="427">
        <v>5.84</v>
      </c>
      <c r="M117" s="427"/>
      <c r="N117" s="434">
        <v>45834</v>
      </c>
      <c r="O117" s="427">
        <v>6.03</v>
      </c>
    </row>
    <row r="118" spans="11:15" ht="15" customHeight="1">
      <c r="K118" s="434">
        <v>45833</v>
      </c>
      <c r="L118" s="427">
        <v>5.87</v>
      </c>
      <c r="M118" s="427"/>
      <c r="N118" s="434">
        <v>45833</v>
      </c>
      <c r="O118" s="427">
        <v>6.06</v>
      </c>
    </row>
    <row r="119" spans="11:15" ht="15" customHeight="1">
      <c r="K119" s="434">
        <v>45832</v>
      </c>
      <c r="L119" s="427">
        <v>5.86</v>
      </c>
      <c r="M119" s="427"/>
      <c r="N119" s="434">
        <v>45832</v>
      </c>
      <c r="O119" s="427">
        <v>6.07</v>
      </c>
    </row>
    <row r="120" spans="11:15" ht="15" customHeight="1">
      <c r="K120" s="434">
        <v>45831</v>
      </c>
      <c r="L120" s="427">
        <v>5.9</v>
      </c>
      <c r="M120" s="427"/>
      <c r="N120" s="434">
        <v>45831</v>
      </c>
      <c r="O120" s="427">
        <v>6.1</v>
      </c>
    </row>
    <row r="121" spans="11:15" ht="15" customHeight="1">
      <c r="K121" s="434">
        <v>45828</v>
      </c>
      <c r="L121" s="427">
        <v>5.92</v>
      </c>
      <c r="M121" s="427"/>
      <c r="N121" s="434">
        <v>45828</v>
      </c>
      <c r="O121" s="427">
        <v>6.12</v>
      </c>
    </row>
    <row r="122" spans="11:15" ht="15" customHeight="1">
      <c r="K122" s="434">
        <v>45826</v>
      </c>
      <c r="L122" s="427">
        <v>5.94</v>
      </c>
      <c r="M122" s="427"/>
      <c r="N122" s="434">
        <v>45826</v>
      </c>
      <c r="O122" s="427">
        <v>6.13</v>
      </c>
    </row>
    <row r="123" spans="11:15" ht="15" customHeight="1">
      <c r="K123" s="434">
        <v>45825</v>
      </c>
      <c r="L123" s="427">
        <v>5.93</v>
      </c>
      <c r="M123" s="427"/>
      <c r="N123" s="434">
        <v>45825</v>
      </c>
      <c r="O123" s="427">
        <v>6.11</v>
      </c>
    </row>
    <row r="124" spans="11:15" ht="15" customHeight="1">
      <c r="K124" s="434">
        <v>45824</v>
      </c>
      <c r="L124" s="427">
        <v>5.99</v>
      </c>
      <c r="M124" s="427"/>
      <c r="N124" s="434">
        <v>45824</v>
      </c>
      <c r="O124" s="427">
        <v>6.19</v>
      </c>
    </row>
    <row r="125" spans="11:15" ht="15" customHeight="1">
      <c r="K125" s="434">
        <v>45821</v>
      </c>
      <c r="L125" s="427">
        <v>5.95</v>
      </c>
      <c r="M125" s="427"/>
      <c r="N125" s="434">
        <v>45821</v>
      </c>
      <c r="O125" s="427">
        <v>6.15</v>
      </c>
    </row>
    <row r="126" spans="11:15" ht="15" customHeight="1">
      <c r="K126" s="434">
        <v>45820</v>
      </c>
      <c r="L126" s="427">
        <v>5.88</v>
      </c>
      <c r="M126" s="427"/>
      <c r="N126" s="434">
        <v>45820</v>
      </c>
      <c r="O126" s="427">
        <v>6.07</v>
      </c>
    </row>
    <row r="127" spans="11:15" ht="15" customHeight="1">
      <c r="K127" s="434">
        <v>45819</v>
      </c>
      <c r="L127" s="427">
        <v>5.95</v>
      </c>
      <c r="M127" s="427"/>
      <c r="N127" s="434">
        <v>45819</v>
      </c>
      <c r="O127" s="427">
        <v>6.13</v>
      </c>
    </row>
    <row r="128" spans="11:15" ht="15" customHeight="1">
      <c r="K128" s="434">
        <v>45818</v>
      </c>
      <c r="L128" s="427">
        <v>5.98</v>
      </c>
      <c r="M128" s="427"/>
      <c r="N128" s="434">
        <v>45818</v>
      </c>
      <c r="O128" s="427">
        <v>6.16</v>
      </c>
    </row>
    <row r="129" spans="11:15" ht="15" customHeight="1">
      <c r="K129" s="434">
        <v>45817</v>
      </c>
      <c r="L129" s="427">
        <v>5.99</v>
      </c>
      <c r="M129" s="427"/>
      <c r="N129" s="434">
        <v>45817</v>
      </c>
      <c r="O129" s="427">
        <v>6.18</v>
      </c>
    </row>
    <row r="130" spans="11:15" ht="15" customHeight="1">
      <c r="K130" s="434">
        <v>45814</v>
      </c>
      <c r="L130" s="427">
        <v>6.01</v>
      </c>
      <c r="M130" s="427"/>
      <c r="N130" s="434">
        <v>45814</v>
      </c>
      <c r="O130" s="427">
        <v>6.2</v>
      </c>
    </row>
    <row r="131" spans="11:15" ht="15" customHeight="1">
      <c r="K131" s="434">
        <v>45813</v>
      </c>
      <c r="L131" s="427">
        <v>5.94</v>
      </c>
      <c r="M131" s="427"/>
      <c r="N131" s="434">
        <v>45813</v>
      </c>
      <c r="O131" s="427">
        <v>6.13</v>
      </c>
    </row>
    <row r="132" spans="11:15" ht="15" customHeight="1">
      <c r="K132" s="434">
        <v>45812</v>
      </c>
      <c r="L132" s="427">
        <v>5.93</v>
      </c>
      <c r="M132" s="427"/>
      <c r="N132" s="434">
        <v>45812</v>
      </c>
      <c r="O132" s="427">
        <v>6.13</v>
      </c>
    </row>
    <row r="133" spans="11:15" ht="15" customHeight="1">
      <c r="K133" s="434">
        <v>45811</v>
      </c>
      <c r="L133" s="427">
        <v>6.03</v>
      </c>
      <c r="M133" s="427"/>
      <c r="N133" s="434">
        <v>45811</v>
      </c>
      <c r="O133" s="427">
        <v>6.23</v>
      </c>
    </row>
    <row r="134" spans="11:15" ht="15" customHeight="1">
      <c r="K134" s="434">
        <v>45810</v>
      </c>
      <c r="L134" s="427">
        <v>6.07</v>
      </c>
      <c r="M134" s="427"/>
      <c r="N134" s="434">
        <v>45810</v>
      </c>
      <c r="O134" s="427">
        <v>6.26</v>
      </c>
    </row>
    <row r="135" spans="11:15" ht="15" customHeight="1">
      <c r="K135" s="434">
        <v>45807</v>
      </c>
      <c r="L135" s="427">
        <v>6.01</v>
      </c>
      <c r="M135" s="427"/>
      <c r="N135" s="434">
        <v>45807</v>
      </c>
      <c r="O135" s="427">
        <v>6.2</v>
      </c>
    </row>
    <row r="136" spans="11:15" ht="15" customHeight="1">
      <c r="K136" s="434">
        <v>45806</v>
      </c>
      <c r="L136" s="427">
        <v>6.01</v>
      </c>
      <c r="M136" s="427"/>
      <c r="N136" s="434">
        <v>45806</v>
      </c>
      <c r="O136" s="427">
        <v>6.19</v>
      </c>
    </row>
    <row r="137" spans="11:15" ht="15" customHeight="1">
      <c r="K137" s="434">
        <v>45805</v>
      </c>
      <c r="L137" s="427">
        <v>6.07</v>
      </c>
      <c r="M137" s="427"/>
      <c r="N137" s="434">
        <v>45805</v>
      </c>
      <c r="O137" s="427">
        <v>6.25</v>
      </c>
    </row>
    <row r="138" spans="11:15" ht="15" customHeight="1">
      <c r="K138" s="434">
        <v>45804</v>
      </c>
      <c r="L138" s="427">
        <v>6.04</v>
      </c>
      <c r="M138" s="427"/>
      <c r="N138" s="434">
        <v>45804</v>
      </c>
      <c r="O138" s="427">
        <v>6.22</v>
      </c>
    </row>
    <row r="139" spans="11:15" ht="15" customHeight="1">
      <c r="K139" s="434">
        <v>45800</v>
      </c>
      <c r="L139" s="427">
        <v>6.16</v>
      </c>
      <c r="M139" s="427"/>
      <c r="N139" s="434">
        <v>45800</v>
      </c>
      <c r="O139" s="427">
        <v>6.33</v>
      </c>
    </row>
    <row r="140" spans="11:15" ht="15" customHeight="1">
      <c r="K140" s="434">
        <v>45799</v>
      </c>
      <c r="L140" s="427">
        <v>6.18</v>
      </c>
      <c r="M140" s="427"/>
      <c r="N140" s="434">
        <v>45799</v>
      </c>
      <c r="O140" s="427">
        <v>6.36</v>
      </c>
    </row>
    <row r="141" spans="11:15" ht="15" customHeight="1">
      <c r="K141" s="434">
        <v>45798</v>
      </c>
      <c r="L141" s="427">
        <v>6.21</v>
      </c>
      <c r="M141" s="427"/>
      <c r="N141" s="434">
        <v>45798</v>
      </c>
      <c r="O141" s="427">
        <v>6.38</v>
      </c>
    </row>
    <row r="142" spans="11:15" ht="15" customHeight="1">
      <c r="K142" s="434">
        <v>45797</v>
      </c>
      <c r="L142" s="427">
        <v>6.08</v>
      </c>
      <c r="M142" s="427"/>
      <c r="N142" s="434">
        <v>45797</v>
      </c>
      <c r="O142" s="427">
        <v>6.26</v>
      </c>
    </row>
    <row r="143" spans="11:15" ht="15" customHeight="1">
      <c r="K143" s="434">
        <v>45796</v>
      </c>
      <c r="L143" s="427">
        <v>6.07</v>
      </c>
      <c r="M143" s="427"/>
      <c r="N143" s="434">
        <v>45796</v>
      </c>
      <c r="O143" s="427">
        <v>6.25</v>
      </c>
    </row>
    <row r="144" spans="11:15" ht="15" customHeight="1">
      <c r="K144" s="434">
        <v>45793</v>
      </c>
      <c r="L144" s="427">
        <v>6.03</v>
      </c>
      <c r="M144" s="427"/>
      <c r="N144" s="434">
        <v>45793</v>
      </c>
      <c r="O144" s="427">
        <v>6.21</v>
      </c>
    </row>
    <row r="145" spans="11:15" ht="15" customHeight="1">
      <c r="K145" s="434">
        <v>45792</v>
      </c>
      <c r="L145" s="427">
        <v>6.05</v>
      </c>
      <c r="M145" s="427"/>
      <c r="N145" s="434">
        <v>45792</v>
      </c>
      <c r="O145" s="427">
        <v>6.24</v>
      </c>
    </row>
    <row r="146" spans="11:15" ht="15" customHeight="1">
      <c r="K146" s="434">
        <v>45791</v>
      </c>
      <c r="L146" s="427">
        <v>6.1</v>
      </c>
      <c r="M146" s="427"/>
      <c r="N146" s="434">
        <v>45791</v>
      </c>
      <c r="O146" s="427">
        <v>6.28</v>
      </c>
    </row>
    <row r="147" spans="11:15" ht="15" customHeight="1">
      <c r="K147" s="434">
        <v>45790</v>
      </c>
      <c r="L147" s="427">
        <v>6.08</v>
      </c>
      <c r="M147" s="427"/>
      <c r="N147" s="434">
        <v>45790</v>
      </c>
      <c r="O147" s="427">
        <v>6.26</v>
      </c>
    </row>
    <row r="148" spans="11:15" ht="15" customHeight="1">
      <c r="K148" s="434">
        <v>45789</v>
      </c>
      <c r="L148" s="427">
        <v>6.03</v>
      </c>
      <c r="M148" s="427"/>
      <c r="N148" s="434">
        <v>45789</v>
      </c>
      <c r="O148" s="427">
        <v>6.22</v>
      </c>
    </row>
    <row r="149" spans="11:15" ht="15" customHeight="1">
      <c r="K149" s="434">
        <v>45786</v>
      </c>
      <c r="L149" s="427">
        <v>6</v>
      </c>
      <c r="M149" s="427"/>
      <c r="N149" s="434">
        <v>45786</v>
      </c>
      <c r="O149" s="427">
        <v>6.19</v>
      </c>
    </row>
    <row r="150" spans="11:15" ht="15" customHeight="1">
      <c r="K150" s="434">
        <v>45785</v>
      </c>
      <c r="L150" s="427">
        <v>6.01</v>
      </c>
      <c r="M150" s="427"/>
      <c r="N150" s="434">
        <v>45785</v>
      </c>
      <c r="O150" s="427">
        <v>6.19</v>
      </c>
    </row>
    <row r="151" spans="11:15" ht="15" customHeight="1">
      <c r="K151" s="434">
        <v>45784</v>
      </c>
      <c r="L151" s="427">
        <v>5.96</v>
      </c>
      <c r="M151" s="427"/>
      <c r="N151" s="434">
        <v>45784</v>
      </c>
      <c r="O151" s="427">
        <v>6.15</v>
      </c>
    </row>
    <row r="152" spans="11:15" ht="15" customHeight="1">
      <c r="K152" s="434">
        <v>45783</v>
      </c>
      <c r="L152" s="427">
        <v>5.99</v>
      </c>
      <c r="M152" s="427"/>
      <c r="N152" s="434">
        <v>45783</v>
      </c>
      <c r="O152" s="427">
        <v>6.18</v>
      </c>
    </row>
    <row r="153" spans="11:15" ht="15" customHeight="1">
      <c r="K153" s="434">
        <v>45782</v>
      </c>
      <c r="L153" s="427">
        <v>6.01</v>
      </c>
      <c r="M153" s="427"/>
      <c r="N153" s="434">
        <v>45782</v>
      </c>
      <c r="O153" s="427">
        <v>6.2</v>
      </c>
    </row>
    <row r="154" spans="11:15" ht="15" customHeight="1">
      <c r="K154" s="434">
        <v>45779</v>
      </c>
      <c r="L154" s="427">
        <v>5.98</v>
      </c>
      <c r="M154" s="427"/>
      <c r="N154" s="434">
        <v>45779</v>
      </c>
      <c r="O154" s="427">
        <v>6.16</v>
      </c>
    </row>
    <row r="155" spans="11:15" ht="15" customHeight="1">
      <c r="K155" s="434">
        <v>45778</v>
      </c>
      <c r="L155" s="427">
        <v>5.93</v>
      </c>
      <c r="M155" s="427"/>
      <c r="N155" s="434">
        <v>45778</v>
      </c>
      <c r="O155" s="427">
        <v>6.13</v>
      </c>
    </row>
    <row r="156" spans="11:15" ht="15" customHeight="1">
      <c r="K156" s="434">
        <v>45777</v>
      </c>
      <c r="L156" s="427">
        <v>5.87</v>
      </c>
      <c r="M156" s="427"/>
      <c r="N156" s="434">
        <v>45777</v>
      </c>
      <c r="O156" s="427">
        <v>6.07</v>
      </c>
    </row>
    <row r="157" spans="11:15" ht="15" customHeight="1">
      <c r="K157" s="434">
        <v>45776</v>
      </c>
      <c r="L157" s="427">
        <v>5.81</v>
      </c>
      <c r="M157" s="427"/>
      <c r="N157" s="434">
        <v>45776</v>
      </c>
      <c r="O157" s="427">
        <v>6.01</v>
      </c>
    </row>
    <row r="158" spans="11:15" ht="15" customHeight="1">
      <c r="K158" s="434">
        <v>45775</v>
      </c>
      <c r="L158" s="427">
        <v>5.84</v>
      </c>
      <c r="M158" s="427"/>
      <c r="N158" s="434">
        <v>45775</v>
      </c>
      <c r="O158" s="427">
        <v>6.04</v>
      </c>
    </row>
    <row r="159" spans="11:15" ht="15" customHeight="1">
      <c r="K159" s="434">
        <v>45772</v>
      </c>
      <c r="L159" s="427">
        <v>5.87</v>
      </c>
      <c r="M159" s="427"/>
      <c r="N159" s="434">
        <v>45772</v>
      </c>
      <c r="O159" s="427">
        <v>6.07</v>
      </c>
    </row>
    <row r="160" spans="11:15" ht="15" customHeight="1">
      <c r="K160" s="434">
        <v>45771</v>
      </c>
      <c r="L160" s="427">
        <v>5.91</v>
      </c>
      <c r="M160" s="427"/>
      <c r="N160" s="434">
        <v>45771</v>
      </c>
      <c r="O160" s="427">
        <v>6.11</v>
      </c>
    </row>
    <row r="161" spans="11:15" ht="15" customHeight="1">
      <c r="K161" s="434">
        <v>45770</v>
      </c>
      <c r="L161" s="427">
        <v>5.99</v>
      </c>
      <c r="M161" s="427"/>
      <c r="N161" s="434">
        <v>45770</v>
      </c>
      <c r="O161" s="427">
        <v>6.19</v>
      </c>
    </row>
    <row r="162" spans="11:15" ht="15" customHeight="1">
      <c r="K162" s="434">
        <v>45769</v>
      </c>
      <c r="L162" s="427">
        <v>6.06</v>
      </c>
      <c r="M162" s="427"/>
      <c r="N162" s="434">
        <v>45769</v>
      </c>
      <c r="O162" s="427">
        <v>6.26</v>
      </c>
    </row>
    <row r="163" spans="11:15" ht="15" customHeight="1">
      <c r="K163" s="434">
        <v>45768</v>
      </c>
      <c r="L163" s="427">
        <v>6.1</v>
      </c>
      <c r="M163" s="427"/>
      <c r="N163" s="434">
        <v>45768</v>
      </c>
      <c r="O163" s="427">
        <v>6.29</v>
      </c>
    </row>
    <row r="164" spans="11:15" ht="15" customHeight="1">
      <c r="K164" s="434">
        <v>45764</v>
      </c>
      <c r="L164" s="427">
        <v>5.98</v>
      </c>
      <c r="M164" s="427"/>
      <c r="N164" s="434">
        <v>45764</v>
      </c>
      <c r="O164" s="427">
        <v>6.18</v>
      </c>
    </row>
    <row r="165" spans="11:15" ht="15" customHeight="1">
      <c r="K165" s="434">
        <v>45763</v>
      </c>
      <c r="L165" s="427">
        <v>5.93</v>
      </c>
      <c r="M165" s="427"/>
      <c r="N165" s="434">
        <v>45763</v>
      </c>
      <c r="O165" s="427">
        <v>6.13</v>
      </c>
    </row>
    <row r="166" spans="11:15" ht="15" customHeight="1">
      <c r="K166" s="434">
        <v>45762</v>
      </c>
      <c r="L166" s="427">
        <v>5.96</v>
      </c>
      <c r="M166" s="427"/>
      <c r="N166" s="434">
        <v>45762</v>
      </c>
      <c r="O166" s="427">
        <v>6.17</v>
      </c>
    </row>
    <row r="167" spans="11:15" ht="15" customHeight="1">
      <c r="K167" s="434">
        <v>45761</v>
      </c>
      <c r="L167" s="427">
        <v>5.98</v>
      </c>
      <c r="M167" s="427"/>
      <c r="N167" s="434">
        <v>45761</v>
      </c>
      <c r="O167" s="427">
        <v>6.2</v>
      </c>
    </row>
    <row r="168" spans="11:15" ht="15" customHeight="1">
      <c r="K168" s="434">
        <v>45758</v>
      </c>
      <c r="L168" s="427">
        <v>6.08</v>
      </c>
      <c r="M168" s="427"/>
      <c r="N168" s="434">
        <v>45758</v>
      </c>
      <c r="O168" s="427">
        <v>6.3</v>
      </c>
    </row>
    <row r="169" spans="11:15" ht="15" customHeight="1">
      <c r="K169" s="434">
        <v>45757</v>
      </c>
      <c r="L169" s="427">
        <v>6.08</v>
      </c>
      <c r="M169" s="427"/>
      <c r="N169" s="434">
        <v>45757</v>
      </c>
      <c r="O169" s="427">
        <v>6.28</v>
      </c>
    </row>
    <row r="170" spans="11:15" ht="15" customHeight="1">
      <c r="K170" s="434">
        <v>45756</v>
      </c>
      <c r="L170" s="427">
        <v>6.07</v>
      </c>
      <c r="M170" s="427"/>
      <c r="N170" s="434">
        <v>45756</v>
      </c>
      <c r="O170" s="427">
        <v>6.28</v>
      </c>
    </row>
    <row r="171" spans="11:15" ht="15" customHeight="1">
      <c r="K171" s="434">
        <v>45755</v>
      </c>
      <c r="L171" s="427">
        <v>5.96</v>
      </c>
      <c r="M171" s="427"/>
      <c r="N171" s="434">
        <v>45755</v>
      </c>
      <c r="O171" s="427">
        <v>6.18</v>
      </c>
    </row>
    <row r="172" spans="11:15" ht="15" customHeight="1">
      <c r="K172" s="434">
        <v>45754</v>
      </c>
      <c r="L172" s="427">
        <v>5.89</v>
      </c>
      <c r="M172" s="427"/>
      <c r="N172" s="434">
        <v>45754</v>
      </c>
      <c r="O172" s="427">
        <v>6.09</v>
      </c>
    </row>
    <row r="173" spans="11:15" ht="15" customHeight="1">
      <c r="K173" s="434">
        <v>45751</v>
      </c>
      <c r="L173" s="427">
        <v>5.68</v>
      </c>
      <c r="M173" s="427"/>
      <c r="N173" s="434">
        <v>45751</v>
      </c>
      <c r="O173" s="427">
        <v>5.88</v>
      </c>
    </row>
    <row r="174" spans="11:15" ht="15" customHeight="1">
      <c r="K174" s="434">
        <v>45750</v>
      </c>
      <c r="L174" s="427">
        <v>5.7</v>
      </c>
      <c r="M174" s="427"/>
      <c r="N174" s="434">
        <v>45750</v>
      </c>
      <c r="O174" s="427">
        <v>5.9</v>
      </c>
    </row>
    <row r="175" spans="11:15" ht="15" customHeight="1">
      <c r="K175" s="434">
        <v>45749</v>
      </c>
      <c r="L175" s="427">
        <v>5.71</v>
      </c>
      <c r="M175" s="427"/>
      <c r="N175" s="434">
        <v>45749</v>
      </c>
      <c r="O175" s="427">
        <v>5.89</v>
      </c>
    </row>
    <row r="176" spans="11:15" ht="15" customHeight="1">
      <c r="K176" s="434">
        <v>45748</v>
      </c>
      <c r="L176" s="427">
        <v>5.68</v>
      </c>
      <c r="M176" s="427"/>
      <c r="N176" s="434">
        <v>45748</v>
      </c>
      <c r="O176" s="427">
        <v>5.87</v>
      </c>
    </row>
    <row r="177" spans="11:15" ht="15" customHeight="1">
      <c r="K177" s="434">
        <v>45747</v>
      </c>
      <c r="L177" s="427">
        <v>5.76</v>
      </c>
      <c r="M177" s="427"/>
      <c r="N177" s="434">
        <v>45747</v>
      </c>
      <c r="O177" s="427">
        <v>5.95</v>
      </c>
    </row>
    <row r="178" spans="11:15" ht="15" customHeight="1">
      <c r="K178" s="434">
        <v>45744</v>
      </c>
      <c r="L178" s="427">
        <v>5.77</v>
      </c>
      <c r="M178" s="427"/>
      <c r="N178" s="434">
        <v>45744</v>
      </c>
      <c r="O178" s="427">
        <v>5.97</v>
      </c>
    </row>
    <row r="179" spans="11:15" ht="15" customHeight="1">
      <c r="K179" s="434">
        <v>45743</v>
      </c>
      <c r="L179" s="427">
        <v>5.85</v>
      </c>
      <c r="M179" s="427"/>
      <c r="N179" s="434">
        <v>45743</v>
      </c>
      <c r="O179" s="427">
        <v>6.04</v>
      </c>
    </row>
    <row r="180" spans="11:15" ht="15" customHeight="1">
      <c r="K180" s="434">
        <v>45742</v>
      </c>
      <c r="L180" s="427">
        <v>5.8</v>
      </c>
      <c r="M180" s="427"/>
      <c r="N180" s="434">
        <v>45742</v>
      </c>
      <c r="O180" s="427">
        <v>5.99</v>
      </c>
    </row>
    <row r="181" spans="11:15" ht="15" customHeight="1">
      <c r="K181" s="434">
        <v>45741</v>
      </c>
      <c r="L181" s="427">
        <v>5.76</v>
      </c>
      <c r="M181" s="427"/>
      <c r="N181" s="434">
        <v>45741</v>
      </c>
      <c r="O181" s="427">
        <v>5.95</v>
      </c>
    </row>
    <row r="182" spans="11:15" ht="15" customHeight="1">
      <c r="K182" s="434">
        <v>45740</v>
      </c>
      <c r="L182" s="427">
        <v>5.77</v>
      </c>
      <c r="M182" s="427"/>
      <c r="N182" s="434">
        <v>45740</v>
      </c>
      <c r="O182" s="427">
        <v>5.96</v>
      </c>
    </row>
    <row r="183" spans="11:15" ht="15" customHeight="1">
      <c r="K183" s="434">
        <v>45737</v>
      </c>
      <c r="L183" s="427">
        <v>5.72</v>
      </c>
      <c r="M183" s="427"/>
      <c r="N183" s="434">
        <v>45737</v>
      </c>
      <c r="O183" s="427">
        <v>5.91</v>
      </c>
    </row>
    <row r="184" spans="11:15" ht="15" customHeight="1">
      <c r="K184" s="434">
        <v>45736</v>
      </c>
      <c r="L184" s="427">
        <v>5.68</v>
      </c>
      <c r="M184" s="427"/>
      <c r="N184" s="434">
        <v>45736</v>
      </c>
      <c r="O184" s="427">
        <v>5.86</v>
      </c>
    </row>
    <row r="185" spans="11:15" ht="15" customHeight="1">
      <c r="K185" s="434">
        <v>45735</v>
      </c>
      <c r="L185" s="427">
        <v>5.7</v>
      </c>
      <c r="M185" s="427"/>
      <c r="N185" s="434">
        <v>45735</v>
      </c>
      <c r="O185" s="427">
        <v>5.88</v>
      </c>
    </row>
    <row r="186" spans="11:15" ht="15" customHeight="1">
      <c r="K186" s="434">
        <v>45734</v>
      </c>
      <c r="L186" s="427">
        <v>5.71</v>
      </c>
      <c r="M186" s="427"/>
      <c r="N186" s="434">
        <v>45734</v>
      </c>
      <c r="O186" s="427">
        <v>5.9</v>
      </c>
    </row>
    <row r="187" spans="11:15" ht="15" customHeight="1">
      <c r="K187" s="434">
        <v>45733</v>
      </c>
      <c r="L187" s="427">
        <v>5.73</v>
      </c>
      <c r="M187" s="427"/>
      <c r="N187" s="434">
        <v>45733</v>
      </c>
      <c r="O187" s="427">
        <v>5.92</v>
      </c>
    </row>
    <row r="188" spans="11:15" ht="15" customHeight="1">
      <c r="K188" s="434">
        <v>45730</v>
      </c>
      <c r="L188" s="427">
        <v>5.75</v>
      </c>
      <c r="M188" s="427"/>
      <c r="N188" s="434">
        <v>45730</v>
      </c>
      <c r="O188" s="427">
        <v>5.94</v>
      </c>
    </row>
    <row r="189" spans="11:15" ht="15" customHeight="1">
      <c r="K189" s="434">
        <v>45729</v>
      </c>
      <c r="L189" s="427">
        <v>5.76</v>
      </c>
      <c r="M189" s="427"/>
      <c r="N189" s="434">
        <v>45729</v>
      </c>
      <c r="O189" s="427">
        <v>5.95</v>
      </c>
    </row>
    <row r="190" spans="11:15" ht="15" customHeight="1">
      <c r="K190" s="434">
        <v>45728</v>
      </c>
      <c r="L190" s="427">
        <v>5.77</v>
      </c>
      <c r="M190" s="427"/>
      <c r="N190" s="434">
        <v>45728</v>
      </c>
      <c r="O190" s="427">
        <v>5.95</v>
      </c>
    </row>
    <row r="191" spans="11:15" ht="15" customHeight="1">
      <c r="K191" s="434">
        <v>45727</v>
      </c>
      <c r="L191" s="427">
        <v>5.74</v>
      </c>
      <c r="M191" s="427"/>
      <c r="N191" s="434">
        <v>45727</v>
      </c>
      <c r="O191" s="427">
        <v>5.94</v>
      </c>
    </row>
    <row r="192" spans="11:15" ht="15" customHeight="1">
      <c r="K192" s="434">
        <v>45726</v>
      </c>
      <c r="L192" s="427">
        <v>5.66</v>
      </c>
      <c r="M192" s="427"/>
      <c r="N192" s="434">
        <v>45726</v>
      </c>
      <c r="O192" s="427">
        <v>5.85</v>
      </c>
    </row>
    <row r="193" spans="11:15" ht="15" customHeight="1">
      <c r="K193" s="434">
        <v>45723</v>
      </c>
      <c r="L193" s="427">
        <v>5.72</v>
      </c>
      <c r="M193" s="427"/>
      <c r="N193" s="434">
        <v>45723</v>
      </c>
      <c r="O193" s="427">
        <v>5.91</v>
      </c>
    </row>
    <row r="194" spans="11:15" ht="15" customHeight="1">
      <c r="K194" s="434">
        <v>45722</v>
      </c>
      <c r="L194" s="427">
        <v>5.68</v>
      </c>
      <c r="M194" s="427"/>
      <c r="N194" s="434">
        <v>45722</v>
      </c>
      <c r="O194" s="427">
        <v>5.86</v>
      </c>
    </row>
    <row r="195" spans="11:15" ht="15" customHeight="1">
      <c r="K195" s="434">
        <v>45721</v>
      </c>
      <c r="L195" s="427">
        <v>5.65</v>
      </c>
      <c r="M195" s="427"/>
      <c r="N195" s="434">
        <v>45721</v>
      </c>
      <c r="O195" s="427">
        <v>5.84</v>
      </c>
    </row>
    <row r="196" spans="11:15" ht="15" customHeight="1">
      <c r="K196" s="434">
        <v>45720</v>
      </c>
      <c r="L196" s="427">
        <v>5.62</v>
      </c>
      <c r="M196" s="427"/>
      <c r="N196" s="434">
        <v>45720</v>
      </c>
      <c r="O196" s="427">
        <v>5.82</v>
      </c>
    </row>
    <row r="197" spans="11:15" ht="15" customHeight="1">
      <c r="K197" s="434">
        <v>45719</v>
      </c>
      <c r="L197" s="427">
        <v>5.57</v>
      </c>
      <c r="M197" s="427"/>
      <c r="N197" s="434">
        <v>45719</v>
      </c>
      <c r="O197" s="427">
        <v>5.75</v>
      </c>
    </row>
    <row r="198" spans="11:15" ht="15" customHeight="1">
      <c r="K198" s="434">
        <v>45716</v>
      </c>
      <c r="L198" s="427">
        <v>5.62</v>
      </c>
      <c r="M198" s="427"/>
      <c r="N198" s="434">
        <v>45716</v>
      </c>
      <c r="O198" s="427">
        <v>5.8</v>
      </c>
    </row>
    <row r="199" spans="11:15" ht="15" customHeight="1">
      <c r="K199" s="434">
        <v>45715</v>
      </c>
      <c r="L199" s="427">
        <v>5.62</v>
      </c>
      <c r="M199" s="427"/>
      <c r="N199" s="434">
        <v>45715</v>
      </c>
      <c r="O199" s="427">
        <v>5.8</v>
      </c>
    </row>
    <row r="200" spans="11:15" ht="15" customHeight="1">
      <c r="K200" s="434">
        <v>45714</v>
      </c>
      <c r="L200" s="427">
        <v>5.57</v>
      </c>
      <c r="M200" s="427"/>
      <c r="N200" s="434">
        <v>45714</v>
      </c>
      <c r="O200" s="427">
        <v>5.74</v>
      </c>
    </row>
    <row r="201" spans="11:15" ht="15" customHeight="1">
      <c r="K201" s="434">
        <v>45713</v>
      </c>
      <c r="L201" s="427">
        <v>5.62</v>
      </c>
      <c r="M201" s="427"/>
      <c r="N201" s="434">
        <v>45713</v>
      </c>
      <c r="O201" s="427">
        <v>5.79</v>
      </c>
    </row>
    <row r="202" spans="11:15" ht="15" customHeight="1">
      <c r="K202" s="434">
        <v>45712</v>
      </c>
      <c r="L202" s="427">
        <v>5.7</v>
      </c>
      <c r="M202" s="427"/>
      <c r="N202" s="434">
        <v>45712</v>
      </c>
      <c r="O202" s="427">
        <v>5.87</v>
      </c>
    </row>
    <row r="203" spans="11:15" ht="15" customHeight="1">
      <c r="K203" s="434">
        <v>45709</v>
      </c>
      <c r="L203" s="427">
        <v>5.72</v>
      </c>
      <c r="M203" s="427"/>
      <c r="N203" s="434">
        <v>45709</v>
      </c>
      <c r="O203" s="427">
        <v>5.89</v>
      </c>
    </row>
    <row r="204" spans="11:15" ht="15" customHeight="1">
      <c r="K204" s="434">
        <v>45708</v>
      </c>
      <c r="L204" s="427">
        <v>5.78</v>
      </c>
      <c r="M204" s="427"/>
      <c r="N204" s="434">
        <v>45708</v>
      </c>
      <c r="O204" s="427">
        <v>5.95</v>
      </c>
    </row>
    <row r="205" spans="11:15" ht="15" customHeight="1">
      <c r="K205" s="434">
        <v>45707</v>
      </c>
      <c r="L205" s="427">
        <v>5.8</v>
      </c>
      <c r="M205" s="427"/>
      <c r="N205" s="434">
        <v>45707</v>
      </c>
      <c r="O205" s="427">
        <v>5.97</v>
      </c>
    </row>
    <row r="206" spans="11:15" ht="15" customHeight="1">
      <c r="K206" s="434">
        <v>45706</v>
      </c>
      <c r="L206" s="427">
        <v>5.79</v>
      </c>
      <c r="M206" s="427"/>
      <c r="N206" s="434">
        <v>45706</v>
      </c>
      <c r="O206" s="427">
        <v>5.97</v>
      </c>
    </row>
    <row r="207" spans="11:15" ht="15" customHeight="1">
      <c r="K207" s="434">
        <v>45702</v>
      </c>
      <c r="L207" s="427">
        <v>5.73</v>
      </c>
      <c r="M207" s="427"/>
      <c r="N207" s="434">
        <v>45702</v>
      </c>
      <c r="O207" s="427">
        <v>5.91</v>
      </c>
    </row>
    <row r="208" spans="11:15" ht="15" customHeight="1">
      <c r="K208" s="434">
        <v>45701</v>
      </c>
      <c r="L208" s="427">
        <v>5.77</v>
      </c>
      <c r="M208" s="427"/>
      <c r="N208" s="434">
        <v>45701</v>
      </c>
      <c r="O208" s="427">
        <v>5.94</v>
      </c>
    </row>
    <row r="209" spans="11:15" ht="15" customHeight="1">
      <c r="K209" s="434">
        <v>45700</v>
      </c>
      <c r="L209" s="427">
        <v>5.88</v>
      </c>
      <c r="M209" s="427"/>
      <c r="N209" s="434">
        <v>45700</v>
      </c>
      <c r="O209" s="427">
        <v>6.05</v>
      </c>
    </row>
    <row r="210" spans="11:15" ht="15" customHeight="1">
      <c r="K210" s="434">
        <v>45699</v>
      </c>
      <c r="L210" s="427">
        <v>5.79</v>
      </c>
      <c r="M210" s="427"/>
      <c r="N210" s="434">
        <v>45699</v>
      </c>
      <c r="O210" s="427">
        <v>5.97</v>
      </c>
    </row>
    <row r="211" spans="11:15" ht="15" customHeight="1">
      <c r="K211" s="434">
        <v>45698</v>
      </c>
      <c r="L211" s="427">
        <v>5.75</v>
      </c>
      <c r="M211" s="427"/>
      <c r="N211" s="434">
        <v>45698</v>
      </c>
      <c r="O211" s="427">
        <v>5.93</v>
      </c>
    </row>
    <row r="212" spans="11:15" ht="15" customHeight="1">
      <c r="K212" s="434">
        <v>45695</v>
      </c>
      <c r="L212" s="427">
        <v>5.73</v>
      </c>
      <c r="M212" s="427"/>
      <c r="N212" s="434">
        <v>45695</v>
      </c>
      <c r="O212" s="427">
        <v>5.92</v>
      </c>
    </row>
    <row r="213" spans="11:15" ht="15" customHeight="1">
      <c r="K213" s="434">
        <v>45694</v>
      </c>
      <c r="L213" s="427">
        <v>5.68</v>
      </c>
      <c r="M213" s="427"/>
      <c r="N213" s="434">
        <v>45694</v>
      </c>
      <c r="O213" s="427">
        <v>5.86</v>
      </c>
    </row>
    <row r="214" spans="11:15" ht="15" customHeight="1">
      <c r="K214" s="434">
        <v>45693</v>
      </c>
      <c r="L214" s="427">
        <v>5.67</v>
      </c>
      <c r="M214" s="427"/>
      <c r="N214" s="434">
        <v>45693</v>
      </c>
      <c r="O214" s="427">
        <v>5.86</v>
      </c>
    </row>
    <row r="215" spans="11:15" ht="15" customHeight="1">
      <c r="K215" s="434">
        <v>45692</v>
      </c>
      <c r="L215" s="427">
        <v>5.78</v>
      </c>
      <c r="M215" s="427"/>
      <c r="N215" s="434">
        <v>45692</v>
      </c>
      <c r="O215" s="427">
        <v>5.96</v>
      </c>
    </row>
    <row r="216" spans="11:15" ht="15" customHeight="1">
      <c r="K216" s="434">
        <v>45691</v>
      </c>
      <c r="L216" s="427">
        <v>5.81</v>
      </c>
      <c r="M216" s="427"/>
      <c r="N216" s="434">
        <v>45691</v>
      </c>
      <c r="O216" s="427">
        <v>5.99</v>
      </c>
    </row>
    <row r="217" spans="11:15" ht="15" customHeight="1">
      <c r="K217" s="434">
        <v>45688</v>
      </c>
      <c r="L217" s="427">
        <v>5.83</v>
      </c>
      <c r="M217" s="427"/>
      <c r="N217" s="434">
        <v>45688</v>
      </c>
      <c r="O217" s="427">
        <v>6.02</v>
      </c>
    </row>
    <row r="218" spans="11:15" ht="15" customHeight="1">
      <c r="K218" s="434">
        <v>45687</v>
      </c>
      <c r="L218" s="427">
        <v>5.78</v>
      </c>
      <c r="M218" s="427"/>
      <c r="N218" s="434">
        <v>45687</v>
      </c>
      <c r="O218" s="427">
        <v>5.96</v>
      </c>
    </row>
    <row r="219" spans="11:15" ht="15" customHeight="1">
      <c r="K219" s="434">
        <v>45686</v>
      </c>
      <c r="L219" s="427">
        <v>5.81</v>
      </c>
      <c r="M219" s="427"/>
      <c r="N219" s="434">
        <v>45686</v>
      </c>
      <c r="O219" s="427">
        <v>5.99</v>
      </c>
    </row>
    <row r="220" spans="11:15" ht="15" customHeight="1">
      <c r="K220" s="434">
        <v>45685</v>
      </c>
      <c r="L220" s="427">
        <v>5.8</v>
      </c>
      <c r="M220" s="427"/>
      <c r="N220" s="434">
        <v>45685</v>
      </c>
      <c r="O220" s="427">
        <v>5.99</v>
      </c>
    </row>
    <row r="221" spans="11:15" ht="15" customHeight="1">
      <c r="K221" s="434">
        <v>45684</v>
      </c>
      <c r="L221" s="427">
        <v>5.79</v>
      </c>
      <c r="M221" s="427"/>
      <c r="N221" s="434">
        <v>45684</v>
      </c>
      <c r="O221" s="427">
        <v>5.97</v>
      </c>
    </row>
    <row r="222" spans="11:15" ht="15" customHeight="1">
      <c r="K222" s="434">
        <v>45681</v>
      </c>
      <c r="L222" s="427">
        <v>5.85</v>
      </c>
      <c r="M222" s="427"/>
      <c r="N222" s="434">
        <v>45681</v>
      </c>
      <c r="O222" s="427">
        <v>6.05</v>
      </c>
    </row>
    <row r="223" spans="11:15" ht="15" customHeight="1">
      <c r="K223" s="434">
        <v>45680</v>
      </c>
      <c r="L223" s="427">
        <v>5.87</v>
      </c>
      <c r="M223" s="427"/>
      <c r="N223" s="434">
        <v>45680</v>
      </c>
      <c r="O223" s="427">
        <v>6.07</v>
      </c>
    </row>
    <row r="224" spans="11:15" ht="15" customHeight="1">
      <c r="K224" s="434">
        <v>45679</v>
      </c>
      <c r="L224" s="427">
        <v>5.82</v>
      </c>
      <c r="M224" s="427"/>
      <c r="N224" s="434">
        <v>45679</v>
      </c>
      <c r="O224" s="427">
        <v>6.01</v>
      </c>
    </row>
    <row r="225" spans="11:15" ht="15" customHeight="1">
      <c r="K225" s="434">
        <v>45678</v>
      </c>
      <c r="L225" s="427">
        <v>5.81</v>
      </c>
      <c r="M225" s="427"/>
      <c r="N225" s="434">
        <v>45678</v>
      </c>
      <c r="O225" s="427">
        <v>6.01</v>
      </c>
    </row>
    <row r="226" spans="11:15" ht="15" customHeight="1">
      <c r="K226" s="434">
        <v>45674</v>
      </c>
      <c r="L226" s="427">
        <v>5.73</v>
      </c>
      <c r="M226" s="427"/>
      <c r="N226" s="434">
        <v>45674</v>
      </c>
      <c r="O226" s="427">
        <v>6.05</v>
      </c>
    </row>
    <row r="227" spans="11:15" ht="15" customHeight="1">
      <c r="K227" s="434">
        <v>45673</v>
      </c>
      <c r="L227" s="427">
        <v>5.74</v>
      </c>
      <c r="M227" s="427"/>
      <c r="N227" s="434">
        <v>45673</v>
      </c>
      <c r="O227" s="427">
        <v>6.05</v>
      </c>
    </row>
    <row r="228" spans="11:15" ht="15" customHeight="1">
      <c r="K228" s="434">
        <v>45672</v>
      </c>
      <c r="L228" s="427">
        <v>5.77</v>
      </c>
      <c r="M228" s="427"/>
      <c r="N228" s="434">
        <v>45672</v>
      </c>
      <c r="O228" s="427">
        <v>6.07</v>
      </c>
    </row>
    <row r="229" spans="11:15" ht="15" customHeight="1">
      <c r="K229" s="434">
        <v>45671</v>
      </c>
      <c r="L229" s="427">
        <v>5.89</v>
      </c>
      <c r="M229" s="427"/>
      <c r="N229" s="434">
        <v>45671</v>
      </c>
      <c r="O229" s="427">
        <v>6.19</v>
      </c>
    </row>
    <row r="230" spans="11:15" ht="15" customHeight="1">
      <c r="K230" s="434">
        <v>45670</v>
      </c>
      <c r="L230" s="427">
        <v>5.88</v>
      </c>
      <c r="M230" s="427"/>
      <c r="N230" s="434">
        <v>45670</v>
      </c>
      <c r="O230" s="427">
        <v>6.2</v>
      </c>
    </row>
    <row r="231" spans="11:15" ht="15" customHeight="1">
      <c r="K231" s="434">
        <v>45667</v>
      </c>
      <c r="L231" s="427">
        <v>5.84</v>
      </c>
      <c r="M231" s="427"/>
      <c r="N231" s="434">
        <v>45667</v>
      </c>
      <c r="O231" s="427">
        <v>6.16</v>
      </c>
    </row>
    <row r="232" spans="11:15" ht="15" customHeight="1">
      <c r="K232" s="434">
        <v>45666</v>
      </c>
      <c r="L232" s="427">
        <v>5.8</v>
      </c>
      <c r="M232" s="427"/>
      <c r="N232" s="434">
        <v>45666</v>
      </c>
      <c r="O232" s="427">
        <v>6.11</v>
      </c>
    </row>
    <row r="233" spans="11:15" ht="15" customHeight="1">
      <c r="K233" s="434">
        <v>45665</v>
      </c>
      <c r="L233" s="427">
        <v>5.81</v>
      </c>
      <c r="M233" s="427"/>
      <c r="N233" s="434">
        <v>45665</v>
      </c>
      <c r="O233" s="427">
        <v>6.12</v>
      </c>
    </row>
    <row r="234" spans="11:15" ht="15" customHeight="1">
      <c r="K234" s="434">
        <v>45664</v>
      </c>
      <c r="L234" s="427">
        <v>5.79</v>
      </c>
      <c r="M234" s="427"/>
      <c r="N234" s="434">
        <v>45664</v>
      </c>
      <c r="O234" s="427">
        <v>6.1</v>
      </c>
    </row>
    <row r="235" spans="11:15" ht="15" customHeight="1">
      <c r="K235" s="434">
        <v>45663</v>
      </c>
      <c r="L235" s="427">
        <v>5.72</v>
      </c>
      <c r="M235" s="427"/>
      <c r="N235" s="434">
        <v>45663</v>
      </c>
      <c r="O235" s="427">
        <v>6.02</v>
      </c>
    </row>
    <row r="236" spans="11:15" ht="15" customHeight="1">
      <c r="K236" s="434">
        <v>45660</v>
      </c>
      <c r="L236" s="427">
        <v>5.81</v>
      </c>
      <c r="M236" s="427"/>
      <c r="N236" s="434">
        <v>45660</v>
      </c>
      <c r="O236" s="427">
        <v>6</v>
      </c>
    </row>
    <row r="237" spans="11:15" ht="15" customHeight="1">
      <c r="K237" s="434">
        <v>45659</v>
      </c>
      <c r="L237" s="427">
        <v>5.8</v>
      </c>
      <c r="M237" s="427"/>
      <c r="N237" s="434">
        <v>45659</v>
      </c>
      <c r="O237" s="427">
        <v>5.98</v>
      </c>
    </row>
    <row r="238" spans="11:15" ht="15" customHeight="1">
      <c r="K238" s="434">
        <v>45657</v>
      </c>
      <c r="L238" s="427">
        <v>5.78</v>
      </c>
      <c r="M238" s="427"/>
      <c r="N238" s="434">
        <v>45657</v>
      </c>
      <c r="O238" s="427">
        <v>5.96</v>
      </c>
    </row>
    <row r="239" spans="11:15" ht="15" customHeight="1">
      <c r="K239" s="434">
        <v>45656</v>
      </c>
      <c r="L239" s="427">
        <v>5.76</v>
      </c>
      <c r="M239" s="427"/>
      <c r="N239" s="434">
        <v>45656</v>
      </c>
      <c r="O239" s="427">
        <v>5.94</v>
      </c>
    </row>
    <row r="240" spans="11:15" ht="15" customHeight="1">
      <c r="K240" s="434">
        <v>45653</v>
      </c>
      <c r="L240" s="427">
        <v>5.8</v>
      </c>
      <c r="M240" s="427"/>
      <c r="N240" s="434">
        <v>45653</v>
      </c>
      <c r="O240" s="427">
        <v>5.98</v>
      </c>
    </row>
    <row r="241" spans="11:15" ht="15" customHeight="1">
      <c r="K241" s="434">
        <v>45652</v>
      </c>
      <c r="L241" s="427">
        <v>5.76</v>
      </c>
      <c r="M241" s="427"/>
      <c r="N241" s="434">
        <v>45652</v>
      </c>
      <c r="O241" s="427">
        <v>5.95</v>
      </c>
    </row>
    <row r="242" spans="11:15" ht="15" customHeight="1">
      <c r="K242" s="434">
        <v>45650</v>
      </c>
      <c r="L242" s="427">
        <v>5.76</v>
      </c>
      <c r="M242" s="427"/>
      <c r="N242" s="434">
        <v>45650</v>
      </c>
      <c r="O242" s="427">
        <v>5.94</v>
      </c>
    </row>
    <row r="243" spans="11:15" ht="15" customHeight="1">
      <c r="K243" s="434">
        <v>45649</v>
      </c>
      <c r="L243" s="427">
        <v>5.79</v>
      </c>
      <c r="M243" s="427"/>
      <c r="N243" s="434">
        <v>45649</v>
      </c>
      <c r="O243" s="427">
        <v>5.98</v>
      </c>
    </row>
    <row r="244" spans="11:15" ht="15" customHeight="1">
      <c r="K244" s="434">
        <v>45646</v>
      </c>
      <c r="L244" s="427">
        <v>5.73</v>
      </c>
      <c r="M244" s="427"/>
      <c r="N244" s="434">
        <v>45646</v>
      </c>
      <c r="O244" s="427">
        <v>5.91</v>
      </c>
    </row>
    <row r="245" spans="11:15" ht="15" customHeight="1">
      <c r="K245" s="434">
        <v>45645</v>
      </c>
      <c r="L245" s="427">
        <v>5.75</v>
      </c>
      <c r="M245" s="427"/>
      <c r="N245" s="434">
        <v>45645</v>
      </c>
      <c r="O245" s="427">
        <v>5.94</v>
      </c>
    </row>
    <row r="246" spans="11:15" ht="15" customHeight="1">
      <c r="K246" s="434">
        <v>45644</v>
      </c>
      <c r="L246" s="427">
        <v>5.65</v>
      </c>
      <c r="M246" s="427"/>
      <c r="N246" s="434">
        <v>45644</v>
      </c>
      <c r="O246" s="427">
        <v>5.84</v>
      </c>
    </row>
    <row r="247" spans="11:15" ht="15" customHeight="1">
      <c r="K247" s="434">
        <v>45643</v>
      </c>
      <c r="L247" s="427">
        <v>5.57</v>
      </c>
      <c r="M247" s="427"/>
      <c r="N247" s="434">
        <v>45643</v>
      </c>
      <c r="O247" s="427">
        <v>5.76</v>
      </c>
    </row>
    <row r="248" spans="11:15" ht="15" customHeight="1">
      <c r="K248" s="434">
        <v>45642</v>
      </c>
      <c r="L248" s="427">
        <v>5.6</v>
      </c>
      <c r="M248" s="427"/>
      <c r="N248" s="434">
        <v>45642</v>
      </c>
      <c r="O248" s="427">
        <v>5.78</v>
      </c>
    </row>
    <row r="249" spans="11:15" ht="15" customHeight="1">
      <c r="K249" s="434">
        <v>45639</v>
      </c>
      <c r="L249" s="427">
        <v>5.61</v>
      </c>
      <c r="M249" s="427"/>
      <c r="N249" s="434">
        <v>45639</v>
      </c>
      <c r="O249" s="427">
        <v>5.79</v>
      </c>
    </row>
    <row r="250" spans="11:15" ht="15" customHeight="1">
      <c r="K250" s="434">
        <v>45638</v>
      </c>
      <c r="L250" s="427">
        <v>5.54</v>
      </c>
      <c r="M250" s="427"/>
      <c r="N250" s="434">
        <v>45638</v>
      </c>
      <c r="O250" s="427">
        <v>5.73</v>
      </c>
    </row>
    <row r="251" spans="11:15" ht="15" customHeight="1">
      <c r="K251" s="434">
        <v>45637</v>
      </c>
      <c r="L251" s="427">
        <v>5.47</v>
      </c>
      <c r="M251" s="427"/>
      <c r="N251" s="434">
        <v>45637</v>
      </c>
      <c r="O251" s="427">
        <v>5.65</v>
      </c>
    </row>
    <row r="252" spans="11:15" ht="15" customHeight="1">
      <c r="K252" s="434">
        <v>45636</v>
      </c>
      <c r="L252" s="427">
        <v>5.41</v>
      </c>
      <c r="M252" s="427"/>
      <c r="N252" s="434">
        <v>45636</v>
      </c>
      <c r="O252" s="427">
        <v>5.6</v>
      </c>
    </row>
    <row r="253" spans="11:15" ht="15" customHeight="1">
      <c r="K253" s="434">
        <v>45635</v>
      </c>
      <c r="L253" s="427">
        <v>5.4</v>
      </c>
      <c r="M253" s="427"/>
      <c r="N253" s="434">
        <v>45635</v>
      </c>
      <c r="O253" s="427">
        <v>5.59</v>
      </c>
    </row>
    <row r="254" spans="11:15" ht="15" customHeight="1">
      <c r="K254" s="434">
        <v>45632</v>
      </c>
      <c r="L254" s="427">
        <v>5.34</v>
      </c>
      <c r="M254" s="427"/>
      <c r="N254" s="434">
        <v>45632</v>
      </c>
      <c r="O254" s="427">
        <v>5.53</v>
      </c>
    </row>
    <row r="255" spans="11:15" ht="15" customHeight="1">
      <c r="K255" s="434">
        <v>45631</v>
      </c>
      <c r="L255" s="427">
        <v>5.35</v>
      </c>
      <c r="M255" s="427"/>
      <c r="N255" s="434">
        <v>45631</v>
      </c>
      <c r="O255" s="427">
        <v>5.54</v>
      </c>
    </row>
    <row r="256" spans="11:15" ht="15" customHeight="1">
      <c r="K256" s="434">
        <v>45630</v>
      </c>
      <c r="L256" s="427">
        <v>5.35</v>
      </c>
      <c r="M256" s="427"/>
      <c r="N256" s="434">
        <v>45630</v>
      </c>
      <c r="O256" s="427">
        <v>5.55</v>
      </c>
    </row>
    <row r="257" spans="11:15" ht="15" customHeight="1">
      <c r="K257" s="434">
        <v>45629</v>
      </c>
      <c r="L257" s="427">
        <v>5.4</v>
      </c>
      <c r="M257" s="427"/>
      <c r="N257" s="434">
        <v>45629</v>
      </c>
      <c r="O257" s="427">
        <v>5.6</v>
      </c>
    </row>
    <row r="258" spans="11:15" ht="15" customHeight="1">
      <c r="K258" s="434">
        <v>45628</v>
      </c>
      <c r="L258" s="427">
        <v>5.37</v>
      </c>
      <c r="M258" s="427"/>
      <c r="N258" s="434">
        <v>45628</v>
      </c>
      <c r="O258" s="427">
        <v>5.57</v>
      </c>
    </row>
    <row r="259" spans="11:15" ht="15" customHeight="1">
      <c r="K259" s="434">
        <v>45625</v>
      </c>
      <c r="L259" s="427">
        <v>5.39</v>
      </c>
      <c r="M259" s="427"/>
      <c r="N259" s="434">
        <v>45625</v>
      </c>
      <c r="O259" s="427">
        <v>5.59</v>
      </c>
    </row>
    <row r="260" spans="11:15" ht="15" customHeight="1">
      <c r="K260" s="434">
        <v>45623</v>
      </c>
      <c r="L260" s="427">
        <v>5.5</v>
      </c>
      <c r="M260" s="427"/>
      <c r="N260" s="434">
        <v>45623</v>
      </c>
      <c r="O260" s="427">
        <v>5.7</v>
      </c>
    </row>
    <row r="261" spans="11:15" ht="15" customHeight="1">
      <c r="K261" s="434">
        <v>45622</v>
      </c>
      <c r="L261" s="427">
        <v>5.5</v>
      </c>
      <c r="M261" s="427"/>
      <c r="N261" s="434">
        <v>45622</v>
      </c>
      <c r="O261" s="427">
        <v>5.7</v>
      </c>
    </row>
    <row r="262" spans="11:15" ht="15" customHeight="1">
      <c r="K262" s="434">
        <v>45621</v>
      </c>
      <c r="L262" s="427">
        <v>5.46</v>
      </c>
      <c r="M262" s="427"/>
      <c r="N262" s="434">
        <v>45621</v>
      </c>
      <c r="O262" s="427">
        <v>5.66</v>
      </c>
    </row>
    <row r="263" spans="11:15" ht="15" customHeight="1">
      <c r="K263" s="434">
        <v>45618</v>
      </c>
      <c r="L263" s="427">
        <v>5.61</v>
      </c>
      <c r="M263" s="427"/>
      <c r="N263" s="434">
        <v>45618</v>
      </c>
      <c r="O263" s="427">
        <v>5.81</v>
      </c>
    </row>
    <row r="264" spans="11:15" ht="15" customHeight="1">
      <c r="K264" s="434">
        <v>45617</v>
      </c>
      <c r="L264" s="427">
        <v>5.64</v>
      </c>
      <c r="M264" s="427"/>
      <c r="N264" s="434">
        <v>45617</v>
      </c>
      <c r="O264" s="427">
        <v>5.84</v>
      </c>
    </row>
    <row r="265" spans="11:15" ht="15" customHeight="1">
      <c r="K265" s="434">
        <v>45616</v>
      </c>
      <c r="L265" s="427">
        <v>5.61</v>
      </c>
      <c r="M265" s="427"/>
      <c r="N265" s="434">
        <v>45616</v>
      </c>
      <c r="O265" s="427">
        <v>5.82</v>
      </c>
    </row>
    <row r="266" spans="11:15" ht="15" customHeight="1">
      <c r="K266" s="434">
        <v>45615</v>
      </c>
      <c r="L266" s="427">
        <v>5.58</v>
      </c>
      <c r="M266" s="427"/>
      <c r="N266" s="434">
        <v>45615</v>
      </c>
      <c r="O266" s="427">
        <v>5.79</v>
      </c>
    </row>
    <row r="267" spans="11:15" ht="15" customHeight="1">
      <c r="K267" s="434">
        <v>45614</v>
      </c>
      <c r="L267" s="427">
        <v>5.62</v>
      </c>
      <c r="M267" s="427"/>
      <c r="N267" s="434">
        <v>45614</v>
      </c>
      <c r="O267" s="427">
        <v>5.82</v>
      </c>
    </row>
    <row r="268" spans="11:15" ht="15" customHeight="1">
      <c r="K268" s="434">
        <v>45611</v>
      </c>
      <c r="L268" s="427">
        <v>5.63</v>
      </c>
      <c r="M268" s="427"/>
      <c r="N268" s="434">
        <v>45611</v>
      </c>
      <c r="O268" s="427">
        <v>5.82</v>
      </c>
    </row>
    <row r="269" spans="11:15" ht="15" customHeight="1">
      <c r="K269" s="434">
        <v>45610</v>
      </c>
      <c r="L269" s="427">
        <v>5.6</v>
      </c>
      <c r="M269" s="427"/>
      <c r="N269" s="434">
        <v>45610</v>
      </c>
      <c r="O269" s="427">
        <v>5.79</v>
      </c>
    </row>
    <row r="270" spans="11:15" ht="15" customHeight="1">
      <c r="K270" s="434">
        <v>45609</v>
      </c>
      <c r="L270" s="427">
        <v>5.64</v>
      </c>
      <c r="M270" s="427"/>
      <c r="N270" s="434">
        <v>45609</v>
      </c>
      <c r="O270" s="427">
        <v>5.83</v>
      </c>
    </row>
    <row r="271" spans="11:15" ht="15" customHeight="1">
      <c r="K271" s="434">
        <v>45608</v>
      </c>
      <c r="L271" s="427">
        <v>5.57</v>
      </c>
      <c r="M271" s="427"/>
      <c r="N271" s="434">
        <v>45608</v>
      </c>
      <c r="O271" s="427">
        <v>5.77</v>
      </c>
    </row>
    <row r="272" spans="11:15" ht="15" customHeight="1">
      <c r="K272" s="434">
        <v>45604</v>
      </c>
      <c r="L272" s="427">
        <v>5.48</v>
      </c>
      <c r="M272" s="427"/>
      <c r="N272" s="434">
        <v>45604</v>
      </c>
      <c r="O272" s="427">
        <v>5.66</v>
      </c>
    </row>
    <row r="273" spans="11:15" ht="15" customHeight="1">
      <c r="K273" s="434">
        <v>45603</v>
      </c>
      <c r="L273" s="427">
        <v>5.54</v>
      </c>
      <c r="M273" s="427"/>
      <c r="N273" s="434">
        <v>45603</v>
      </c>
      <c r="O273" s="427">
        <v>5.73</v>
      </c>
    </row>
    <row r="274" spans="11:15" ht="15" customHeight="1">
      <c r="K274" s="434">
        <v>45602</v>
      </c>
      <c r="L274" s="427">
        <v>5.6</v>
      </c>
      <c r="M274" s="427"/>
      <c r="N274" s="434">
        <v>45602</v>
      </c>
      <c r="O274" s="427">
        <v>5.8</v>
      </c>
    </row>
    <row r="275" spans="11:15" ht="15" customHeight="1">
      <c r="K275" s="434">
        <v>45601</v>
      </c>
      <c r="L275" s="427">
        <v>5.48</v>
      </c>
      <c r="M275" s="427"/>
      <c r="N275" s="434">
        <v>45601</v>
      </c>
      <c r="O275" s="427">
        <v>5.68</v>
      </c>
    </row>
    <row r="276" spans="11:15" ht="15" customHeight="1">
      <c r="K276" s="434">
        <v>45600</v>
      </c>
      <c r="L276" s="427">
        <v>5.53</v>
      </c>
      <c r="M276" s="427"/>
      <c r="N276" s="434">
        <v>45600</v>
      </c>
      <c r="O276" s="427">
        <v>5.74</v>
      </c>
    </row>
    <row r="277" spans="11:15" ht="15" customHeight="1">
      <c r="K277" s="434">
        <v>45597</v>
      </c>
      <c r="L277" s="427">
        <v>5.59</v>
      </c>
      <c r="M277" s="427"/>
      <c r="N277" s="434">
        <v>45597</v>
      </c>
      <c r="O277" s="427">
        <v>5.8</v>
      </c>
    </row>
    <row r="278" spans="11:15" ht="15" customHeight="1">
      <c r="K278" s="434">
        <v>45596</v>
      </c>
      <c r="L278" s="427">
        <v>5.51</v>
      </c>
      <c r="M278" s="427"/>
      <c r="N278" s="434">
        <v>45596</v>
      </c>
      <c r="O278" s="427">
        <v>5.71</v>
      </c>
    </row>
    <row r="279" spans="11:15" ht="15" customHeight="1">
      <c r="K279" s="434">
        <v>45595</v>
      </c>
      <c r="L279" s="427">
        <v>5.5</v>
      </c>
      <c r="M279" s="427"/>
      <c r="N279" s="434">
        <v>45595</v>
      </c>
      <c r="O279" s="427">
        <v>5.71</v>
      </c>
    </row>
    <row r="280" spans="11:15" ht="15" customHeight="1">
      <c r="K280" s="434">
        <v>45594</v>
      </c>
      <c r="L280" s="427">
        <v>5.55</v>
      </c>
      <c r="M280" s="427"/>
      <c r="N280" s="434">
        <v>45594</v>
      </c>
      <c r="O280" s="427">
        <v>5.75</v>
      </c>
    </row>
    <row r="281" spans="11:15" ht="15" customHeight="1">
      <c r="K281" s="434">
        <v>45593</v>
      </c>
      <c r="L281" s="427">
        <v>5.56</v>
      </c>
      <c r="M281" s="427"/>
      <c r="N281" s="434">
        <v>45593</v>
      </c>
      <c r="O281" s="427">
        <v>5.77</v>
      </c>
    </row>
    <row r="282" spans="11:15" ht="15" customHeight="1">
      <c r="K282" s="434">
        <v>45590</v>
      </c>
      <c r="L282" s="427">
        <v>5.53</v>
      </c>
      <c r="M282" s="427"/>
      <c r="N282" s="434">
        <v>45590</v>
      </c>
      <c r="O282" s="427">
        <v>5.74</v>
      </c>
    </row>
    <row r="283" spans="11:15" ht="15" customHeight="1">
      <c r="K283" s="434">
        <v>45589</v>
      </c>
      <c r="L283" s="427">
        <v>5.5</v>
      </c>
      <c r="M283" s="427"/>
      <c r="N283" s="434">
        <v>45589</v>
      </c>
      <c r="O283" s="427">
        <v>5.71</v>
      </c>
    </row>
    <row r="284" spans="11:15" ht="15" customHeight="1">
      <c r="K284" s="434">
        <v>45588</v>
      </c>
      <c r="L284" s="427">
        <v>5.55</v>
      </c>
      <c r="M284" s="427"/>
      <c r="N284" s="434">
        <v>45588</v>
      </c>
      <c r="O284" s="427">
        <v>5.75</v>
      </c>
    </row>
    <row r="285" spans="11:15" ht="15" customHeight="1">
      <c r="K285" s="434">
        <v>45587</v>
      </c>
      <c r="L285" s="427">
        <v>5.52</v>
      </c>
      <c r="M285" s="427"/>
      <c r="N285" s="434">
        <v>45587</v>
      </c>
      <c r="O285" s="427">
        <v>5.72</v>
      </c>
    </row>
    <row r="286" spans="11:15" ht="15" customHeight="1">
      <c r="K286" s="434">
        <v>45586</v>
      </c>
      <c r="L286" s="427">
        <v>5.51</v>
      </c>
      <c r="M286" s="427"/>
      <c r="N286" s="434">
        <v>45586</v>
      </c>
      <c r="O286" s="427">
        <v>5.7</v>
      </c>
    </row>
    <row r="287" spans="11:15" ht="15" customHeight="1">
      <c r="K287" s="434">
        <v>45583</v>
      </c>
      <c r="L287" s="427">
        <v>5.39</v>
      </c>
      <c r="M287" s="427"/>
      <c r="N287" s="434">
        <v>45583</v>
      </c>
      <c r="O287" s="427">
        <v>5.59</v>
      </c>
    </row>
    <row r="288" spans="11:15" ht="15" customHeight="1">
      <c r="K288" s="434">
        <v>45582</v>
      </c>
      <c r="L288" s="427">
        <v>5.4</v>
      </c>
      <c r="M288" s="427"/>
      <c r="N288" s="434">
        <v>45582</v>
      </c>
      <c r="O288" s="427">
        <v>5.6</v>
      </c>
    </row>
    <row r="289" spans="11:15" ht="15" customHeight="1">
      <c r="K289" s="434">
        <v>45581</v>
      </c>
      <c r="L289" s="427">
        <v>5.31</v>
      </c>
      <c r="M289" s="427"/>
      <c r="N289" s="434">
        <v>45581</v>
      </c>
      <c r="O289" s="427">
        <v>5.51</v>
      </c>
    </row>
    <row r="290" spans="11:15" ht="15" customHeight="1">
      <c r="K290" s="434">
        <v>45580</v>
      </c>
      <c r="L290" s="427">
        <v>5.34</v>
      </c>
      <c r="M290" s="427"/>
      <c r="N290" s="434">
        <v>45580</v>
      </c>
      <c r="O290" s="427">
        <v>5.54</v>
      </c>
    </row>
    <row r="291" spans="11:15" ht="15" customHeight="1">
      <c r="K291" s="434">
        <v>45576</v>
      </c>
      <c r="L291" s="427">
        <v>5.41</v>
      </c>
      <c r="M291" s="427"/>
      <c r="N291" s="434">
        <v>45576</v>
      </c>
      <c r="O291" s="427">
        <v>5.6</v>
      </c>
    </row>
    <row r="292" spans="11:15" ht="15" customHeight="1">
      <c r="K292" s="434">
        <v>45575</v>
      </c>
      <c r="L292" s="427">
        <v>5.41</v>
      </c>
      <c r="M292" s="427"/>
      <c r="N292" s="434">
        <v>45575</v>
      </c>
      <c r="O292" s="427">
        <v>5.61</v>
      </c>
    </row>
    <row r="293" spans="11:15" ht="15" customHeight="1">
      <c r="K293" s="434">
        <v>45574</v>
      </c>
      <c r="L293" s="427">
        <v>5.38</v>
      </c>
      <c r="M293" s="427"/>
      <c r="N293" s="434">
        <v>45574</v>
      </c>
      <c r="O293" s="427">
        <v>5.58</v>
      </c>
    </row>
    <row r="294" spans="11:15" ht="15" customHeight="1">
      <c r="K294" s="434">
        <v>45573</v>
      </c>
      <c r="L294" s="427">
        <v>5.38</v>
      </c>
      <c r="M294" s="427"/>
      <c r="N294" s="434">
        <v>45573</v>
      </c>
      <c r="O294" s="427">
        <v>5.57</v>
      </c>
    </row>
    <row r="295" spans="11:15" ht="15" customHeight="1">
      <c r="K295" s="434">
        <v>45572</v>
      </c>
      <c r="L295" s="427">
        <v>5.36</v>
      </c>
      <c r="M295" s="427"/>
      <c r="N295" s="434">
        <v>45572</v>
      </c>
      <c r="O295" s="427">
        <v>5.55</v>
      </c>
    </row>
    <row r="296" spans="11:15" ht="15" customHeight="1">
      <c r="K296" s="434">
        <v>45569</v>
      </c>
      <c r="L296" s="427">
        <v>5.32</v>
      </c>
      <c r="M296" s="427"/>
      <c r="N296" s="434">
        <v>45569</v>
      </c>
      <c r="O296" s="427">
        <v>5.52</v>
      </c>
    </row>
    <row r="297" spans="11:15" ht="15" customHeight="1">
      <c r="K297" s="434">
        <v>45568</v>
      </c>
      <c r="L297" s="427">
        <v>5.25</v>
      </c>
      <c r="M297" s="427"/>
      <c r="N297" s="434">
        <v>45568</v>
      </c>
      <c r="O297" s="427">
        <v>5.45</v>
      </c>
    </row>
    <row r="298" spans="11:15" ht="15" customHeight="1">
      <c r="K298" s="434">
        <v>45567</v>
      </c>
      <c r="L298" s="427">
        <v>5.21</v>
      </c>
      <c r="M298" s="427"/>
      <c r="N298" s="434">
        <v>45567</v>
      </c>
      <c r="O298" s="427">
        <v>5.41</v>
      </c>
    </row>
    <row r="299" spans="11:15" ht="15" customHeight="1">
      <c r="K299" s="434">
        <v>45566</v>
      </c>
      <c r="L299" s="427">
        <v>5.18</v>
      </c>
      <c r="M299" s="427"/>
      <c r="N299" s="434">
        <v>45566</v>
      </c>
      <c r="O299" s="427">
        <v>5.37</v>
      </c>
    </row>
    <row r="300" spans="11:15" ht="15" customHeight="1">
      <c r="K300" s="434">
        <v>45565</v>
      </c>
      <c r="L300" s="427">
        <v>5.23</v>
      </c>
      <c r="M300" s="427"/>
      <c r="N300" s="434">
        <v>45565</v>
      </c>
      <c r="O300" s="427">
        <v>5.42</v>
      </c>
    </row>
    <row r="301" spans="11:15" ht="15" customHeight="1">
      <c r="K301" s="434">
        <v>45562</v>
      </c>
      <c r="L301" s="427">
        <v>5.2</v>
      </c>
      <c r="M301" s="427"/>
      <c r="N301" s="434">
        <v>45562</v>
      </c>
      <c r="O301" s="427">
        <v>5.39</v>
      </c>
    </row>
    <row r="302" spans="11:15" ht="15" customHeight="1">
      <c r="K302" s="434">
        <v>45561</v>
      </c>
      <c r="L302" s="427">
        <v>5.22</v>
      </c>
      <c r="M302" s="427"/>
      <c r="N302" s="434">
        <v>45561</v>
      </c>
      <c r="O302" s="427">
        <v>5.42</v>
      </c>
    </row>
    <row r="303" spans="11:15" ht="15" customHeight="1">
      <c r="K303" s="434">
        <v>45560</v>
      </c>
      <c r="L303" s="427">
        <v>5.23</v>
      </c>
      <c r="M303" s="427"/>
      <c r="N303" s="434">
        <v>45560</v>
      </c>
      <c r="O303" s="427">
        <v>5.43</v>
      </c>
    </row>
    <row r="304" spans="11:15" ht="15" customHeight="1">
      <c r="K304" s="434">
        <v>45559</v>
      </c>
      <c r="L304" s="427">
        <v>5.19</v>
      </c>
      <c r="M304" s="427"/>
      <c r="N304" s="434">
        <v>45559</v>
      </c>
      <c r="O304" s="427">
        <v>5.39</v>
      </c>
    </row>
    <row r="305" spans="11:15" ht="15" customHeight="1">
      <c r="K305" s="434">
        <v>45558</v>
      </c>
      <c r="L305" s="427">
        <v>5.19</v>
      </c>
      <c r="M305" s="427"/>
      <c r="N305" s="434">
        <v>45558</v>
      </c>
      <c r="O305" s="427">
        <v>5.39</v>
      </c>
    </row>
    <row r="306" spans="11:15" ht="15" customHeight="1">
      <c r="K306" s="434">
        <v>45555</v>
      </c>
      <c r="L306" s="427">
        <v>5.19</v>
      </c>
      <c r="M306" s="427"/>
      <c r="N306" s="434">
        <v>45555</v>
      </c>
      <c r="O306" s="427">
        <v>5.38</v>
      </c>
    </row>
    <row r="307" spans="11:15" ht="15" customHeight="1">
      <c r="K307" s="434">
        <v>45554</v>
      </c>
      <c r="L307" s="427">
        <v>5.19</v>
      </c>
      <c r="M307" s="427"/>
      <c r="N307" s="434">
        <v>45554</v>
      </c>
      <c r="O307" s="427">
        <v>5.39</v>
      </c>
    </row>
    <row r="308" spans="11:15" ht="15" customHeight="1">
      <c r="K308" s="434">
        <v>45553</v>
      </c>
      <c r="L308" s="427">
        <v>5.15</v>
      </c>
      <c r="M308" s="427"/>
      <c r="N308" s="434">
        <v>45553</v>
      </c>
      <c r="O308" s="427">
        <v>5.35</v>
      </c>
    </row>
    <row r="309" spans="11:15" ht="15" customHeight="1">
      <c r="K309" s="434">
        <v>45552</v>
      </c>
      <c r="L309" s="427">
        <v>5.1100000000000003</v>
      </c>
      <c r="M309" s="427"/>
      <c r="N309" s="434">
        <v>45552</v>
      </c>
      <c r="O309" s="427">
        <v>5.32</v>
      </c>
    </row>
    <row r="310" spans="11:15" ht="15" customHeight="1">
      <c r="K310" s="434">
        <v>45551</v>
      </c>
      <c r="L310" s="427">
        <v>5.12</v>
      </c>
      <c r="M310" s="427"/>
      <c r="N310" s="434">
        <v>45551</v>
      </c>
      <c r="O310" s="427">
        <v>5.32</v>
      </c>
    </row>
    <row r="311" spans="11:15" ht="15" customHeight="1">
      <c r="K311" s="434">
        <v>45548</v>
      </c>
      <c r="L311" s="427">
        <v>5.16</v>
      </c>
      <c r="M311" s="427"/>
      <c r="N311" s="434">
        <v>45548</v>
      </c>
      <c r="O311" s="427">
        <v>5.37</v>
      </c>
    </row>
    <row r="312" spans="11:15" ht="15" customHeight="1">
      <c r="K312" s="434">
        <v>45547</v>
      </c>
      <c r="L312" s="427">
        <v>5.19</v>
      </c>
      <c r="M312" s="427"/>
      <c r="N312" s="434">
        <v>45547</v>
      </c>
      <c r="O312" s="427">
        <v>5.41</v>
      </c>
    </row>
    <row r="313" spans="11:15" ht="15" customHeight="1">
      <c r="K313" s="434">
        <v>45546</v>
      </c>
      <c r="L313" s="427">
        <v>5.17</v>
      </c>
      <c r="M313" s="427"/>
      <c r="N313" s="434">
        <v>45546</v>
      </c>
      <c r="O313" s="427">
        <v>5.39</v>
      </c>
    </row>
    <row r="314" spans="11:15" ht="15" customHeight="1">
      <c r="K314" s="434">
        <v>45545</v>
      </c>
      <c r="L314" s="427">
        <v>5.17</v>
      </c>
      <c r="M314" s="427"/>
      <c r="N314" s="434">
        <v>45545</v>
      </c>
      <c r="O314" s="427">
        <v>5.39</v>
      </c>
    </row>
    <row r="315" spans="11:15" ht="15" customHeight="1">
      <c r="K315" s="434">
        <v>45544</v>
      </c>
      <c r="L315" s="427">
        <v>5.21</v>
      </c>
      <c r="M315" s="427"/>
      <c r="N315" s="434">
        <v>45544</v>
      </c>
      <c r="O315" s="427">
        <v>5.42</v>
      </c>
    </row>
    <row r="316" spans="11:15" ht="15" customHeight="1">
      <c r="K316" s="434">
        <v>45541</v>
      </c>
      <c r="L316" s="427">
        <v>5.24</v>
      </c>
      <c r="M316" s="427"/>
      <c r="N316" s="434">
        <v>45541</v>
      </c>
      <c r="O316" s="427">
        <v>5.45</v>
      </c>
    </row>
    <row r="317" spans="11:15" ht="15" customHeight="1">
      <c r="K317" s="434">
        <v>45540</v>
      </c>
      <c r="L317" s="427">
        <v>5.24</v>
      </c>
      <c r="M317" s="427"/>
      <c r="N317" s="434">
        <v>45540</v>
      </c>
      <c r="O317" s="427">
        <v>5.47</v>
      </c>
    </row>
    <row r="318" spans="11:15" ht="15" customHeight="1">
      <c r="K318" s="434">
        <v>45539</v>
      </c>
      <c r="L318" s="427">
        <v>5.28</v>
      </c>
      <c r="M318" s="427"/>
      <c r="N318" s="434">
        <v>45539</v>
      </c>
      <c r="O318" s="427">
        <v>5.51</v>
      </c>
    </row>
    <row r="319" spans="11:15" ht="15" customHeight="1">
      <c r="K319" s="434">
        <v>45538</v>
      </c>
      <c r="L319" s="427">
        <v>5.34</v>
      </c>
      <c r="M319" s="427"/>
      <c r="N319" s="434">
        <v>45538</v>
      </c>
      <c r="O319" s="427">
        <v>5.58</v>
      </c>
    </row>
    <row r="320" spans="11:15" ht="15" customHeight="1">
      <c r="K320" s="434">
        <v>45534</v>
      </c>
      <c r="L320" s="427">
        <v>5.39</v>
      </c>
      <c r="M320" s="427"/>
      <c r="N320" s="434">
        <v>45534</v>
      </c>
      <c r="O320" s="427">
        <v>5.61</v>
      </c>
    </row>
    <row r="321" spans="11:15" ht="15" customHeight="1">
      <c r="K321" s="434">
        <v>45533</v>
      </c>
      <c r="L321" s="427">
        <v>5.35</v>
      </c>
      <c r="M321" s="427"/>
      <c r="N321" s="434">
        <v>45533</v>
      </c>
      <c r="O321" s="427">
        <v>5.57</v>
      </c>
    </row>
    <row r="322" spans="11:15" ht="15" customHeight="1">
      <c r="K322" s="434">
        <v>45532</v>
      </c>
      <c r="L322" s="427">
        <v>5.33</v>
      </c>
      <c r="M322" s="427"/>
      <c r="N322" s="434">
        <v>45532</v>
      </c>
      <c r="O322" s="427">
        <v>5.56</v>
      </c>
    </row>
    <row r="323" spans="11:15" ht="15" customHeight="1">
      <c r="K323" s="434">
        <v>45531</v>
      </c>
      <c r="L323" s="427">
        <v>5.32</v>
      </c>
      <c r="M323" s="427"/>
      <c r="N323" s="434">
        <v>45531</v>
      </c>
      <c r="O323" s="427">
        <v>5.55</v>
      </c>
    </row>
    <row r="324" spans="11:15" ht="15" customHeight="1">
      <c r="K324" s="434">
        <v>45530</v>
      </c>
      <c r="L324" s="427">
        <v>5.3</v>
      </c>
      <c r="M324" s="427"/>
      <c r="N324" s="434">
        <v>45530</v>
      </c>
      <c r="O324" s="427">
        <v>5.53</v>
      </c>
    </row>
    <row r="325" spans="11:15" ht="15" customHeight="1">
      <c r="K325" s="434">
        <v>45527</v>
      </c>
      <c r="L325" s="427">
        <v>5.3</v>
      </c>
      <c r="M325" s="427"/>
      <c r="N325" s="434">
        <v>45527</v>
      </c>
      <c r="O325" s="427">
        <v>5.52</v>
      </c>
    </row>
    <row r="326" spans="11:15" ht="15" customHeight="1">
      <c r="K326" s="434">
        <v>45526</v>
      </c>
      <c r="L326" s="427">
        <v>5.34</v>
      </c>
      <c r="M326" s="427"/>
      <c r="N326" s="434">
        <v>45526</v>
      </c>
      <c r="O326" s="427">
        <v>5.57</v>
      </c>
    </row>
    <row r="327" spans="11:15" ht="15" customHeight="1">
      <c r="K327" s="434">
        <v>45525</v>
      </c>
      <c r="L327" s="427">
        <v>5.26</v>
      </c>
      <c r="M327" s="427"/>
      <c r="N327" s="434">
        <v>45525</v>
      </c>
      <c r="O327" s="427">
        <v>5.49</v>
      </c>
    </row>
    <row r="328" spans="11:15" ht="15" customHeight="1">
      <c r="K328" s="434">
        <v>45524</v>
      </c>
      <c r="L328" s="427">
        <v>5.28</v>
      </c>
      <c r="M328" s="427"/>
      <c r="N328" s="434">
        <v>45524</v>
      </c>
      <c r="O328" s="427">
        <v>5.52</v>
      </c>
    </row>
    <row r="329" spans="11:15" ht="15" customHeight="1">
      <c r="K329" s="434">
        <v>45523</v>
      </c>
      <c r="L329" s="427">
        <v>5.32</v>
      </c>
      <c r="M329" s="427"/>
      <c r="N329" s="434">
        <v>45523</v>
      </c>
      <c r="O329" s="427">
        <v>5.55</v>
      </c>
    </row>
    <row r="330" spans="11:15" ht="15" customHeight="1">
      <c r="K330" s="434">
        <v>45520</v>
      </c>
      <c r="L330" s="427">
        <v>5.36</v>
      </c>
      <c r="M330" s="427"/>
      <c r="N330" s="434">
        <v>45520</v>
      </c>
      <c r="O330" s="427">
        <v>5.59</v>
      </c>
    </row>
    <row r="331" spans="11:15" ht="15" customHeight="1">
      <c r="K331" s="434">
        <v>45519</v>
      </c>
      <c r="L331" s="427">
        <v>5.39</v>
      </c>
      <c r="M331" s="427"/>
      <c r="N331" s="434">
        <v>45519</v>
      </c>
      <c r="O331" s="427">
        <v>5.61</v>
      </c>
    </row>
    <row r="332" spans="11:15" ht="15" customHeight="1">
      <c r="K332" s="434">
        <v>45518</v>
      </c>
      <c r="L332" s="427">
        <v>5.34</v>
      </c>
      <c r="M332" s="427"/>
      <c r="N332" s="434">
        <v>45518</v>
      </c>
      <c r="O332" s="427">
        <v>5.57</v>
      </c>
    </row>
    <row r="333" spans="11:15" ht="15" customHeight="1">
      <c r="K333" s="434">
        <v>45517</v>
      </c>
      <c r="L333" s="427">
        <v>5.42</v>
      </c>
      <c r="M333" s="427"/>
      <c r="N333" s="434">
        <v>45517</v>
      </c>
      <c r="O333" s="427">
        <v>5.65</v>
      </c>
    </row>
    <row r="334" spans="11:15" ht="15" customHeight="1">
      <c r="K334" s="434">
        <v>45516</v>
      </c>
      <c r="L334" s="427">
        <v>5.46</v>
      </c>
      <c r="M334" s="427"/>
      <c r="N334" s="434">
        <v>45516</v>
      </c>
      <c r="O334" s="427">
        <v>5.69</v>
      </c>
    </row>
    <row r="335" spans="11:15" ht="15" customHeight="1">
      <c r="K335" s="434">
        <v>45513</v>
      </c>
      <c r="L335" s="427">
        <v>5.48</v>
      </c>
      <c r="M335" s="427"/>
      <c r="N335" s="434">
        <v>45513</v>
      </c>
      <c r="O335" s="427">
        <v>5.71</v>
      </c>
    </row>
    <row r="336" spans="11:15" ht="15" customHeight="1">
      <c r="K336" s="434">
        <v>45512</v>
      </c>
      <c r="L336" s="427">
        <v>5.54</v>
      </c>
      <c r="M336" s="427"/>
      <c r="N336" s="434">
        <v>45512</v>
      </c>
      <c r="O336" s="427">
        <v>5.77</v>
      </c>
    </row>
    <row r="337" spans="11:15" ht="15" customHeight="1">
      <c r="K337" s="434">
        <v>45511</v>
      </c>
      <c r="L337" s="427">
        <v>5.53</v>
      </c>
      <c r="M337" s="427"/>
      <c r="N337" s="434">
        <v>45511</v>
      </c>
      <c r="O337" s="427">
        <v>5.76</v>
      </c>
    </row>
    <row r="338" spans="11:15" ht="15" customHeight="1">
      <c r="K338" s="434">
        <v>45510</v>
      </c>
      <c r="L338" s="427">
        <v>5.45</v>
      </c>
      <c r="M338" s="427"/>
      <c r="N338" s="434">
        <v>45510</v>
      </c>
      <c r="O338" s="427">
        <v>5.68</v>
      </c>
    </row>
    <row r="339" spans="11:15" ht="15" customHeight="1">
      <c r="K339" s="434">
        <v>45509</v>
      </c>
      <c r="L339" s="427">
        <v>5.39</v>
      </c>
      <c r="M339" s="427"/>
      <c r="N339" s="434">
        <v>45509</v>
      </c>
      <c r="O339" s="427">
        <v>5.62</v>
      </c>
    </row>
    <row r="340" spans="11:15" ht="15" customHeight="1">
      <c r="K340" s="434">
        <v>45506</v>
      </c>
      <c r="L340" s="427">
        <v>5.37</v>
      </c>
      <c r="M340" s="427"/>
      <c r="N340" s="434">
        <v>45506</v>
      </c>
      <c r="O340" s="427">
        <v>5.6</v>
      </c>
    </row>
    <row r="341" spans="11:15" ht="15" customHeight="1">
      <c r="K341" s="434">
        <v>45505</v>
      </c>
      <c r="L341" s="427">
        <v>5.5</v>
      </c>
      <c r="M341" s="427"/>
      <c r="N341" s="434">
        <v>45505</v>
      </c>
      <c r="O341" s="427">
        <v>5.7</v>
      </c>
    </row>
    <row r="342" spans="11:15" ht="15" customHeight="1">
      <c r="K342" s="434">
        <v>45504</v>
      </c>
      <c r="L342" s="427">
        <v>5.57</v>
      </c>
      <c r="M342" s="427"/>
      <c r="N342" s="434">
        <v>45504</v>
      </c>
      <c r="O342" s="427">
        <v>5.77</v>
      </c>
    </row>
    <row r="343" spans="11:15" ht="15" customHeight="1">
      <c r="K343" s="434">
        <v>45503</v>
      </c>
      <c r="L343" s="427">
        <v>5.59</v>
      </c>
      <c r="M343" s="427"/>
      <c r="N343" s="434">
        <v>45503</v>
      </c>
      <c r="O343" s="427">
        <v>5.8</v>
      </c>
    </row>
    <row r="344" spans="11:15" ht="15" customHeight="1">
      <c r="K344" s="434">
        <v>45502</v>
      </c>
      <c r="L344" s="427">
        <v>5.62</v>
      </c>
      <c r="M344" s="427"/>
      <c r="N344" s="434">
        <v>45502</v>
      </c>
      <c r="O344" s="427">
        <v>5.83</v>
      </c>
    </row>
    <row r="345" spans="11:15" ht="15" customHeight="1">
      <c r="K345" s="434">
        <v>45499</v>
      </c>
      <c r="L345" s="427">
        <v>5.64</v>
      </c>
      <c r="M345" s="427"/>
      <c r="N345" s="434">
        <v>45499</v>
      </c>
      <c r="O345" s="427">
        <v>5.85</v>
      </c>
    </row>
    <row r="346" spans="11:15" ht="15" customHeight="1">
      <c r="K346" s="434">
        <v>45498</v>
      </c>
      <c r="L346" s="427">
        <v>5.69</v>
      </c>
      <c r="M346" s="427"/>
      <c r="N346" s="434">
        <v>45498</v>
      </c>
      <c r="O346" s="427">
        <v>5.9</v>
      </c>
    </row>
    <row r="347" spans="11:15" ht="15" customHeight="1">
      <c r="K347" s="434">
        <v>45497</v>
      </c>
      <c r="L347" s="427">
        <v>5.73</v>
      </c>
      <c r="M347" s="427"/>
      <c r="N347" s="434">
        <v>45497</v>
      </c>
      <c r="O347" s="427">
        <v>5.94</v>
      </c>
    </row>
    <row r="348" spans="11:15" ht="15" customHeight="1">
      <c r="K348" s="434">
        <v>45496</v>
      </c>
      <c r="L348" s="427">
        <v>5.64</v>
      </c>
      <c r="M348" s="427"/>
      <c r="N348" s="434">
        <v>45496</v>
      </c>
      <c r="O348" s="427">
        <v>5.85</v>
      </c>
    </row>
    <row r="349" spans="11:15" ht="15" customHeight="1">
      <c r="K349" s="434">
        <v>45495</v>
      </c>
      <c r="L349" s="427">
        <v>5.65</v>
      </c>
      <c r="M349" s="427"/>
      <c r="N349" s="434">
        <v>45495</v>
      </c>
      <c r="O349" s="427">
        <v>5.85</v>
      </c>
    </row>
    <row r="350" spans="11:15" ht="15" customHeight="1">
      <c r="K350" s="434">
        <v>45492</v>
      </c>
      <c r="L350" s="427">
        <v>5.62</v>
      </c>
      <c r="M350" s="427"/>
      <c r="N350" s="434">
        <v>45492</v>
      </c>
      <c r="O350" s="427">
        <v>5.83</v>
      </c>
    </row>
    <row r="351" spans="11:15" ht="15" customHeight="1">
      <c r="K351" s="434">
        <v>45491</v>
      </c>
      <c r="L351" s="427">
        <v>5.58</v>
      </c>
      <c r="M351" s="427"/>
      <c r="N351" s="434">
        <v>45491</v>
      </c>
      <c r="O351" s="427">
        <v>5.79</v>
      </c>
    </row>
    <row r="352" spans="11:15" ht="15" customHeight="1">
      <c r="K352" s="434">
        <v>45490</v>
      </c>
      <c r="L352" s="427">
        <v>5.54</v>
      </c>
      <c r="M352" s="427"/>
      <c r="N352" s="434">
        <v>45490</v>
      </c>
      <c r="O352" s="427">
        <v>5.74</v>
      </c>
    </row>
    <row r="353" spans="11:15" ht="15" customHeight="1">
      <c r="K353" s="434">
        <v>45489</v>
      </c>
      <c r="L353" s="427">
        <v>5.54</v>
      </c>
      <c r="M353" s="427"/>
      <c r="N353" s="434">
        <v>45489</v>
      </c>
      <c r="O353" s="427">
        <v>5.75</v>
      </c>
    </row>
    <row r="354" spans="11:15" ht="15" customHeight="1">
      <c r="K354" s="434">
        <v>45488</v>
      </c>
      <c r="L354" s="427">
        <v>5.62</v>
      </c>
      <c r="M354" s="427"/>
      <c r="N354" s="434">
        <v>45488</v>
      </c>
      <c r="O354" s="427">
        <v>5.83</v>
      </c>
    </row>
    <row r="355" spans="11:15" ht="15" customHeight="1">
      <c r="K355" s="434">
        <v>45485</v>
      </c>
      <c r="L355" s="427">
        <v>5.58</v>
      </c>
      <c r="M355" s="427"/>
      <c r="N355" s="434">
        <v>45485</v>
      </c>
      <c r="O355" s="427">
        <v>5.78</v>
      </c>
    </row>
    <row r="356" spans="11:15" ht="15" customHeight="1">
      <c r="K356" s="434">
        <v>45484</v>
      </c>
      <c r="L356" s="427">
        <v>5.59</v>
      </c>
      <c r="M356" s="427"/>
      <c r="N356" s="434">
        <v>45484</v>
      </c>
      <c r="O356" s="427">
        <v>5.8</v>
      </c>
    </row>
    <row r="357" spans="11:15" ht="15" customHeight="1">
      <c r="K357" s="434">
        <v>45483</v>
      </c>
      <c r="L357" s="427">
        <v>5.65</v>
      </c>
      <c r="M357" s="427"/>
      <c r="N357" s="434">
        <v>45483</v>
      </c>
      <c r="O357" s="427">
        <v>5.86</v>
      </c>
    </row>
    <row r="358" spans="11:15" ht="15" customHeight="1">
      <c r="K358" s="434">
        <v>45482</v>
      </c>
      <c r="L358" s="427">
        <v>5.67</v>
      </c>
      <c r="M358" s="427"/>
      <c r="N358" s="434">
        <v>45482</v>
      </c>
      <c r="O358" s="427">
        <v>5.89</v>
      </c>
    </row>
    <row r="359" spans="11:15" ht="15" customHeight="1">
      <c r="K359" s="434">
        <v>45481</v>
      </c>
      <c r="L359" s="427">
        <v>5.64</v>
      </c>
      <c r="M359" s="427"/>
      <c r="N359" s="434">
        <v>45481</v>
      </c>
      <c r="O359" s="427">
        <v>5.85</v>
      </c>
    </row>
    <row r="360" spans="11:15" ht="15" customHeight="1">
      <c r="K360" s="434">
        <v>45478</v>
      </c>
      <c r="L360" s="427">
        <v>5.66</v>
      </c>
      <c r="M360" s="427"/>
      <c r="N360" s="434">
        <v>45478</v>
      </c>
      <c r="O360" s="427">
        <v>5.87</v>
      </c>
    </row>
    <row r="361" spans="11:15" ht="15" customHeight="1">
      <c r="K361" s="434">
        <v>45476</v>
      </c>
      <c r="L361" s="427">
        <v>5.71</v>
      </c>
      <c r="M361" s="427"/>
      <c r="N361" s="434">
        <v>45476</v>
      </c>
      <c r="O361" s="427">
        <v>5.92</v>
      </c>
    </row>
    <row r="362" spans="11:15" ht="15" customHeight="1">
      <c r="K362" s="434">
        <v>45475</v>
      </c>
      <c r="L362" s="427">
        <v>5.8</v>
      </c>
      <c r="M362" s="427"/>
      <c r="N362" s="434">
        <v>45475</v>
      </c>
      <c r="O362" s="427">
        <v>6.02</v>
      </c>
    </row>
    <row r="363" spans="11:15" ht="15" customHeight="1">
      <c r="K363" s="434">
        <v>45474</v>
      </c>
      <c r="L363" s="427">
        <v>5.84</v>
      </c>
      <c r="M363" s="427"/>
      <c r="N363" s="434">
        <v>45474</v>
      </c>
      <c r="O363" s="427">
        <v>6.06</v>
      </c>
    </row>
    <row r="364" spans="11:15" ht="15" customHeight="1">
      <c r="K364" s="434">
        <v>45471</v>
      </c>
      <c r="L364" s="427">
        <v>5.71</v>
      </c>
      <c r="M364" s="427"/>
      <c r="N364" s="434">
        <v>45471</v>
      </c>
      <c r="O364" s="427">
        <v>5.93</v>
      </c>
    </row>
    <row r="365" spans="11:15" ht="15" customHeight="1">
      <c r="K365" s="434">
        <v>45470</v>
      </c>
      <c r="L365" s="427">
        <v>5.64</v>
      </c>
      <c r="M365" s="427"/>
      <c r="N365" s="434">
        <v>45470</v>
      </c>
      <c r="O365" s="427">
        <v>5.87</v>
      </c>
    </row>
    <row r="366" spans="11:15" ht="15" customHeight="1">
      <c r="K366" s="434">
        <v>45469</v>
      </c>
      <c r="L366" s="427">
        <v>5.66</v>
      </c>
      <c r="M366" s="427"/>
      <c r="N366" s="434">
        <v>45469</v>
      </c>
      <c r="O366" s="427">
        <v>5.89</v>
      </c>
    </row>
    <row r="367" spans="11:15" ht="15" customHeight="1">
      <c r="K367" s="434">
        <v>45468</v>
      </c>
      <c r="L367" s="427">
        <v>5.57</v>
      </c>
      <c r="M367" s="427"/>
      <c r="N367" s="434">
        <v>45468</v>
      </c>
      <c r="O367" s="427">
        <v>5.8</v>
      </c>
    </row>
    <row r="368" spans="11:15" ht="15" customHeight="1">
      <c r="K368" s="434">
        <v>45467</v>
      </c>
      <c r="L368" s="427">
        <v>5.58</v>
      </c>
      <c r="M368" s="427"/>
      <c r="N368" s="434">
        <v>45467</v>
      </c>
      <c r="O368" s="427">
        <v>5.8</v>
      </c>
    </row>
    <row r="369" spans="11:15" ht="15" customHeight="1">
      <c r="K369" s="434">
        <v>45464</v>
      </c>
      <c r="L369" s="427">
        <v>5.59</v>
      </c>
      <c r="M369" s="427"/>
      <c r="N369" s="434">
        <v>45464</v>
      </c>
      <c r="O369" s="427">
        <v>5.82</v>
      </c>
    </row>
    <row r="370" spans="11:15" ht="15" customHeight="1">
      <c r="K370" s="434">
        <v>45463</v>
      </c>
      <c r="L370" s="427">
        <v>5.58</v>
      </c>
      <c r="M370" s="427"/>
      <c r="N370" s="434">
        <v>45463</v>
      </c>
      <c r="O370" s="427">
        <v>5.8</v>
      </c>
    </row>
    <row r="371" spans="11:15" ht="15" customHeight="1">
      <c r="K371" s="434">
        <v>45461</v>
      </c>
      <c r="L371" s="427">
        <v>5.54</v>
      </c>
      <c r="M371" s="427"/>
      <c r="N371" s="434">
        <v>45461</v>
      </c>
      <c r="O371" s="427">
        <v>5.75</v>
      </c>
    </row>
    <row r="372" spans="11:15" ht="15" customHeight="1">
      <c r="K372" s="434">
        <v>45460</v>
      </c>
      <c r="L372" s="427">
        <v>5.59</v>
      </c>
      <c r="M372" s="427"/>
      <c r="N372" s="434">
        <v>45460</v>
      </c>
      <c r="O372" s="427">
        <v>5.81</v>
      </c>
    </row>
    <row r="373" spans="11:15" ht="15" customHeight="1">
      <c r="K373" s="434">
        <v>45457</v>
      </c>
      <c r="L373" s="427">
        <v>5.52</v>
      </c>
      <c r="M373" s="427"/>
      <c r="N373" s="434">
        <v>45457</v>
      </c>
      <c r="O373" s="427">
        <v>5.74</v>
      </c>
    </row>
    <row r="374" spans="11:15" ht="15" customHeight="1">
      <c r="K374" s="434">
        <v>45456</v>
      </c>
      <c r="L374" s="427">
        <v>5.54</v>
      </c>
      <c r="M374" s="427"/>
      <c r="N374" s="434">
        <v>45456</v>
      </c>
      <c r="O374" s="427">
        <v>5.76</v>
      </c>
    </row>
    <row r="375" spans="11:15" ht="15" customHeight="1">
      <c r="K375" s="434">
        <v>45455</v>
      </c>
      <c r="L375" s="427">
        <v>5.59</v>
      </c>
      <c r="M375" s="427"/>
      <c r="N375" s="434">
        <v>45455</v>
      </c>
      <c r="O375" s="427">
        <v>5.8</v>
      </c>
    </row>
    <row r="376" spans="11:15" ht="15" customHeight="1">
      <c r="K376" s="434">
        <v>45454</v>
      </c>
      <c r="L376" s="427">
        <v>5.68</v>
      </c>
      <c r="M376" s="427"/>
      <c r="N376" s="434">
        <v>45454</v>
      </c>
      <c r="O376" s="427">
        <v>5.89</v>
      </c>
    </row>
    <row r="377" spans="11:15" ht="15" customHeight="1">
      <c r="K377" s="434">
        <v>45453</v>
      </c>
      <c r="L377" s="427">
        <v>5.73</v>
      </c>
      <c r="M377" s="427"/>
      <c r="N377" s="434">
        <v>45453</v>
      </c>
      <c r="O377" s="427">
        <v>5.95</v>
      </c>
    </row>
    <row r="378" spans="11:15" ht="15" customHeight="1">
      <c r="K378" s="434">
        <v>45450</v>
      </c>
      <c r="L378" s="427">
        <v>5.68</v>
      </c>
      <c r="M378" s="427"/>
      <c r="N378" s="434">
        <v>45450</v>
      </c>
      <c r="O378" s="427">
        <v>5.91</v>
      </c>
    </row>
    <row r="379" spans="11:15" ht="15" customHeight="1">
      <c r="K379" s="434">
        <v>45449</v>
      </c>
      <c r="L379" s="427">
        <v>5.56</v>
      </c>
      <c r="M379" s="427"/>
      <c r="N379" s="434">
        <v>45449</v>
      </c>
      <c r="O379" s="427">
        <v>5.79</v>
      </c>
    </row>
    <row r="380" spans="11:15" ht="15" customHeight="1">
      <c r="K380" s="434">
        <v>45448</v>
      </c>
      <c r="L380" s="427">
        <v>5.61</v>
      </c>
      <c r="M380" s="427"/>
      <c r="N380" s="434">
        <v>45448</v>
      </c>
      <c r="O380" s="427">
        <v>5.84</v>
      </c>
    </row>
    <row r="381" spans="11:15" ht="15" customHeight="1">
      <c r="K381" s="434">
        <v>45447</v>
      </c>
      <c r="L381" s="427">
        <v>5.61</v>
      </c>
      <c r="M381" s="427"/>
      <c r="N381" s="434">
        <v>45447</v>
      </c>
      <c r="O381" s="427">
        <v>5.84</v>
      </c>
    </row>
    <row r="382" spans="11:15" ht="15" customHeight="1">
      <c r="K382" s="434">
        <v>45446</v>
      </c>
      <c r="L382" s="427">
        <v>5.67</v>
      </c>
      <c r="M382" s="427"/>
      <c r="N382" s="434">
        <v>45446</v>
      </c>
      <c r="O382" s="427">
        <v>5.9</v>
      </c>
    </row>
    <row r="383" spans="11:15" ht="15" customHeight="1">
      <c r="K383" s="434">
        <v>45443</v>
      </c>
      <c r="L383" s="427">
        <v>5.77</v>
      </c>
      <c r="M383" s="427"/>
      <c r="N383" s="434">
        <v>45443</v>
      </c>
      <c r="O383" s="427">
        <v>6</v>
      </c>
    </row>
    <row r="384" spans="11:15" ht="15" customHeight="1">
      <c r="K384" s="434">
        <v>45442</v>
      </c>
      <c r="L384" s="427">
        <v>5.81</v>
      </c>
      <c r="M384" s="427"/>
      <c r="N384" s="434">
        <v>45442</v>
      </c>
      <c r="O384" s="427">
        <v>6.03</v>
      </c>
    </row>
    <row r="385" spans="11:15" ht="15" customHeight="1">
      <c r="K385" s="434">
        <v>45441</v>
      </c>
      <c r="L385" s="427">
        <v>5.87</v>
      </c>
      <c r="M385" s="427"/>
      <c r="N385" s="434">
        <v>45441</v>
      </c>
      <c r="O385" s="427">
        <v>6.1</v>
      </c>
    </row>
    <row r="386" spans="11:15" ht="15" customHeight="1">
      <c r="K386" s="434">
        <v>45440</v>
      </c>
      <c r="L386" s="427">
        <v>5.78</v>
      </c>
      <c r="M386" s="427"/>
      <c r="N386" s="434">
        <v>45440</v>
      </c>
      <c r="O386" s="427">
        <v>6.01</v>
      </c>
    </row>
    <row r="387" spans="11:15" ht="15" customHeight="1">
      <c r="K387" s="434">
        <v>45436</v>
      </c>
      <c r="L387" s="427">
        <v>5.71</v>
      </c>
      <c r="M387" s="427"/>
      <c r="N387" s="434">
        <v>45436</v>
      </c>
      <c r="O387" s="427">
        <v>5.94</v>
      </c>
    </row>
    <row r="388" spans="11:15" ht="15" customHeight="1">
      <c r="K388" s="434">
        <v>45435</v>
      </c>
      <c r="L388" s="427">
        <v>5.72</v>
      </c>
      <c r="M388" s="427"/>
      <c r="N388" s="434">
        <v>45435</v>
      </c>
      <c r="O388" s="427">
        <v>5.94</v>
      </c>
    </row>
    <row r="389" spans="11:15" ht="15" customHeight="1">
      <c r="K389" s="434">
        <v>45434</v>
      </c>
      <c r="L389" s="427">
        <v>5.69</v>
      </c>
      <c r="M389" s="427"/>
      <c r="N389" s="434">
        <v>45434</v>
      </c>
      <c r="O389" s="427">
        <v>5.91</v>
      </c>
    </row>
    <row r="390" spans="11:15" ht="15" customHeight="1">
      <c r="K390" s="434">
        <v>45433</v>
      </c>
      <c r="L390" s="427">
        <v>5.68</v>
      </c>
      <c r="M390" s="427"/>
      <c r="N390" s="434">
        <v>45433</v>
      </c>
      <c r="O390" s="427">
        <v>5.91</v>
      </c>
    </row>
    <row r="391" spans="11:15" ht="15" customHeight="1">
      <c r="K391" s="434">
        <v>45432</v>
      </c>
      <c r="L391" s="427">
        <v>5.7</v>
      </c>
      <c r="M391" s="427"/>
      <c r="N391" s="434">
        <v>45432</v>
      </c>
      <c r="O391" s="427">
        <v>5.93</v>
      </c>
    </row>
    <row r="392" spans="11:15" ht="15" customHeight="1">
      <c r="K392" s="434">
        <v>45429</v>
      </c>
      <c r="L392" s="427">
        <v>5.69</v>
      </c>
      <c r="M392" s="427"/>
      <c r="N392" s="434">
        <v>45429</v>
      </c>
      <c r="O392" s="427">
        <v>5.92</v>
      </c>
    </row>
    <row r="393" spans="11:15" ht="15" customHeight="1">
      <c r="K393" s="434">
        <v>45428</v>
      </c>
      <c r="L393" s="427">
        <v>5.64</v>
      </c>
      <c r="M393" s="427"/>
      <c r="N393" s="434">
        <v>45428</v>
      </c>
      <c r="O393" s="427">
        <v>5.87</v>
      </c>
    </row>
    <row r="394" spans="11:15" ht="15" customHeight="1">
      <c r="K394" s="434">
        <v>45427</v>
      </c>
      <c r="L394" s="427">
        <v>5.64</v>
      </c>
      <c r="M394" s="427"/>
      <c r="N394" s="434">
        <v>45427</v>
      </c>
      <c r="O394" s="427">
        <v>5.87</v>
      </c>
    </row>
    <row r="395" spans="11:15" ht="15" customHeight="1">
      <c r="K395" s="434">
        <v>45426</v>
      </c>
      <c r="L395" s="427">
        <v>5.72</v>
      </c>
      <c r="M395" s="427"/>
      <c r="N395" s="434">
        <v>45426</v>
      </c>
      <c r="O395" s="427">
        <v>5.95</v>
      </c>
    </row>
    <row r="396" spans="11:15" ht="15" customHeight="1">
      <c r="K396" s="434">
        <v>45425</v>
      </c>
      <c r="L396" s="427">
        <v>5.76</v>
      </c>
      <c r="M396" s="427"/>
      <c r="N396" s="434">
        <v>45425</v>
      </c>
      <c r="O396" s="427">
        <v>5.98</v>
      </c>
    </row>
    <row r="397" spans="11:15" ht="15" customHeight="1">
      <c r="K397" s="434">
        <v>45422</v>
      </c>
      <c r="L397" s="427">
        <v>5.77</v>
      </c>
      <c r="M397" s="427"/>
      <c r="N397" s="434">
        <v>45422</v>
      </c>
      <c r="O397" s="427">
        <v>6</v>
      </c>
    </row>
    <row r="398" spans="11:15" ht="15" customHeight="1">
      <c r="K398" s="434">
        <v>45421</v>
      </c>
      <c r="L398" s="427">
        <v>5.73</v>
      </c>
      <c r="M398" s="427"/>
      <c r="N398" s="434">
        <v>45421</v>
      </c>
      <c r="O398" s="427">
        <v>5.95</v>
      </c>
    </row>
    <row r="399" spans="11:15" ht="15" customHeight="1">
      <c r="K399" s="434">
        <v>45420</v>
      </c>
      <c r="L399" s="427">
        <v>5.75</v>
      </c>
      <c r="M399" s="427"/>
      <c r="N399" s="434">
        <v>45420</v>
      </c>
      <c r="O399" s="427">
        <v>5.98</v>
      </c>
    </row>
    <row r="400" spans="11:15" ht="15" customHeight="1">
      <c r="K400" s="434">
        <v>45419</v>
      </c>
      <c r="L400" s="427">
        <v>5.72</v>
      </c>
      <c r="M400" s="427"/>
      <c r="N400" s="434">
        <v>45419</v>
      </c>
      <c r="O400" s="427">
        <v>5.94</v>
      </c>
    </row>
    <row r="401" spans="11:15" ht="15" customHeight="1">
      <c r="K401" s="434">
        <v>45418</v>
      </c>
      <c r="L401" s="427">
        <v>5.76</v>
      </c>
      <c r="M401" s="427"/>
      <c r="N401" s="434">
        <v>45418</v>
      </c>
      <c r="O401" s="427">
        <v>5.98</v>
      </c>
    </row>
    <row r="402" spans="11:15" ht="15" customHeight="1">
      <c r="K402" s="434">
        <v>45415</v>
      </c>
      <c r="L402" s="427">
        <v>5.78</v>
      </c>
      <c r="M402" s="427"/>
      <c r="N402" s="434">
        <v>45415</v>
      </c>
      <c r="O402" s="427">
        <v>6.01</v>
      </c>
    </row>
    <row r="403" spans="11:15" ht="15" customHeight="1">
      <c r="K403" s="434">
        <v>45414</v>
      </c>
      <c r="L403" s="427">
        <v>5.85</v>
      </c>
      <c r="M403" s="427"/>
      <c r="N403" s="434">
        <v>45414</v>
      </c>
      <c r="O403" s="427">
        <v>6.07</v>
      </c>
    </row>
    <row r="404" spans="11:15" ht="15" customHeight="1">
      <c r="K404" s="434">
        <v>45413</v>
      </c>
      <c r="L404" s="427">
        <v>5.84</v>
      </c>
      <c r="M404" s="427"/>
      <c r="N404" s="434">
        <v>45413</v>
      </c>
      <c r="O404" s="427">
        <v>6.07</v>
      </c>
    </row>
    <row r="405" spans="11:15" ht="15" customHeight="1">
      <c r="K405" s="434">
        <v>45412</v>
      </c>
      <c r="L405" s="427">
        <v>5.92</v>
      </c>
      <c r="M405" s="427"/>
      <c r="N405" s="434">
        <v>45412</v>
      </c>
      <c r="O405" s="427">
        <v>6.14</v>
      </c>
    </row>
    <row r="406" spans="11:15" ht="15" customHeight="1">
      <c r="K406" s="434">
        <v>45411</v>
      </c>
      <c r="L406" s="427">
        <v>5.87</v>
      </c>
      <c r="M406" s="427"/>
      <c r="N406" s="434">
        <v>45411</v>
      </c>
      <c r="O406" s="427">
        <v>6.09</v>
      </c>
    </row>
    <row r="407" spans="11:15" ht="15" customHeight="1">
      <c r="K407" s="434">
        <v>45408</v>
      </c>
      <c r="L407" s="427">
        <v>5.91</v>
      </c>
      <c r="M407" s="427"/>
      <c r="N407" s="434">
        <v>45408</v>
      </c>
      <c r="O407" s="427">
        <v>6.14</v>
      </c>
    </row>
    <row r="408" spans="11:15" ht="15" customHeight="1">
      <c r="K408" s="434">
        <v>45407</v>
      </c>
      <c r="L408" s="427">
        <v>5.96</v>
      </c>
      <c r="M408" s="427"/>
      <c r="N408" s="434">
        <v>45407</v>
      </c>
      <c r="O408" s="427">
        <v>6.18</v>
      </c>
    </row>
    <row r="409" spans="11:15" ht="15" customHeight="1">
      <c r="K409" s="434">
        <v>45406</v>
      </c>
      <c r="L409" s="427">
        <v>5.92</v>
      </c>
      <c r="M409" s="427"/>
      <c r="N409" s="434">
        <v>45406</v>
      </c>
      <c r="O409" s="427">
        <v>6.14</v>
      </c>
    </row>
    <row r="410" spans="11:15" ht="15" customHeight="1">
      <c r="K410" s="434">
        <v>45405</v>
      </c>
      <c r="L410" s="427">
        <v>5.85</v>
      </c>
      <c r="M410" s="427"/>
      <c r="N410" s="434">
        <v>45405</v>
      </c>
      <c r="O410" s="427">
        <v>6.08</v>
      </c>
    </row>
    <row r="411" spans="11:15" ht="15" customHeight="1">
      <c r="K411" s="434">
        <v>45404</v>
      </c>
      <c r="L411" s="427">
        <v>5.87</v>
      </c>
      <c r="M411" s="427"/>
      <c r="N411" s="434">
        <v>45404</v>
      </c>
      <c r="O411" s="427">
        <v>6.09</v>
      </c>
    </row>
    <row r="412" spans="11:15" ht="15" customHeight="1">
      <c r="K412" s="434">
        <v>45401</v>
      </c>
      <c r="L412" s="427">
        <v>5.85</v>
      </c>
      <c r="M412" s="427"/>
      <c r="N412" s="434">
        <v>45401</v>
      </c>
      <c r="O412" s="427">
        <v>6.08</v>
      </c>
    </row>
    <row r="413" spans="11:15" ht="15" customHeight="1">
      <c r="K413" s="434">
        <v>45400</v>
      </c>
      <c r="L413" s="427">
        <v>5.9</v>
      </c>
      <c r="M413" s="427"/>
      <c r="N413" s="434">
        <v>45400</v>
      </c>
      <c r="O413" s="427">
        <v>6.12</v>
      </c>
    </row>
    <row r="414" spans="11:15" ht="15" customHeight="1">
      <c r="K414" s="434">
        <v>45399</v>
      </c>
      <c r="L414" s="427">
        <v>5.85</v>
      </c>
      <c r="M414" s="427"/>
      <c r="N414" s="434">
        <v>45399</v>
      </c>
      <c r="O414" s="427">
        <v>6.07</v>
      </c>
    </row>
    <row r="415" spans="11:15" ht="15" customHeight="1">
      <c r="K415" s="434">
        <v>45398</v>
      </c>
      <c r="L415" s="427">
        <v>5.91</v>
      </c>
      <c r="M415" s="427"/>
      <c r="N415" s="434">
        <v>45398</v>
      </c>
      <c r="O415" s="427">
        <v>6.13</v>
      </c>
    </row>
    <row r="416" spans="11:15" ht="15" customHeight="1">
      <c r="K416" s="434">
        <v>45397</v>
      </c>
      <c r="L416" s="427">
        <v>5.87</v>
      </c>
      <c r="M416" s="427"/>
      <c r="N416" s="434">
        <v>45397</v>
      </c>
      <c r="O416" s="427">
        <v>6.09</v>
      </c>
    </row>
    <row r="417" spans="11:15" ht="15" customHeight="1">
      <c r="K417" s="434">
        <v>45394</v>
      </c>
      <c r="L417" s="427">
        <v>5.73</v>
      </c>
      <c r="M417" s="427"/>
      <c r="N417" s="434">
        <v>45394</v>
      </c>
      <c r="O417" s="427">
        <v>5.95</v>
      </c>
    </row>
    <row r="418" spans="11:15" ht="15" customHeight="1">
      <c r="K418" s="434">
        <v>45393</v>
      </c>
      <c r="L418" s="427">
        <v>5.77</v>
      </c>
      <c r="M418" s="427"/>
      <c r="N418" s="434">
        <v>45393</v>
      </c>
      <c r="O418" s="427">
        <v>5.98</v>
      </c>
    </row>
    <row r="419" spans="11:15" ht="15" customHeight="1">
      <c r="K419" s="434">
        <v>45392</v>
      </c>
      <c r="L419" s="427">
        <v>5.75</v>
      </c>
      <c r="M419" s="427"/>
      <c r="N419" s="434">
        <v>45392</v>
      </c>
      <c r="O419" s="427">
        <v>5.95</v>
      </c>
    </row>
    <row r="420" spans="11:15" ht="15" customHeight="1">
      <c r="K420" s="434">
        <v>45391</v>
      </c>
      <c r="L420" s="427">
        <v>5.62</v>
      </c>
      <c r="M420" s="427"/>
      <c r="N420" s="434">
        <v>45391</v>
      </c>
      <c r="O420" s="427">
        <v>5.81</v>
      </c>
    </row>
    <row r="421" spans="11:15" ht="15" customHeight="1">
      <c r="K421" s="434">
        <v>45390</v>
      </c>
      <c r="L421" s="427">
        <v>5.68</v>
      </c>
      <c r="M421" s="427"/>
      <c r="N421" s="434">
        <v>45390</v>
      </c>
      <c r="O421" s="427">
        <v>5.89</v>
      </c>
    </row>
    <row r="422" spans="11:15" ht="15" customHeight="1">
      <c r="K422" s="434">
        <v>45387</v>
      </c>
      <c r="L422" s="427">
        <v>5.67</v>
      </c>
      <c r="M422" s="427"/>
      <c r="N422" s="434">
        <v>45387</v>
      </c>
      <c r="O422" s="427">
        <v>5.9</v>
      </c>
    </row>
    <row r="423" spans="11:15" ht="15" customHeight="1">
      <c r="K423" s="434">
        <v>45386</v>
      </c>
      <c r="L423" s="427">
        <v>5.61</v>
      </c>
      <c r="M423" s="427"/>
      <c r="N423" s="434">
        <v>45386</v>
      </c>
      <c r="O423" s="427">
        <v>5.84</v>
      </c>
    </row>
    <row r="424" spans="11:15" ht="15" customHeight="1">
      <c r="K424" s="434">
        <v>45385</v>
      </c>
      <c r="L424" s="427">
        <v>5.65</v>
      </c>
      <c r="M424" s="427"/>
      <c r="N424" s="434">
        <v>45385</v>
      </c>
      <c r="O424" s="427">
        <v>5.87</v>
      </c>
    </row>
    <row r="425" spans="11:15" ht="15" customHeight="1">
      <c r="K425" s="434">
        <v>45384</v>
      </c>
      <c r="L425" s="427">
        <v>5.66</v>
      </c>
      <c r="M425" s="427"/>
      <c r="N425" s="434">
        <v>45384</v>
      </c>
      <c r="O425" s="427">
        <v>5.89</v>
      </c>
    </row>
    <row r="426" spans="11:15" ht="15" customHeight="1">
      <c r="K426" s="434">
        <v>45383</v>
      </c>
      <c r="L426" s="427">
        <v>5.62</v>
      </c>
      <c r="M426" s="427"/>
      <c r="N426" s="434">
        <v>45383</v>
      </c>
      <c r="O426" s="427">
        <v>5.84</v>
      </c>
    </row>
    <row r="427" spans="11:15" ht="15" customHeight="1">
      <c r="K427" s="434">
        <v>45379</v>
      </c>
      <c r="L427" s="427">
        <v>5.5</v>
      </c>
      <c r="M427" s="427"/>
      <c r="N427" s="434">
        <v>45379</v>
      </c>
      <c r="O427" s="427">
        <v>5.72</v>
      </c>
    </row>
    <row r="428" spans="11:15" ht="15" customHeight="1">
      <c r="K428" s="434">
        <v>45378</v>
      </c>
      <c r="L428" s="427">
        <v>5.53</v>
      </c>
      <c r="M428" s="427"/>
      <c r="N428" s="434">
        <v>45378</v>
      </c>
      <c r="O428" s="427">
        <v>5.76</v>
      </c>
    </row>
    <row r="429" spans="11:15" ht="15" customHeight="1">
      <c r="K429" s="434">
        <v>45377</v>
      </c>
      <c r="L429" s="427">
        <v>5.57</v>
      </c>
      <c r="M429" s="427"/>
      <c r="N429" s="434">
        <v>45377</v>
      </c>
      <c r="O429" s="427">
        <v>5.8</v>
      </c>
    </row>
    <row r="430" spans="11:15" ht="15" customHeight="1">
      <c r="K430" s="434">
        <v>45376</v>
      </c>
      <c r="L430" s="427">
        <v>5.59</v>
      </c>
      <c r="M430" s="427"/>
      <c r="N430" s="434">
        <v>45376</v>
      </c>
      <c r="O430" s="427">
        <v>5.81</v>
      </c>
    </row>
    <row r="431" spans="11:15" ht="15" customHeight="1">
      <c r="K431" s="434">
        <v>45373</v>
      </c>
      <c r="L431" s="427">
        <v>5.55</v>
      </c>
      <c r="M431" s="427"/>
      <c r="N431" s="434">
        <v>45373</v>
      </c>
      <c r="O431" s="427">
        <v>5.78</v>
      </c>
    </row>
    <row r="432" spans="11:15" ht="15" customHeight="1">
      <c r="K432" s="434">
        <v>45372</v>
      </c>
      <c r="L432" s="427">
        <v>5.6</v>
      </c>
      <c r="M432" s="427"/>
      <c r="N432" s="434">
        <v>45372</v>
      </c>
      <c r="O432" s="427">
        <v>5.83</v>
      </c>
    </row>
    <row r="433" spans="11:15" ht="15" customHeight="1">
      <c r="K433" s="434">
        <v>45371</v>
      </c>
      <c r="L433" s="427">
        <v>5.63</v>
      </c>
      <c r="M433" s="427"/>
      <c r="N433" s="434">
        <v>45371</v>
      </c>
      <c r="O433" s="427">
        <v>5.86</v>
      </c>
    </row>
    <row r="434" spans="11:15" ht="15" customHeight="1">
      <c r="K434" s="434">
        <v>45370</v>
      </c>
      <c r="L434" s="427">
        <v>5.61</v>
      </c>
      <c r="M434" s="427"/>
      <c r="N434" s="434">
        <v>45370</v>
      </c>
      <c r="O434" s="427">
        <v>5.83</v>
      </c>
    </row>
    <row r="435" spans="11:15" ht="15" customHeight="1">
      <c r="K435" s="434">
        <v>45369</v>
      </c>
      <c r="L435" s="427">
        <v>5.63</v>
      </c>
      <c r="M435" s="427"/>
      <c r="N435" s="434">
        <v>45369</v>
      </c>
      <c r="O435" s="427">
        <v>5.86</v>
      </c>
    </row>
    <row r="436" spans="11:15" ht="15" customHeight="1">
      <c r="K436" s="434">
        <v>45366</v>
      </c>
      <c r="L436" s="427">
        <v>5.6</v>
      </c>
      <c r="M436" s="427"/>
      <c r="N436" s="434">
        <v>45366</v>
      </c>
      <c r="O436" s="427">
        <v>5.83</v>
      </c>
    </row>
    <row r="437" spans="11:15" ht="15" customHeight="1">
      <c r="K437" s="434">
        <v>45365</v>
      </c>
      <c r="L437" s="427">
        <v>5.62</v>
      </c>
      <c r="M437" s="427"/>
      <c r="N437" s="434">
        <v>45365</v>
      </c>
      <c r="O437" s="427">
        <v>5.85</v>
      </c>
    </row>
    <row r="438" spans="11:15" ht="15" customHeight="1">
      <c r="K438" s="434">
        <v>45364</v>
      </c>
      <c r="L438" s="427">
        <v>5.53</v>
      </c>
      <c r="M438" s="427"/>
      <c r="N438" s="434">
        <v>45364</v>
      </c>
      <c r="O438" s="427">
        <v>5.78</v>
      </c>
    </row>
    <row r="439" spans="11:15" ht="15" customHeight="1">
      <c r="K439" s="434">
        <v>45363</v>
      </c>
      <c r="L439" s="427">
        <v>5.51</v>
      </c>
      <c r="M439" s="427"/>
      <c r="N439" s="434">
        <v>45363</v>
      </c>
      <c r="O439" s="427">
        <v>5.75</v>
      </c>
    </row>
    <row r="440" spans="11:15" ht="15" customHeight="1">
      <c r="K440" s="434">
        <v>45362</v>
      </c>
      <c r="L440" s="427">
        <v>5.49</v>
      </c>
      <c r="M440" s="427"/>
      <c r="N440" s="434">
        <v>45362</v>
      </c>
      <c r="O440" s="427">
        <v>5.73</v>
      </c>
    </row>
    <row r="441" spans="11:15" ht="15" customHeight="1">
      <c r="K441" s="434">
        <v>45359</v>
      </c>
      <c r="L441" s="427">
        <v>5.48</v>
      </c>
      <c r="M441" s="427"/>
      <c r="N441" s="434">
        <v>45359</v>
      </c>
      <c r="O441" s="427">
        <v>5.72</v>
      </c>
    </row>
    <row r="442" spans="11:15" ht="15" customHeight="1">
      <c r="K442" s="434">
        <v>45358</v>
      </c>
      <c r="L442" s="427">
        <v>5.47</v>
      </c>
      <c r="M442" s="427"/>
      <c r="N442" s="434">
        <v>45358</v>
      </c>
      <c r="O442" s="427">
        <v>5.72</v>
      </c>
    </row>
    <row r="443" spans="11:15" ht="15" customHeight="1">
      <c r="K443" s="434">
        <v>45357</v>
      </c>
      <c r="L443" s="427">
        <v>5.47</v>
      </c>
      <c r="M443" s="427"/>
      <c r="N443" s="434">
        <v>45357</v>
      </c>
      <c r="O443" s="427">
        <v>5.71</v>
      </c>
    </row>
    <row r="444" spans="11:15" ht="15" customHeight="1">
      <c r="K444" s="434">
        <v>45356</v>
      </c>
      <c r="L444" s="427">
        <v>5.5</v>
      </c>
      <c r="M444" s="427"/>
      <c r="N444" s="434">
        <v>45356</v>
      </c>
      <c r="O444" s="427">
        <v>5.75</v>
      </c>
    </row>
    <row r="445" spans="11:15" ht="15" customHeight="1">
      <c r="K445" s="434">
        <v>45355</v>
      </c>
      <c r="L445" s="427">
        <v>5.58</v>
      </c>
      <c r="M445" s="427"/>
      <c r="N445" s="434">
        <v>45355</v>
      </c>
      <c r="O445" s="427">
        <v>5.82</v>
      </c>
    </row>
    <row r="446" spans="11:15" ht="15" customHeight="1">
      <c r="K446" s="434">
        <v>45352</v>
      </c>
      <c r="L446" s="427">
        <v>5.56</v>
      </c>
      <c r="M446" s="427"/>
      <c r="N446" s="434">
        <v>45352</v>
      </c>
      <c r="O446" s="427">
        <v>5.79</v>
      </c>
    </row>
    <row r="447" spans="11:15" ht="15" customHeight="1">
      <c r="K447" s="434">
        <v>45351</v>
      </c>
      <c r="L447" s="427">
        <v>5.59</v>
      </c>
      <c r="M447" s="427"/>
      <c r="N447" s="434">
        <v>45351</v>
      </c>
      <c r="O447" s="427">
        <v>5.82</v>
      </c>
    </row>
    <row r="448" spans="11:15" ht="15" customHeight="1">
      <c r="K448" s="434">
        <v>45350</v>
      </c>
      <c r="L448" s="427">
        <v>5.61</v>
      </c>
      <c r="M448" s="427"/>
      <c r="N448" s="434">
        <v>45350</v>
      </c>
      <c r="O448" s="427">
        <v>5.84</v>
      </c>
    </row>
    <row r="449" spans="11:15" ht="15" customHeight="1">
      <c r="K449" s="434">
        <v>45349</v>
      </c>
      <c r="L449" s="427">
        <v>5.63</v>
      </c>
      <c r="M449" s="427"/>
      <c r="N449" s="434">
        <v>45349</v>
      </c>
      <c r="O449" s="427">
        <v>5.86</v>
      </c>
    </row>
    <row r="450" spans="11:15" ht="15" customHeight="1">
      <c r="K450" s="434">
        <v>45348</v>
      </c>
      <c r="L450" s="427">
        <v>5.61</v>
      </c>
      <c r="M450" s="427"/>
      <c r="N450" s="434">
        <v>45348</v>
      </c>
      <c r="O450" s="427">
        <v>5.82</v>
      </c>
    </row>
    <row r="451" spans="11:15" ht="15" customHeight="1">
      <c r="K451" s="434">
        <v>45345</v>
      </c>
      <c r="L451" s="427">
        <v>5.56</v>
      </c>
      <c r="M451" s="427"/>
      <c r="N451" s="434">
        <v>45345</v>
      </c>
      <c r="O451" s="427">
        <v>5.77</v>
      </c>
    </row>
    <row r="452" spans="11:15" ht="15" customHeight="1">
      <c r="K452" s="434">
        <v>45344</v>
      </c>
      <c r="L452" s="427">
        <v>5.63</v>
      </c>
      <c r="M452" s="427"/>
      <c r="N452" s="434">
        <v>45344</v>
      </c>
      <c r="O452" s="427">
        <v>5.84</v>
      </c>
    </row>
    <row r="453" spans="11:15" ht="15" customHeight="1">
      <c r="K453" s="434">
        <v>45343</v>
      </c>
      <c r="L453" s="427">
        <v>5.66</v>
      </c>
      <c r="M453" s="427"/>
      <c r="N453" s="434">
        <v>45343</v>
      </c>
      <c r="O453" s="427">
        <v>5.89</v>
      </c>
    </row>
    <row r="454" spans="11:15" ht="15" customHeight="1">
      <c r="K454" s="434">
        <v>45342</v>
      </c>
      <c r="L454" s="427">
        <v>5.62</v>
      </c>
      <c r="M454" s="427"/>
      <c r="N454" s="434">
        <v>45342</v>
      </c>
      <c r="O454" s="427">
        <v>5.86</v>
      </c>
    </row>
    <row r="455" spans="11:15" ht="15" customHeight="1">
      <c r="K455" s="434">
        <v>45338</v>
      </c>
      <c r="L455" s="427">
        <v>5.62</v>
      </c>
      <c r="M455" s="427"/>
      <c r="N455" s="434">
        <v>45338</v>
      </c>
      <c r="O455" s="427">
        <v>5.85</v>
      </c>
    </row>
    <row r="456" spans="11:15" ht="15" customHeight="1">
      <c r="K456" s="434">
        <v>45337</v>
      </c>
      <c r="L456" s="427">
        <v>5.6</v>
      </c>
      <c r="M456" s="427"/>
      <c r="N456" s="434">
        <v>45337</v>
      </c>
      <c r="O456" s="427">
        <v>5.83</v>
      </c>
    </row>
    <row r="457" spans="11:15" ht="15" customHeight="1">
      <c r="K457" s="434">
        <v>45336</v>
      </c>
      <c r="L457" s="427">
        <v>5.63</v>
      </c>
      <c r="M457" s="427"/>
      <c r="N457" s="434">
        <v>45336</v>
      </c>
      <c r="O457" s="427">
        <v>5.85</v>
      </c>
    </row>
    <row r="458" spans="11:15" ht="15" customHeight="1">
      <c r="K458" s="434">
        <v>45335</v>
      </c>
      <c r="L458" s="427">
        <v>5.65</v>
      </c>
      <c r="M458" s="427"/>
      <c r="N458" s="434">
        <v>45335</v>
      </c>
      <c r="O458" s="427">
        <v>5.87</v>
      </c>
    </row>
    <row r="459" spans="11:15" ht="15" customHeight="1">
      <c r="K459" s="434">
        <v>45334</v>
      </c>
      <c r="L459" s="427">
        <v>5.55</v>
      </c>
      <c r="M459" s="427"/>
      <c r="N459" s="434">
        <v>45334</v>
      </c>
      <c r="O459" s="427">
        <v>5.77</v>
      </c>
    </row>
    <row r="460" spans="11:15" ht="15" customHeight="1">
      <c r="K460" s="434">
        <v>45331</v>
      </c>
      <c r="L460" s="427">
        <v>5.56</v>
      </c>
      <c r="M460" s="427"/>
      <c r="N460" s="434">
        <v>45331</v>
      </c>
      <c r="O460" s="427">
        <v>5.79</v>
      </c>
    </row>
    <row r="461" spans="11:15" ht="15" customHeight="1">
      <c r="K461" s="434">
        <v>45330</v>
      </c>
      <c r="L461" s="427">
        <v>5.55</v>
      </c>
      <c r="M461" s="427"/>
      <c r="N461" s="434">
        <v>45330</v>
      </c>
      <c r="O461" s="427">
        <v>5.79</v>
      </c>
    </row>
    <row r="462" spans="11:15" ht="15" customHeight="1">
      <c r="K462" s="434">
        <v>45329</v>
      </c>
      <c r="L462" s="427">
        <v>5.49</v>
      </c>
      <c r="M462" s="427"/>
      <c r="N462" s="434">
        <v>45329</v>
      </c>
      <c r="O462" s="427">
        <v>5.73</v>
      </c>
    </row>
    <row r="463" spans="11:15" ht="15" customHeight="1">
      <c r="K463" s="434">
        <v>45328</v>
      </c>
      <c r="L463" s="427">
        <v>5.47</v>
      </c>
      <c r="M463" s="427"/>
      <c r="N463" s="434">
        <v>45328</v>
      </c>
      <c r="O463" s="427">
        <v>5.71</v>
      </c>
    </row>
    <row r="464" spans="11:15" ht="15" customHeight="1">
      <c r="K464" s="434">
        <v>45327</v>
      </c>
      <c r="L464" s="427">
        <v>5.53</v>
      </c>
      <c r="M464" s="427"/>
      <c r="N464" s="434">
        <v>45327</v>
      </c>
      <c r="O464" s="427">
        <v>5.77</v>
      </c>
    </row>
    <row r="465" spans="11:15" ht="15" customHeight="1">
      <c r="K465" s="434">
        <v>45324</v>
      </c>
      <c r="L465" s="427">
        <v>5.42</v>
      </c>
      <c r="M465" s="427"/>
      <c r="N465" s="434">
        <v>45324</v>
      </c>
      <c r="O465" s="427">
        <v>5.66</v>
      </c>
    </row>
    <row r="466" spans="11:15" ht="15" customHeight="1">
      <c r="K466" s="434">
        <v>45323</v>
      </c>
      <c r="L466" s="427">
        <v>5.31</v>
      </c>
      <c r="M466" s="427"/>
      <c r="N466" s="434">
        <v>45323</v>
      </c>
      <c r="O466" s="427">
        <v>5.54</v>
      </c>
    </row>
    <row r="467" spans="11:15" ht="15" customHeight="1">
      <c r="K467" s="434">
        <v>45322</v>
      </c>
      <c r="L467" s="427">
        <v>5.4</v>
      </c>
      <c r="M467" s="427"/>
      <c r="N467" s="434">
        <v>45322</v>
      </c>
      <c r="O467" s="427">
        <v>5.64</v>
      </c>
    </row>
    <row r="468" spans="11:15" ht="15" customHeight="1">
      <c r="K468" s="434">
        <v>45321</v>
      </c>
      <c r="L468" s="427">
        <v>5.45</v>
      </c>
      <c r="M468" s="427"/>
      <c r="N468" s="434">
        <v>45321</v>
      </c>
      <c r="O468" s="427">
        <v>5.68</v>
      </c>
    </row>
    <row r="469" spans="11:15" ht="15" customHeight="1">
      <c r="K469" s="434">
        <v>45320</v>
      </c>
      <c r="L469" s="427">
        <v>5.5</v>
      </c>
      <c r="M469" s="427"/>
      <c r="N469" s="434">
        <v>45320</v>
      </c>
      <c r="O469" s="427">
        <v>5.73</v>
      </c>
    </row>
    <row r="470" spans="11:15" ht="15" customHeight="1">
      <c r="K470" s="434">
        <v>45317</v>
      </c>
      <c r="L470" s="427">
        <v>5.54</v>
      </c>
      <c r="M470" s="427"/>
      <c r="N470" s="434">
        <v>45317</v>
      </c>
      <c r="O470" s="427">
        <v>5.78</v>
      </c>
    </row>
    <row r="471" spans="11:15" ht="15" customHeight="1">
      <c r="K471" s="434">
        <v>45316</v>
      </c>
      <c r="L471" s="427">
        <v>5.55</v>
      </c>
      <c r="M471" s="427"/>
      <c r="N471" s="434">
        <v>45316</v>
      </c>
      <c r="O471" s="427">
        <v>5.79</v>
      </c>
    </row>
    <row r="472" spans="11:15" ht="15" customHeight="1">
      <c r="K472" s="434">
        <v>45315</v>
      </c>
      <c r="L472" s="427">
        <v>5.6</v>
      </c>
      <c r="M472" s="427"/>
      <c r="N472" s="434">
        <v>45315</v>
      </c>
      <c r="O472" s="427">
        <v>5.84</v>
      </c>
    </row>
    <row r="473" spans="11:15" ht="15" customHeight="1">
      <c r="K473" s="434">
        <v>45314</v>
      </c>
      <c r="L473" s="427">
        <v>5.57</v>
      </c>
      <c r="M473" s="427"/>
      <c r="N473" s="434">
        <v>45314</v>
      </c>
      <c r="O473" s="427">
        <v>5.81</v>
      </c>
    </row>
    <row r="474" spans="11:15" ht="15" customHeight="1">
      <c r="K474" s="434">
        <v>45313</v>
      </c>
      <c r="L474" s="427">
        <v>5.51</v>
      </c>
      <c r="M474" s="427"/>
      <c r="N474" s="434">
        <v>45313</v>
      </c>
      <c r="O474" s="427">
        <v>5.75</v>
      </c>
    </row>
    <row r="475" spans="11:15" ht="15" customHeight="1">
      <c r="K475" s="434">
        <v>45310</v>
      </c>
      <c r="L475" s="427">
        <v>5.55</v>
      </c>
      <c r="M475" s="427"/>
      <c r="N475" s="434">
        <v>45310</v>
      </c>
      <c r="O475" s="427">
        <v>5.8</v>
      </c>
    </row>
    <row r="476" spans="11:15" ht="15" customHeight="1">
      <c r="K476" s="434">
        <v>45309</v>
      </c>
      <c r="L476" s="427">
        <v>5.58</v>
      </c>
      <c r="M476" s="427"/>
      <c r="N476" s="434">
        <v>45309</v>
      </c>
      <c r="O476" s="427">
        <v>5.81</v>
      </c>
    </row>
    <row r="477" spans="11:15" ht="15" customHeight="1">
      <c r="K477" s="434">
        <v>45308</v>
      </c>
      <c r="L477" s="427">
        <v>5.54</v>
      </c>
      <c r="M477" s="427"/>
      <c r="N477" s="434">
        <v>45308</v>
      </c>
      <c r="O477" s="427">
        <v>5.78</v>
      </c>
    </row>
    <row r="478" spans="11:15" ht="15" customHeight="1">
      <c r="K478" s="434">
        <v>45307</v>
      </c>
      <c r="L478" s="427">
        <v>5.53</v>
      </c>
      <c r="M478" s="427"/>
      <c r="N478" s="434">
        <v>45307</v>
      </c>
      <c r="O478" s="427">
        <v>5.77</v>
      </c>
    </row>
    <row r="479" spans="11:15" ht="15" customHeight="1">
      <c r="K479" s="434">
        <v>45303</v>
      </c>
      <c r="L479" s="427">
        <v>5.42</v>
      </c>
      <c r="M479" s="427"/>
      <c r="N479" s="434">
        <v>45303</v>
      </c>
      <c r="O479" s="427">
        <v>5.66</v>
      </c>
    </row>
    <row r="480" spans="11:15" ht="15" customHeight="1">
      <c r="K480" s="434">
        <v>45302</v>
      </c>
      <c r="L480" s="427">
        <v>5.42</v>
      </c>
      <c r="M480" s="427"/>
      <c r="N480" s="434">
        <v>45302</v>
      </c>
      <c r="O480" s="427">
        <v>5.66</v>
      </c>
    </row>
    <row r="481" spans="11:15" ht="15" customHeight="1">
      <c r="K481" s="434">
        <v>45301</v>
      </c>
      <c r="L481" s="427">
        <v>5.44</v>
      </c>
      <c r="M481" s="427"/>
      <c r="N481" s="434">
        <v>45301</v>
      </c>
      <c r="O481" s="427">
        <v>5.69</v>
      </c>
    </row>
    <row r="482" spans="11:15" ht="15" customHeight="1">
      <c r="K482" s="434">
        <v>45300</v>
      </c>
      <c r="L482" s="427">
        <v>5.44</v>
      </c>
      <c r="M482" s="427"/>
      <c r="N482" s="434">
        <v>45300</v>
      </c>
      <c r="O482" s="427">
        <v>5.7</v>
      </c>
    </row>
    <row r="483" spans="11:15" ht="15" customHeight="1">
      <c r="K483" s="434">
        <v>45299</v>
      </c>
      <c r="L483" s="427">
        <v>5.44</v>
      </c>
      <c r="M483" s="427"/>
      <c r="N483" s="434">
        <v>45299</v>
      </c>
      <c r="O483" s="427">
        <v>5.71</v>
      </c>
    </row>
    <row r="484" spans="11:15" ht="15" customHeight="1">
      <c r="K484" s="434">
        <v>45296</v>
      </c>
      <c r="L484" s="427">
        <v>5.47</v>
      </c>
      <c r="M484" s="427"/>
      <c r="N484" s="434">
        <v>45296</v>
      </c>
      <c r="O484" s="427">
        <v>5.74</v>
      </c>
    </row>
    <row r="485" spans="11:15" ht="15" customHeight="1">
      <c r="K485" s="434">
        <v>45295</v>
      </c>
      <c r="L485" s="427">
        <v>5.42</v>
      </c>
      <c r="M485" s="427"/>
      <c r="N485" s="434">
        <v>45295</v>
      </c>
      <c r="O485" s="427">
        <v>5.68</v>
      </c>
    </row>
    <row r="486" spans="11:15" ht="15" customHeight="1">
      <c r="K486" s="434">
        <v>45294</v>
      </c>
      <c r="L486" s="427">
        <v>5.34</v>
      </c>
      <c r="M486" s="427"/>
      <c r="N486" s="434">
        <v>45294</v>
      </c>
      <c r="O486" s="427">
        <v>5.61</v>
      </c>
    </row>
    <row r="487" spans="11:15" ht="15" customHeight="1">
      <c r="K487" s="434">
        <v>45293</v>
      </c>
      <c r="L487" s="427">
        <v>5.35</v>
      </c>
      <c r="M487" s="427"/>
      <c r="N487" s="434">
        <v>45293</v>
      </c>
      <c r="O487" s="427">
        <v>5.61</v>
      </c>
    </row>
    <row r="488" spans="11:15" ht="15" customHeight="1">
      <c r="K488" s="434">
        <v>45289</v>
      </c>
      <c r="L488" s="427">
        <v>5.28</v>
      </c>
      <c r="M488" s="427"/>
      <c r="N488" s="434">
        <v>45289</v>
      </c>
      <c r="O488" s="427">
        <v>5.54</v>
      </c>
    </row>
    <row r="489" spans="11:15" ht="15" customHeight="1">
      <c r="K489" s="434">
        <v>45288</v>
      </c>
      <c r="L489" s="427">
        <v>5.25</v>
      </c>
      <c r="M489" s="427"/>
      <c r="N489" s="434">
        <v>45288</v>
      </c>
      <c r="O489" s="427">
        <v>5.5</v>
      </c>
    </row>
    <row r="490" spans="11:15" ht="15" customHeight="1">
      <c r="K490" s="434">
        <v>45287</v>
      </c>
      <c r="L490" s="427">
        <v>5.21</v>
      </c>
      <c r="M490" s="427"/>
      <c r="N490" s="434">
        <v>45287</v>
      </c>
      <c r="O490" s="427">
        <v>5.46</v>
      </c>
    </row>
    <row r="491" spans="11:15" ht="15" customHeight="1">
      <c r="K491" s="434">
        <v>45286</v>
      </c>
      <c r="L491" s="427">
        <v>5.3</v>
      </c>
      <c r="M491" s="427"/>
      <c r="N491" s="434">
        <v>45286</v>
      </c>
      <c r="O491" s="427">
        <v>5.56</v>
      </c>
    </row>
    <row r="492" spans="11:15" ht="15" customHeight="1">
      <c r="K492" s="434">
        <v>45282</v>
      </c>
      <c r="L492" s="427">
        <v>5.32</v>
      </c>
      <c r="M492" s="427"/>
      <c r="N492" s="434">
        <v>45282</v>
      </c>
      <c r="O492" s="427">
        <v>5.58</v>
      </c>
    </row>
    <row r="493" spans="11:15" ht="15" customHeight="1">
      <c r="K493" s="434">
        <v>45281</v>
      </c>
      <c r="L493" s="427">
        <v>5.3</v>
      </c>
      <c r="M493" s="427"/>
      <c r="N493" s="434">
        <v>45281</v>
      </c>
      <c r="O493" s="427">
        <v>5.56</v>
      </c>
    </row>
    <row r="494" spans="11:15" ht="15" customHeight="1">
      <c r="K494" s="434">
        <v>45280</v>
      </c>
      <c r="L494" s="427">
        <v>5.26</v>
      </c>
      <c r="M494" s="427"/>
      <c r="N494" s="434">
        <v>45280</v>
      </c>
      <c r="O494" s="427">
        <v>5.52</v>
      </c>
    </row>
    <row r="495" spans="11:15" ht="15" customHeight="1">
      <c r="K495" s="434">
        <v>45279</v>
      </c>
      <c r="L495" s="427">
        <v>5.28</v>
      </c>
      <c r="M495" s="427"/>
      <c r="N495" s="434">
        <v>45279</v>
      </c>
      <c r="O495" s="427">
        <v>5.53</v>
      </c>
    </row>
    <row r="496" spans="11:15" ht="15" customHeight="1">
      <c r="K496" s="434">
        <v>45278</v>
      </c>
      <c r="L496" s="427">
        <v>5.31</v>
      </c>
      <c r="M496" s="427"/>
      <c r="N496" s="434">
        <v>45278</v>
      </c>
      <c r="O496" s="427">
        <v>5.56</v>
      </c>
    </row>
    <row r="497" spans="11:15" ht="15" customHeight="1">
      <c r="K497" s="434">
        <v>45275</v>
      </c>
      <c r="L497" s="427">
        <v>5.26</v>
      </c>
      <c r="M497" s="427"/>
      <c r="N497" s="434">
        <v>45275</v>
      </c>
      <c r="O497" s="427">
        <v>5.52</v>
      </c>
    </row>
    <row r="498" spans="11:15" ht="15" customHeight="1">
      <c r="K498" s="434">
        <v>45274</v>
      </c>
      <c r="L498" s="427">
        <v>5.28</v>
      </c>
      <c r="M498" s="427"/>
      <c r="N498" s="434">
        <v>45274</v>
      </c>
      <c r="O498" s="427">
        <v>5.53</v>
      </c>
    </row>
    <row r="499" spans="11:15" ht="15" customHeight="1">
      <c r="K499" s="434">
        <v>45273</v>
      </c>
      <c r="L499" s="427">
        <v>5.43</v>
      </c>
      <c r="M499" s="427"/>
      <c r="N499" s="434">
        <v>45273</v>
      </c>
      <c r="O499" s="427">
        <v>5.68</v>
      </c>
    </row>
    <row r="500" spans="11:15" ht="15" customHeight="1">
      <c r="K500" s="434">
        <v>45272</v>
      </c>
      <c r="L500" s="427">
        <v>5.58</v>
      </c>
      <c r="M500" s="427"/>
      <c r="N500" s="434">
        <v>45272</v>
      </c>
      <c r="O500" s="427">
        <v>5.84</v>
      </c>
    </row>
    <row r="501" spans="11:15" ht="15" customHeight="1">
      <c r="K501" s="434">
        <v>45271</v>
      </c>
      <c r="L501" s="427">
        <v>5.62</v>
      </c>
      <c r="M501" s="427"/>
      <c r="N501" s="434">
        <v>45271</v>
      </c>
      <c r="O501" s="427">
        <v>5.88</v>
      </c>
    </row>
    <row r="502" spans="11:15" ht="15" customHeight="1">
      <c r="K502" s="434">
        <v>45268</v>
      </c>
      <c r="L502" s="427">
        <v>5.62</v>
      </c>
      <c r="M502" s="427"/>
      <c r="N502" s="434">
        <v>45268</v>
      </c>
      <c r="O502" s="427">
        <v>5.88</v>
      </c>
    </row>
    <row r="503" spans="11:15" ht="15" customHeight="1">
      <c r="K503" s="434">
        <v>45267</v>
      </c>
      <c r="L503" s="427">
        <v>5.55</v>
      </c>
      <c r="M503" s="427"/>
      <c r="N503" s="434">
        <v>45267</v>
      </c>
      <c r="O503" s="427">
        <v>5.8</v>
      </c>
    </row>
    <row r="504" spans="11:15" ht="15" customHeight="1">
      <c r="K504" s="434">
        <v>45266</v>
      </c>
      <c r="L504" s="427">
        <v>5.53</v>
      </c>
      <c r="M504" s="427"/>
      <c r="N504" s="434">
        <v>45266</v>
      </c>
      <c r="O504" s="427">
        <v>5.78</v>
      </c>
    </row>
    <row r="505" spans="11:15" ht="15" customHeight="1">
      <c r="K505" s="434">
        <v>45265</v>
      </c>
      <c r="L505" s="427">
        <v>5.62</v>
      </c>
      <c r="M505" s="427"/>
      <c r="N505" s="434">
        <v>45265</v>
      </c>
      <c r="O505" s="427">
        <v>5.87</v>
      </c>
    </row>
    <row r="506" spans="11:15" ht="15" customHeight="1">
      <c r="K506" s="434">
        <v>45264</v>
      </c>
      <c r="L506" s="427">
        <v>5.75</v>
      </c>
      <c r="M506" s="427"/>
      <c r="N506" s="434">
        <v>45264</v>
      </c>
      <c r="O506" s="427">
        <v>5.99</v>
      </c>
    </row>
    <row r="507" spans="11:15" ht="15" customHeight="1">
      <c r="K507" s="434">
        <v>45261</v>
      </c>
      <c r="L507" s="427">
        <v>5.72</v>
      </c>
      <c r="M507" s="427"/>
      <c r="N507" s="434">
        <v>45261</v>
      </c>
      <c r="O507" s="427">
        <v>5.97</v>
      </c>
    </row>
    <row r="508" spans="11:15" ht="15" customHeight="1">
      <c r="K508" s="434">
        <v>45260</v>
      </c>
      <c r="L508" s="427">
        <v>5.83</v>
      </c>
      <c r="M508" s="427"/>
      <c r="N508" s="434">
        <v>45260</v>
      </c>
      <c r="O508" s="427">
        <v>6.07</v>
      </c>
    </row>
    <row r="509" spans="11:15" ht="15" customHeight="1">
      <c r="K509" s="434">
        <v>45259</v>
      </c>
      <c r="L509" s="427">
        <v>5.78</v>
      </c>
      <c r="M509" s="427"/>
      <c r="N509" s="434">
        <v>45259</v>
      </c>
      <c r="O509" s="427">
        <v>6.02</v>
      </c>
    </row>
    <row r="510" spans="11:15" ht="15" customHeight="1">
      <c r="K510" s="434">
        <v>45258</v>
      </c>
      <c r="L510" s="427">
        <v>5.87</v>
      </c>
      <c r="M510" s="427"/>
      <c r="N510" s="434">
        <v>45258</v>
      </c>
      <c r="O510" s="427">
        <v>6.11</v>
      </c>
    </row>
    <row r="511" spans="11:15" ht="15" customHeight="1">
      <c r="K511" s="434">
        <v>45257</v>
      </c>
      <c r="L511" s="427">
        <v>5.88</v>
      </c>
      <c r="M511" s="427"/>
      <c r="N511" s="434">
        <v>45257</v>
      </c>
      <c r="O511" s="427">
        <v>6.11</v>
      </c>
    </row>
    <row r="512" spans="11:15" ht="15" customHeight="1">
      <c r="K512" s="434">
        <v>45254</v>
      </c>
      <c r="L512" s="427">
        <v>5.96</v>
      </c>
      <c r="M512" s="427"/>
      <c r="N512" s="434">
        <v>45254</v>
      </c>
      <c r="O512" s="427">
        <v>6.2</v>
      </c>
    </row>
    <row r="513" spans="11:15" ht="15" customHeight="1">
      <c r="K513" s="434">
        <v>45252</v>
      </c>
      <c r="L513" s="427">
        <v>5.91</v>
      </c>
      <c r="M513" s="427"/>
      <c r="N513" s="434">
        <v>45252</v>
      </c>
      <c r="O513" s="427">
        <v>6.14</v>
      </c>
    </row>
    <row r="514" spans="11:15" ht="15" customHeight="1">
      <c r="K514" s="434">
        <v>45251</v>
      </c>
      <c r="L514" s="427">
        <v>5.94</v>
      </c>
      <c r="M514" s="427"/>
      <c r="N514" s="434">
        <v>45251</v>
      </c>
      <c r="O514" s="427">
        <v>6.19</v>
      </c>
    </row>
    <row r="515" spans="11:15" ht="15" customHeight="1">
      <c r="K515" s="434">
        <v>45250</v>
      </c>
      <c r="L515" s="427">
        <v>5.95</v>
      </c>
      <c r="M515" s="427"/>
      <c r="N515" s="434">
        <v>45250</v>
      </c>
      <c r="O515" s="427">
        <v>6.19</v>
      </c>
    </row>
    <row r="516" spans="11:15" ht="15" customHeight="1">
      <c r="K516" s="434">
        <v>45247</v>
      </c>
      <c r="L516" s="427">
        <v>5.98</v>
      </c>
      <c r="M516" s="427"/>
      <c r="N516" s="434">
        <v>45247</v>
      </c>
      <c r="O516" s="427">
        <v>6.22</v>
      </c>
    </row>
    <row r="517" spans="11:15" ht="15" customHeight="1">
      <c r="K517" s="434">
        <v>45246</v>
      </c>
      <c r="L517" s="427">
        <v>6.02</v>
      </c>
      <c r="M517" s="427"/>
      <c r="N517" s="434">
        <v>45246</v>
      </c>
      <c r="O517" s="427">
        <v>6.26</v>
      </c>
    </row>
    <row r="518" spans="11:15" ht="15" customHeight="1">
      <c r="K518" s="434">
        <v>45245</v>
      </c>
      <c r="L518" s="427">
        <v>6.09</v>
      </c>
      <c r="M518" s="427"/>
      <c r="N518" s="434">
        <v>45245</v>
      </c>
      <c r="O518" s="427">
        <v>6.33</v>
      </c>
    </row>
    <row r="519" spans="11:15" ht="15" customHeight="1">
      <c r="K519" s="434">
        <v>45244</v>
      </c>
      <c r="L519" s="427">
        <v>6.02</v>
      </c>
      <c r="M519" s="427"/>
      <c r="N519" s="434">
        <v>45244</v>
      </c>
      <c r="O519" s="427">
        <v>6.27</v>
      </c>
    </row>
    <row r="520" spans="11:15" ht="15" customHeight="1">
      <c r="K520" s="434">
        <v>45243</v>
      </c>
      <c r="L520" s="427">
        <v>6.16</v>
      </c>
      <c r="M520" s="427"/>
      <c r="N520" s="434">
        <v>45243</v>
      </c>
      <c r="O520" s="427">
        <v>6.42</v>
      </c>
    </row>
    <row r="521" spans="11:15" ht="15" customHeight="1">
      <c r="K521" s="434">
        <v>45240</v>
      </c>
      <c r="L521" s="427">
        <v>6.15</v>
      </c>
      <c r="M521" s="427"/>
      <c r="N521" s="434">
        <v>45240</v>
      </c>
      <c r="O521" s="427">
        <v>6.41</v>
      </c>
    </row>
    <row r="522" spans="11:15" ht="15" customHeight="1">
      <c r="K522" s="434">
        <v>45239</v>
      </c>
      <c r="L522" s="427">
        <v>6.19</v>
      </c>
      <c r="M522" s="427"/>
      <c r="N522" s="434">
        <v>45239</v>
      </c>
      <c r="O522" s="427">
        <v>6.45</v>
      </c>
    </row>
    <row r="523" spans="11:15" ht="15" customHeight="1">
      <c r="K523" s="434">
        <v>45238</v>
      </c>
      <c r="L523" s="427">
        <v>6.07</v>
      </c>
      <c r="M523" s="427"/>
      <c r="N523" s="434">
        <v>45238</v>
      </c>
      <c r="O523" s="427">
        <v>6.33</v>
      </c>
    </row>
    <row r="524" spans="11:15" ht="15" customHeight="1">
      <c r="K524" s="434">
        <v>45237</v>
      </c>
      <c r="L524" s="427">
        <v>6.15</v>
      </c>
      <c r="M524" s="427"/>
      <c r="N524" s="434">
        <v>45237</v>
      </c>
      <c r="O524" s="427">
        <v>6.4</v>
      </c>
    </row>
    <row r="525" spans="11:15" ht="15" customHeight="1">
      <c r="K525" s="434">
        <v>45236</v>
      </c>
      <c r="L525" s="427">
        <v>6.24</v>
      </c>
      <c r="M525" s="427"/>
      <c r="N525" s="434">
        <v>45236</v>
      </c>
      <c r="O525" s="427">
        <v>6.5</v>
      </c>
    </row>
    <row r="526" spans="11:15" ht="15" customHeight="1">
      <c r="K526" s="434">
        <v>45233</v>
      </c>
      <c r="L526" s="427">
        <v>6.15</v>
      </c>
      <c r="M526" s="427"/>
      <c r="N526" s="434">
        <v>45233</v>
      </c>
      <c r="O526" s="427">
        <v>6.41</v>
      </c>
    </row>
    <row r="527" spans="11:15" ht="15" customHeight="1">
      <c r="K527" s="434">
        <v>45232</v>
      </c>
      <c r="L527" s="427">
        <v>6.23</v>
      </c>
      <c r="M527" s="427"/>
      <c r="N527" s="434">
        <v>45232</v>
      </c>
      <c r="O527" s="427">
        <v>6.49</v>
      </c>
    </row>
    <row r="528" spans="11:15" ht="15" customHeight="1">
      <c r="K528" s="434">
        <v>45231</v>
      </c>
      <c r="L528" s="427">
        <v>6.39</v>
      </c>
      <c r="M528" s="427"/>
      <c r="N528" s="434">
        <v>45231</v>
      </c>
      <c r="O528" s="427">
        <v>6.66</v>
      </c>
    </row>
    <row r="529" spans="11:15" ht="15" customHeight="1">
      <c r="K529" s="434">
        <v>45230</v>
      </c>
      <c r="L529" s="427">
        <v>6.44</v>
      </c>
      <c r="M529" s="427"/>
      <c r="N529" s="434">
        <v>45230</v>
      </c>
      <c r="O529" s="427">
        <v>6.71</v>
      </c>
    </row>
    <row r="530" spans="11:15" ht="15" customHeight="1">
      <c r="K530" s="434">
        <v>45229</v>
      </c>
      <c r="L530" s="427">
        <v>6.45</v>
      </c>
      <c r="M530" s="427"/>
      <c r="N530" s="434">
        <v>45229</v>
      </c>
      <c r="O530" s="427">
        <v>6.72</v>
      </c>
    </row>
    <row r="531" spans="11:15" ht="15" customHeight="1">
      <c r="K531" s="434">
        <v>45226</v>
      </c>
      <c r="L531" s="427">
        <v>6.44</v>
      </c>
      <c r="M531" s="427"/>
      <c r="N531" s="434">
        <v>45226</v>
      </c>
      <c r="O531" s="427">
        <v>6.7</v>
      </c>
    </row>
    <row r="532" spans="11:15" ht="15" customHeight="1">
      <c r="K532" s="434">
        <v>45225</v>
      </c>
      <c r="L532" s="427">
        <v>6.4</v>
      </c>
      <c r="M532" s="427"/>
      <c r="N532" s="434">
        <v>45225</v>
      </c>
      <c r="O532" s="427">
        <v>6.66</v>
      </c>
    </row>
    <row r="533" spans="11:15" ht="15" customHeight="1">
      <c r="K533" s="434">
        <v>45224</v>
      </c>
      <c r="L533" s="427">
        <v>6.49</v>
      </c>
      <c r="M533" s="427"/>
      <c r="N533" s="434">
        <v>45224</v>
      </c>
      <c r="O533" s="427">
        <v>6.76</v>
      </c>
    </row>
    <row r="534" spans="11:15" ht="15" customHeight="1">
      <c r="K534" s="434">
        <v>45223</v>
      </c>
      <c r="L534" s="427">
        <v>6.37</v>
      </c>
      <c r="M534" s="427"/>
      <c r="N534" s="434">
        <v>45223</v>
      </c>
      <c r="O534" s="427">
        <v>6.65</v>
      </c>
    </row>
    <row r="535" spans="11:15" ht="15" customHeight="1">
      <c r="K535" s="434">
        <v>45222</v>
      </c>
      <c r="L535" s="427">
        <v>6.41</v>
      </c>
      <c r="M535" s="427"/>
      <c r="N535" s="434">
        <v>45222</v>
      </c>
      <c r="O535" s="427">
        <v>6.69</v>
      </c>
    </row>
    <row r="536" spans="11:15" ht="15" customHeight="1">
      <c r="K536" s="434">
        <v>45219</v>
      </c>
      <c r="L536" s="427">
        <v>6.51</v>
      </c>
      <c r="M536" s="427"/>
      <c r="N536" s="434">
        <v>45219</v>
      </c>
      <c r="O536" s="427">
        <v>6.79</v>
      </c>
    </row>
    <row r="537" spans="11:15" ht="15" customHeight="1">
      <c r="K537" s="434">
        <v>45218</v>
      </c>
      <c r="L537" s="427">
        <v>6.51</v>
      </c>
      <c r="M537" s="427"/>
      <c r="N537" s="434">
        <v>45218</v>
      </c>
      <c r="O537" s="427">
        <v>6.78</v>
      </c>
    </row>
    <row r="538" spans="11:15" ht="15" customHeight="1">
      <c r="K538" s="434">
        <v>45217</v>
      </c>
      <c r="L538" s="427">
        <v>6.39</v>
      </c>
      <c r="M538" s="427"/>
      <c r="N538" s="434">
        <v>45217</v>
      </c>
      <c r="O538" s="427">
        <v>6.67</v>
      </c>
    </row>
    <row r="539" spans="11:15" ht="15" customHeight="1">
      <c r="K539" s="434">
        <v>45216</v>
      </c>
      <c r="L539" s="427">
        <v>6.33</v>
      </c>
      <c r="M539" s="427"/>
      <c r="N539" s="434">
        <v>45216</v>
      </c>
      <c r="O539" s="427">
        <v>6.61</v>
      </c>
    </row>
    <row r="540" spans="11:15" ht="15" customHeight="1">
      <c r="K540" s="434">
        <v>45215</v>
      </c>
      <c r="L540" s="427">
        <v>6.25</v>
      </c>
      <c r="M540" s="427"/>
      <c r="N540" s="434">
        <v>45215</v>
      </c>
      <c r="O540" s="427">
        <v>6.52</v>
      </c>
    </row>
    <row r="541" spans="11:15" ht="15" customHeight="1">
      <c r="K541" s="434">
        <v>45212</v>
      </c>
      <c r="L541" s="427">
        <v>6.16</v>
      </c>
      <c r="M541" s="427"/>
      <c r="N541" s="434">
        <v>45212</v>
      </c>
      <c r="O541" s="427">
        <v>6.43</v>
      </c>
    </row>
    <row r="542" spans="11:15" ht="15" customHeight="1">
      <c r="K542" s="434">
        <v>45211</v>
      </c>
      <c r="L542" s="427">
        <v>6.24</v>
      </c>
      <c r="M542" s="427"/>
      <c r="N542" s="434">
        <v>45211</v>
      </c>
      <c r="O542" s="427">
        <v>6.52</v>
      </c>
    </row>
    <row r="543" spans="11:15" ht="15" customHeight="1">
      <c r="K543" s="434">
        <v>45210</v>
      </c>
      <c r="L543" s="427">
        <v>6.11</v>
      </c>
      <c r="M543" s="427"/>
      <c r="N543" s="434">
        <v>45210</v>
      </c>
      <c r="O543" s="427">
        <v>6.38</v>
      </c>
    </row>
    <row r="544" spans="11:15" ht="15" customHeight="1">
      <c r="K544" s="434">
        <v>45209</v>
      </c>
      <c r="L544" s="427">
        <v>6.2</v>
      </c>
      <c r="M544" s="427"/>
      <c r="N544" s="434">
        <v>45209</v>
      </c>
      <c r="O544" s="427">
        <v>6.47</v>
      </c>
    </row>
    <row r="545" spans="11:15" ht="15" customHeight="1">
      <c r="K545" s="434">
        <v>45205</v>
      </c>
      <c r="L545" s="427">
        <v>6.32</v>
      </c>
      <c r="M545" s="427"/>
      <c r="N545" s="434">
        <v>45205</v>
      </c>
      <c r="O545" s="427">
        <v>6.6</v>
      </c>
    </row>
    <row r="546" spans="11:15" ht="15" customHeight="1">
      <c r="K546" s="434">
        <v>45204</v>
      </c>
      <c r="L546" s="427">
        <v>6.27</v>
      </c>
      <c r="M546" s="427"/>
      <c r="N546" s="434">
        <v>45204</v>
      </c>
      <c r="O546" s="427">
        <v>6.55</v>
      </c>
    </row>
    <row r="547" spans="11:15" ht="15" customHeight="1">
      <c r="K547" s="434">
        <v>45203</v>
      </c>
      <c r="L547" s="427">
        <v>6.26</v>
      </c>
      <c r="M547" s="427"/>
      <c r="N547" s="434">
        <v>45203</v>
      </c>
      <c r="O547" s="427">
        <v>6.54</v>
      </c>
    </row>
    <row r="548" spans="11:15" ht="15" customHeight="1">
      <c r="K548" s="434">
        <v>45202</v>
      </c>
      <c r="L548" s="427">
        <v>6.32</v>
      </c>
      <c r="M548" s="427"/>
      <c r="N548" s="434">
        <v>45202</v>
      </c>
      <c r="O548" s="427">
        <v>6.61</v>
      </c>
    </row>
    <row r="549" spans="11:15" ht="15" customHeight="1">
      <c r="K549" s="434">
        <v>45201</v>
      </c>
      <c r="L549" s="427">
        <v>6.18</v>
      </c>
      <c r="M549" s="427"/>
      <c r="N549" s="434">
        <v>45201</v>
      </c>
      <c r="O549" s="427">
        <v>6.45</v>
      </c>
    </row>
    <row r="550" spans="11:15" ht="15" customHeight="1">
      <c r="K550" s="434">
        <v>45198</v>
      </c>
      <c r="L550" s="427">
        <v>6.08</v>
      </c>
      <c r="M550" s="427"/>
      <c r="N550" s="434">
        <v>45198</v>
      </c>
      <c r="O550" s="427">
        <v>6.36</v>
      </c>
    </row>
    <row r="551" spans="11:15" ht="15" customHeight="1">
      <c r="K551" s="434">
        <v>45197</v>
      </c>
      <c r="L551" s="427">
        <v>6.09</v>
      </c>
      <c r="M551" s="427"/>
      <c r="N551" s="434">
        <v>45197</v>
      </c>
      <c r="O551" s="427">
        <v>6.38</v>
      </c>
    </row>
    <row r="552" spans="11:15" ht="15" customHeight="1">
      <c r="K552" s="434">
        <v>45196</v>
      </c>
      <c r="L552" s="427">
        <v>6.09</v>
      </c>
      <c r="M552" s="427"/>
      <c r="N552" s="434">
        <v>45196</v>
      </c>
      <c r="O552" s="427">
        <v>6.37</v>
      </c>
    </row>
    <row r="553" spans="11:15" ht="15" customHeight="1">
      <c r="K553" s="434">
        <v>45195</v>
      </c>
      <c r="L553" s="427">
        <v>6.06</v>
      </c>
      <c r="M553" s="427"/>
      <c r="N553" s="434">
        <v>45195</v>
      </c>
      <c r="O553" s="427">
        <v>6.33</v>
      </c>
    </row>
    <row r="554" spans="11:15" ht="15" customHeight="1">
      <c r="K554" s="434">
        <v>45194</v>
      </c>
      <c r="L554" s="427">
        <v>6.03</v>
      </c>
      <c r="M554" s="427"/>
      <c r="N554" s="434">
        <v>45194</v>
      </c>
      <c r="O554" s="427">
        <v>6.3</v>
      </c>
    </row>
    <row r="555" spans="11:15" ht="15" customHeight="1">
      <c r="K555" s="434">
        <v>45191</v>
      </c>
      <c r="L555" s="427">
        <v>5.89</v>
      </c>
      <c r="M555" s="427"/>
      <c r="N555" s="434">
        <v>45191</v>
      </c>
      <c r="O555" s="427">
        <v>6.17</v>
      </c>
    </row>
    <row r="556" spans="11:15" ht="15" customHeight="1">
      <c r="K556" s="434">
        <v>45190</v>
      </c>
      <c r="L556" s="427">
        <v>5.79</v>
      </c>
      <c r="M556" s="427"/>
      <c r="N556" s="434">
        <v>45190</v>
      </c>
      <c r="O556" s="427">
        <v>6.07</v>
      </c>
    </row>
    <row r="557" spans="11:15" ht="15" customHeight="1">
      <c r="K557" s="434">
        <v>45189</v>
      </c>
      <c r="L557" s="427">
        <v>5.79</v>
      </c>
      <c r="M557" s="427"/>
      <c r="N557" s="434">
        <v>45189</v>
      </c>
      <c r="O557" s="427">
        <v>6.07</v>
      </c>
    </row>
    <row r="558" spans="11:15" ht="15" customHeight="1">
      <c r="K558" s="434">
        <v>45188</v>
      </c>
      <c r="L558" s="427">
        <v>5.83</v>
      </c>
      <c r="M558" s="427"/>
      <c r="N558" s="434">
        <v>45188</v>
      </c>
      <c r="O558" s="427">
        <v>6.12</v>
      </c>
    </row>
    <row r="559" spans="11:15" ht="15" customHeight="1">
      <c r="K559" s="434">
        <v>45187</v>
      </c>
      <c r="L559" s="427">
        <v>5.8</v>
      </c>
      <c r="M559" s="427"/>
      <c r="N559" s="434">
        <v>45187</v>
      </c>
      <c r="O559" s="427">
        <v>6.09</v>
      </c>
    </row>
    <row r="560" spans="11:15" ht="15" customHeight="1">
      <c r="K560" s="434">
        <v>45184</v>
      </c>
      <c r="L560" s="427">
        <v>5.82</v>
      </c>
      <c r="M560" s="427"/>
      <c r="N560" s="434">
        <v>45184</v>
      </c>
      <c r="O560" s="427">
        <v>6.1</v>
      </c>
    </row>
    <row r="561" spans="11:15" ht="15" customHeight="1">
      <c r="K561" s="434">
        <v>45183</v>
      </c>
      <c r="L561" s="427">
        <v>5.8</v>
      </c>
      <c r="M561" s="427"/>
      <c r="N561" s="434">
        <v>45183</v>
      </c>
      <c r="O561" s="427">
        <v>6.09</v>
      </c>
    </row>
    <row r="562" spans="11:15" ht="15" customHeight="1">
      <c r="K562" s="434">
        <v>45182</v>
      </c>
      <c r="L562" s="427">
        <v>5.76</v>
      </c>
      <c r="M562" s="427"/>
      <c r="N562" s="434">
        <v>45182</v>
      </c>
      <c r="O562" s="427">
        <v>6.05</v>
      </c>
    </row>
    <row r="563" spans="11:15" ht="15" customHeight="1">
      <c r="K563" s="434">
        <v>45181</v>
      </c>
      <c r="L563" s="427">
        <v>5.77</v>
      </c>
      <c r="M563" s="427"/>
      <c r="N563" s="434">
        <v>45181</v>
      </c>
      <c r="O563" s="427">
        <v>6.05</v>
      </c>
    </row>
    <row r="564" spans="11:15" ht="15" customHeight="1">
      <c r="K564" s="434">
        <v>45180</v>
      </c>
      <c r="L564" s="427">
        <v>5.79</v>
      </c>
      <c r="M564" s="427"/>
      <c r="N564" s="434">
        <v>45180</v>
      </c>
      <c r="O564" s="427">
        <v>6.08</v>
      </c>
    </row>
    <row r="565" spans="11:15" ht="15" customHeight="1">
      <c r="K565" s="434">
        <v>45177</v>
      </c>
      <c r="L565" s="427">
        <v>5.75</v>
      </c>
      <c r="M565" s="427"/>
      <c r="N565" s="434">
        <v>45177</v>
      </c>
      <c r="O565" s="427">
        <v>6.04</v>
      </c>
    </row>
    <row r="566" spans="11:15" ht="15" customHeight="1">
      <c r="K566" s="434">
        <v>45176</v>
      </c>
      <c r="L566" s="427">
        <v>5.78</v>
      </c>
      <c r="M566" s="427"/>
      <c r="N566" s="434">
        <v>45176</v>
      </c>
      <c r="O566" s="427">
        <v>6.08</v>
      </c>
    </row>
    <row r="567" spans="11:15" ht="15" customHeight="1">
      <c r="K567" s="434">
        <v>45175</v>
      </c>
      <c r="L567" s="427">
        <v>5.79</v>
      </c>
      <c r="M567" s="427"/>
      <c r="N567" s="434">
        <v>45175</v>
      </c>
      <c r="O567" s="427">
        <v>6.08</v>
      </c>
    </row>
    <row r="568" spans="11:15" ht="15" customHeight="1">
      <c r="K568" s="434">
        <v>45174</v>
      </c>
      <c r="L568" s="427">
        <v>5.81</v>
      </c>
      <c r="M568" s="427"/>
      <c r="N568" s="434">
        <v>45174</v>
      </c>
      <c r="O568" s="427">
        <v>6.1</v>
      </c>
    </row>
    <row r="569" spans="11:15" ht="15" customHeight="1">
      <c r="K569" s="434">
        <v>45170</v>
      </c>
      <c r="L569" s="427">
        <v>5.71</v>
      </c>
      <c r="M569" s="427"/>
      <c r="N569" s="434">
        <v>45170</v>
      </c>
      <c r="O569" s="427">
        <v>5.99</v>
      </c>
    </row>
    <row r="570" spans="11:15" ht="15" customHeight="1">
      <c r="K570" s="434">
        <v>45169</v>
      </c>
      <c r="L570" s="427">
        <v>5.63</v>
      </c>
      <c r="M570" s="427"/>
      <c r="N570" s="434">
        <v>45169</v>
      </c>
      <c r="O570" s="427">
        <v>5.91</v>
      </c>
    </row>
    <row r="571" spans="11:15" ht="15" customHeight="1">
      <c r="K571" s="434">
        <v>45168</v>
      </c>
      <c r="L571" s="427">
        <v>5.65</v>
      </c>
      <c r="M571" s="427"/>
      <c r="N571" s="434">
        <v>45168</v>
      </c>
      <c r="O571" s="427">
        <v>5.93</v>
      </c>
    </row>
    <row r="572" spans="11:15" ht="15" customHeight="1">
      <c r="K572" s="434">
        <v>45167</v>
      </c>
      <c r="L572" s="427">
        <v>5.66</v>
      </c>
      <c r="M572" s="427"/>
      <c r="N572" s="434">
        <v>45167</v>
      </c>
      <c r="O572" s="427">
        <v>5.95</v>
      </c>
    </row>
    <row r="573" spans="11:15" ht="15" customHeight="1">
      <c r="K573" s="434">
        <v>45166</v>
      </c>
      <c r="L573" s="427">
        <v>5.73</v>
      </c>
      <c r="M573" s="427"/>
      <c r="N573" s="434">
        <v>45166</v>
      </c>
      <c r="O573" s="427">
        <v>6</v>
      </c>
    </row>
    <row r="574" spans="11:15" ht="15" customHeight="1">
      <c r="K574" s="434">
        <v>45163</v>
      </c>
      <c r="L574" s="427">
        <v>5.73</v>
      </c>
      <c r="M574" s="427"/>
      <c r="N574" s="434">
        <v>45163</v>
      </c>
      <c r="O574" s="427">
        <v>6</v>
      </c>
    </row>
    <row r="575" spans="11:15" ht="15" customHeight="1">
      <c r="K575" s="434">
        <v>45162</v>
      </c>
      <c r="L575" s="427">
        <v>5.74</v>
      </c>
      <c r="M575" s="427"/>
      <c r="N575" s="434">
        <v>45162</v>
      </c>
      <c r="O575" s="427">
        <v>6.02</v>
      </c>
    </row>
    <row r="576" spans="11:15" ht="15" customHeight="1">
      <c r="K576" s="434">
        <v>45161</v>
      </c>
      <c r="L576" s="427">
        <v>5.73</v>
      </c>
      <c r="M576" s="427"/>
      <c r="N576" s="434">
        <v>45161</v>
      </c>
      <c r="O576" s="427">
        <v>6.01</v>
      </c>
    </row>
    <row r="577" spans="11:15" ht="15" customHeight="1">
      <c r="K577" s="434">
        <v>45160</v>
      </c>
      <c r="L577" s="427">
        <v>5.86</v>
      </c>
      <c r="M577" s="427"/>
      <c r="N577" s="434">
        <v>45160</v>
      </c>
      <c r="O577" s="427">
        <v>6.15</v>
      </c>
    </row>
    <row r="578" spans="11:15" ht="15" customHeight="1">
      <c r="K578" s="434">
        <v>45159</v>
      </c>
      <c r="L578" s="427">
        <v>5.92</v>
      </c>
      <c r="M578" s="427"/>
      <c r="N578" s="434">
        <v>45159</v>
      </c>
      <c r="O578" s="427">
        <v>6.21</v>
      </c>
    </row>
    <row r="579" spans="11:15" ht="15" customHeight="1">
      <c r="K579" s="434">
        <v>45156</v>
      </c>
      <c r="L579" s="427">
        <v>5.84</v>
      </c>
      <c r="M579" s="427"/>
      <c r="N579" s="434">
        <v>45156</v>
      </c>
      <c r="O579" s="427">
        <v>6.14</v>
      </c>
    </row>
    <row r="580" spans="11:15" ht="15" customHeight="1">
      <c r="K580" s="434">
        <v>45155</v>
      </c>
      <c r="L580" s="427">
        <v>5.86</v>
      </c>
      <c r="M580" s="427"/>
      <c r="N580" s="434">
        <v>45155</v>
      </c>
      <c r="O580" s="427">
        <v>6.16</v>
      </c>
    </row>
    <row r="581" spans="11:15" ht="15" customHeight="1">
      <c r="K581" s="434">
        <v>45154</v>
      </c>
      <c r="L581" s="427">
        <v>5.8</v>
      </c>
      <c r="M581" s="427"/>
      <c r="N581" s="434">
        <v>45154</v>
      </c>
      <c r="O581" s="427">
        <v>6.11</v>
      </c>
    </row>
    <row r="582" spans="11:15" ht="15" customHeight="1">
      <c r="K582" s="434">
        <v>45153</v>
      </c>
      <c r="L582" s="427">
        <v>5.75</v>
      </c>
      <c r="M582" s="427"/>
      <c r="N582" s="434">
        <v>45153</v>
      </c>
      <c r="O582" s="427">
        <v>6.06</v>
      </c>
    </row>
    <row r="583" spans="11:15" ht="15" customHeight="1">
      <c r="K583" s="434">
        <v>45152</v>
      </c>
      <c r="L583" s="427">
        <v>5.72</v>
      </c>
      <c r="M583" s="427"/>
      <c r="N583" s="434">
        <v>45152</v>
      </c>
      <c r="O583" s="427">
        <v>6.02</v>
      </c>
    </row>
    <row r="584" spans="11:15" ht="15" customHeight="1">
      <c r="K584" s="434">
        <v>45149</v>
      </c>
      <c r="L584" s="427">
        <v>5.72</v>
      </c>
      <c r="M584" s="427"/>
      <c r="N584" s="434">
        <v>45149</v>
      </c>
      <c r="O584" s="427">
        <v>6.02</v>
      </c>
    </row>
    <row r="585" spans="11:15" ht="15" customHeight="1">
      <c r="K585" s="434">
        <v>45148</v>
      </c>
      <c r="L585" s="427">
        <v>5.68</v>
      </c>
      <c r="M585" s="427"/>
      <c r="N585" s="434">
        <v>45148</v>
      </c>
      <c r="O585" s="427">
        <v>5.98</v>
      </c>
    </row>
    <row r="586" spans="11:15" ht="15" customHeight="1">
      <c r="K586" s="434">
        <v>45147</v>
      </c>
      <c r="L586" s="427">
        <v>5.61</v>
      </c>
      <c r="M586" s="427"/>
      <c r="N586" s="434">
        <v>45147</v>
      </c>
      <c r="O586" s="427">
        <v>5.92</v>
      </c>
    </row>
    <row r="587" spans="11:15" ht="15" customHeight="1">
      <c r="K587" s="434">
        <v>45146</v>
      </c>
      <c r="L587" s="427">
        <v>5.64</v>
      </c>
      <c r="M587" s="427"/>
      <c r="N587" s="434">
        <v>45146</v>
      </c>
      <c r="O587" s="427">
        <v>5.95</v>
      </c>
    </row>
    <row r="588" spans="11:15" ht="15" customHeight="1">
      <c r="K588" s="434">
        <v>45145</v>
      </c>
      <c r="L588" s="427">
        <v>5.68</v>
      </c>
      <c r="M588" s="427"/>
      <c r="N588" s="434">
        <v>45145</v>
      </c>
      <c r="O588" s="427">
        <v>5.98</v>
      </c>
    </row>
    <row r="589" spans="11:15" ht="15" customHeight="1">
      <c r="K589" s="434">
        <v>45142</v>
      </c>
      <c r="L589" s="427">
        <v>5.64</v>
      </c>
      <c r="M589" s="427"/>
      <c r="N589" s="434">
        <v>45142</v>
      </c>
      <c r="O589" s="427">
        <v>5.95</v>
      </c>
    </row>
    <row r="590" spans="11:15" ht="15" customHeight="1">
      <c r="K590" s="434">
        <v>45141</v>
      </c>
      <c r="L590" s="427">
        <v>5.73</v>
      </c>
      <c r="M590" s="427"/>
      <c r="N590" s="434">
        <v>45141</v>
      </c>
      <c r="O590" s="427">
        <v>6.04</v>
      </c>
    </row>
    <row r="591" spans="11:15" ht="15" customHeight="1">
      <c r="K591" s="434">
        <v>45140</v>
      </c>
      <c r="L591" s="427">
        <v>5.59</v>
      </c>
      <c r="M591" s="427"/>
      <c r="N591" s="434">
        <v>45140</v>
      </c>
      <c r="O591" s="427">
        <v>5.89</v>
      </c>
    </row>
    <row r="592" spans="11:15" ht="15" customHeight="1">
      <c r="K592" s="434">
        <v>45139</v>
      </c>
      <c r="L592" s="427">
        <v>5.52</v>
      </c>
      <c r="M592" s="427"/>
      <c r="N592" s="434">
        <v>45139</v>
      </c>
      <c r="O592" s="427">
        <v>5.81</v>
      </c>
    </row>
    <row r="593" spans="11:15" ht="15" customHeight="1">
      <c r="K593" s="434">
        <v>45138</v>
      </c>
      <c r="L593" s="427">
        <v>5.43</v>
      </c>
      <c r="M593" s="427"/>
      <c r="N593" s="434">
        <v>45138</v>
      </c>
      <c r="O593" s="427">
        <v>5.74</v>
      </c>
    </row>
    <row r="594" spans="11:15" ht="15" customHeight="1">
      <c r="K594" s="434">
        <v>45135</v>
      </c>
      <c r="L594" s="427">
        <v>5.44</v>
      </c>
      <c r="M594" s="427"/>
      <c r="N594" s="434">
        <v>45135</v>
      </c>
      <c r="O594" s="427">
        <v>5.76</v>
      </c>
    </row>
    <row r="595" spans="11:15" ht="15" customHeight="1">
      <c r="K595" s="434">
        <v>45134</v>
      </c>
      <c r="L595" s="427">
        <v>5.47</v>
      </c>
      <c r="M595" s="427"/>
      <c r="N595" s="434">
        <v>45134</v>
      </c>
      <c r="O595" s="427">
        <v>5.79</v>
      </c>
    </row>
    <row r="596" spans="11:15" ht="15" customHeight="1">
      <c r="K596" s="434">
        <v>45133</v>
      </c>
      <c r="L596" s="427">
        <v>5.36</v>
      </c>
      <c r="M596" s="427"/>
      <c r="N596" s="434">
        <v>45133</v>
      </c>
      <c r="O596" s="427">
        <v>5.69</v>
      </c>
    </row>
    <row r="597" spans="11:15" ht="15" customHeight="1">
      <c r="K597" s="434">
        <v>45132</v>
      </c>
      <c r="L597" s="427">
        <v>5.39</v>
      </c>
      <c r="M597" s="427"/>
      <c r="N597" s="434">
        <v>45132</v>
      </c>
      <c r="O597" s="427">
        <v>5.72</v>
      </c>
    </row>
    <row r="598" spans="11:15" ht="15" customHeight="1">
      <c r="K598" s="434">
        <v>45131</v>
      </c>
      <c r="L598" s="427">
        <v>5.37</v>
      </c>
      <c r="M598" s="427"/>
      <c r="N598" s="434">
        <v>45131</v>
      </c>
      <c r="O598" s="427">
        <v>5.69</v>
      </c>
    </row>
    <row r="599" spans="11:15" ht="15" customHeight="1">
      <c r="K599" s="434">
        <v>45128</v>
      </c>
      <c r="L599" s="427">
        <v>5.36</v>
      </c>
      <c r="M599" s="427"/>
      <c r="N599" s="434">
        <v>45128</v>
      </c>
      <c r="O599" s="427">
        <v>5.68</v>
      </c>
    </row>
    <row r="600" spans="11:15" ht="15" customHeight="1">
      <c r="K600" s="434">
        <v>45127</v>
      </c>
      <c r="L600" s="427">
        <v>5.37</v>
      </c>
      <c r="M600" s="427"/>
      <c r="N600" s="434">
        <v>45127</v>
      </c>
      <c r="O600" s="427">
        <v>5.69</v>
      </c>
    </row>
    <row r="601" spans="11:15" ht="15" customHeight="1">
      <c r="K601" s="434">
        <v>45126</v>
      </c>
      <c r="L601" s="427">
        <v>5.29</v>
      </c>
      <c r="M601" s="427"/>
      <c r="N601" s="434">
        <v>45126</v>
      </c>
      <c r="O601" s="427">
        <v>5.61</v>
      </c>
    </row>
    <row r="602" spans="11:15" ht="15" customHeight="1">
      <c r="K602" s="434">
        <v>45125</v>
      </c>
      <c r="L602" s="427">
        <v>5.36</v>
      </c>
      <c r="M602" s="427"/>
      <c r="N602" s="434">
        <v>45125</v>
      </c>
      <c r="O602" s="427">
        <v>5.68</v>
      </c>
    </row>
    <row r="603" spans="11:15" ht="15" customHeight="1">
      <c r="K603" s="434">
        <v>45124</v>
      </c>
      <c r="L603" s="427">
        <v>5.38</v>
      </c>
      <c r="M603" s="427"/>
      <c r="N603" s="434">
        <v>45124</v>
      </c>
      <c r="O603" s="427">
        <v>5.69</v>
      </c>
    </row>
    <row r="604" spans="11:15" ht="15" customHeight="1">
      <c r="K604" s="434">
        <v>45121</v>
      </c>
      <c r="L604" s="427">
        <v>5.38</v>
      </c>
      <c r="M604" s="427"/>
      <c r="N604" s="434">
        <v>45121</v>
      </c>
      <c r="O604" s="427">
        <v>5.69</v>
      </c>
    </row>
    <row r="605" spans="11:15" ht="15" customHeight="1">
      <c r="K605" s="434">
        <v>45120</v>
      </c>
      <c r="L605" s="427">
        <v>5.35</v>
      </c>
      <c r="M605" s="427"/>
      <c r="N605" s="434">
        <v>45120</v>
      </c>
      <c r="O605" s="427">
        <v>5.67</v>
      </c>
    </row>
    <row r="606" spans="11:15" ht="15" customHeight="1">
      <c r="K606" s="434">
        <v>45119</v>
      </c>
      <c r="L606" s="427">
        <v>5.42</v>
      </c>
      <c r="M606" s="427"/>
      <c r="N606" s="434">
        <v>45119</v>
      </c>
      <c r="O606" s="427">
        <v>5.73</v>
      </c>
    </row>
    <row r="607" spans="11:15" ht="15" customHeight="1">
      <c r="K607" s="434">
        <v>45118</v>
      </c>
      <c r="L607" s="427">
        <v>5.5</v>
      </c>
      <c r="M607" s="427"/>
      <c r="N607" s="434">
        <v>45118</v>
      </c>
      <c r="O607" s="427">
        <v>5.83</v>
      </c>
    </row>
    <row r="608" spans="11:15" ht="15" customHeight="1">
      <c r="K608" s="434">
        <v>45117</v>
      </c>
      <c r="L608" s="427">
        <v>5.54</v>
      </c>
      <c r="M608" s="427"/>
      <c r="N608" s="434">
        <v>45117</v>
      </c>
      <c r="O608" s="427">
        <v>5.86</v>
      </c>
    </row>
    <row r="609" spans="11:15" ht="15" customHeight="1">
      <c r="K609" s="434">
        <v>45114</v>
      </c>
      <c r="L609" s="427">
        <v>5.53</v>
      </c>
      <c r="M609" s="427"/>
      <c r="N609" s="434">
        <v>45114</v>
      </c>
      <c r="O609" s="427">
        <v>5.86</v>
      </c>
    </row>
    <row r="610" spans="11:15" ht="15" customHeight="1">
      <c r="K610" s="434">
        <v>45113</v>
      </c>
      <c r="L610" s="427">
        <v>5.51</v>
      </c>
      <c r="M610" s="427"/>
      <c r="N610" s="434">
        <v>45113</v>
      </c>
      <c r="O610" s="427">
        <v>5.84</v>
      </c>
    </row>
    <row r="611" spans="11:15" ht="15" customHeight="1">
      <c r="K611" s="434">
        <v>45112</v>
      </c>
      <c r="L611" s="427">
        <v>5.44</v>
      </c>
      <c r="M611" s="427"/>
      <c r="N611" s="434">
        <v>45112</v>
      </c>
      <c r="O611" s="427">
        <v>5.77</v>
      </c>
    </row>
    <row r="612" spans="11:15" ht="15" customHeight="1">
      <c r="K612" s="434">
        <v>45110</v>
      </c>
      <c r="L612" s="427">
        <v>5.38</v>
      </c>
      <c r="M612" s="427"/>
      <c r="N612" s="434">
        <v>45110</v>
      </c>
      <c r="O612" s="427">
        <v>5.7</v>
      </c>
    </row>
    <row r="613" spans="11:15" ht="15" customHeight="1">
      <c r="K613" s="434">
        <v>45107</v>
      </c>
      <c r="L613" s="427">
        <v>5.35</v>
      </c>
      <c r="M613" s="427"/>
      <c r="N613" s="434">
        <v>45107</v>
      </c>
      <c r="O613" s="427">
        <v>5.68</v>
      </c>
    </row>
    <row r="614" spans="11:15" ht="15" customHeight="1">
      <c r="K614" s="434">
        <v>45106</v>
      </c>
      <c r="L614" s="427">
        <v>5.43</v>
      </c>
      <c r="M614" s="427"/>
      <c r="N614" s="434">
        <v>45106</v>
      </c>
      <c r="O614" s="427">
        <v>5.76</v>
      </c>
    </row>
    <row r="615" spans="11:15" ht="15" customHeight="1">
      <c r="K615" s="434">
        <v>45105</v>
      </c>
      <c r="L615" s="427">
        <v>5.33</v>
      </c>
      <c r="M615" s="427"/>
      <c r="N615" s="434">
        <v>45105</v>
      </c>
      <c r="O615" s="427">
        <v>5.66</v>
      </c>
    </row>
    <row r="616" spans="11:15" ht="15" customHeight="1">
      <c r="K616" s="434">
        <v>45104</v>
      </c>
      <c r="L616" s="427">
        <v>5.37</v>
      </c>
      <c r="M616" s="427"/>
      <c r="N616" s="434">
        <v>45104</v>
      </c>
      <c r="O616" s="427">
        <v>5.7</v>
      </c>
    </row>
    <row r="617" spans="11:15" ht="15" customHeight="1">
      <c r="K617" s="434">
        <v>45103</v>
      </c>
      <c r="L617" s="427">
        <v>5.36</v>
      </c>
      <c r="M617" s="427"/>
      <c r="N617" s="434">
        <v>45103</v>
      </c>
      <c r="O617" s="427">
        <v>5.69</v>
      </c>
    </row>
    <row r="618" spans="11:15" ht="15" customHeight="1">
      <c r="K618" s="434">
        <v>45100</v>
      </c>
      <c r="L618" s="427">
        <v>5.36</v>
      </c>
      <c r="M618" s="427"/>
      <c r="N618" s="434">
        <v>45100</v>
      </c>
      <c r="O618" s="427">
        <v>5.69</v>
      </c>
    </row>
    <row r="619" spans="11:15" ht="15" customHeight="1">
      <c r="K619" s="434">
        <v>45099</v>
      </c>
      <c r="L619" s="427">
        <v>5.4</v>
      </c>
      <c r="M619" s="427"/>
      <c r="N619" s="434">
        <v>45099</v>
      </c>
      <c r="O619" s="427">
        <v>5.73</v>
      </c>
    </row>
    <row r="620" spans="11:15" ht="15" customHeight="1">
      <c r="K620" s="434">
        <v>45098</v>
      </c>
      <c r="L620" s="427">
        <v>5.33</v>
      </c>
      <c r="M620" s="427"/>
      <c r="N620" s="434">
        <v>45098</v>
      </c>
      <c r="O620" s="427">
        <v>5.67</v>
      </c>
    </row>
    <row r="621" spans="11:15" ht="15" customHeight="1">
      <c r="K621" s="434">
        <v>45097</v>
      </c>
      <c r="L621" s="427">
        <v>5.33</v>
      </c>
      <c r="M621" s="427"/>
      <c r="N621" s="434">
        <v>45097</v>
      </c>
      <c r="O621" s="427">
        <v>5.68</v>
      </c>
    </row>
    <row r="622" spans="11:15" ht="15" customHeight="1">
      <c r="K622" s="434">
        <v>45093</v>
      </c>
      <c r="L622" s="427">
        <v>5.37</v>
      </c>
      <c r="M622" s="427"/>
      <c r="N622" s="434">
        <v>45093</v>
      </c>
      <c r="O622" s="427">
        <v>5.71</v>
      </c>
    </row>
    <row r="623" spans="11:15" ht="15" customHeight="1">
      <c r="K623" s="434">
        <v>45092</v>
      </c>
      <c r="L623" s="427">
        <v>5.37</v>
      </c>
      <c r="M623" s="427"/>
      <c r="N623" s="434">
        <v>45092</v>
      </c>
      <c r="O623" s="427">
        <v>5.72</v>
      </c>
    </row>
    <row r="624" spans="11:15" ht="15" customHeight="1">
      <c r="K624" s="434">
        <v>45091</v>
      </c>
      <c r="L624" s="427">
        <v>5.39</v>
      </c>
      <c r="M624" s="427"/>
      <c r="N624" s="434">
        <v>45091</v>
      </c>
      <c r="O624" s="427">
        <v>5.75</v>
      </c>
    </row>
    <row r="625" spans="11:15" ht="15" customHeight="1">
      <c r="K625" s="434">
        <v>45090</v>
      </c>
      <c r="L625" s="427">
        <v>5.45</v>
      </c>
      <c r="M625" s="427"/>
      <c r="N625" s="434">
        <v>45090</v>
      </c>
      <c r="O625" s="427">
        <v>5.81</v>
      </c>
    </row>
    <row r="626" spans="11:15" ht="15" customHeight="1">
      <c r="K626" s="434">
        <v>45089</v>
      </c>
      <c r="L626" s="427">
        <v>5.42</v>
      </c>
      <c r="M626" s="427"/>
      <c r="N626" s="434">
        <v>45089</v>
      </c>
      <c r="O626" s="427">
        <v>5.8</v>
      </c>
    </row>
    <row r="627" spans="11:15" ht="15" customHeight="1">
      <c r="K627" s="434">
        <v>45086</v>
      </c>
      <c r="L627" s="427">
        <v>5.4</v>
      </c>
      <c r="M627" s="427"/>
      <c r="N627" s="434">
        <v>45086</v>
      </c>
      <c r="O627" s="427">
        <v>5.77</v>
      </c>
    </row>
    <row r="628" spans="11:15" ht="15" customHeight="1">
      <c r="K628" s="434">
        <v>45085</v>
      </c>
      <c r="L628" s="427">
        <v>5.39</v>
      </c>
      <c r="M628" s="427"/>
      <c r="N628" s="434">
        <v>45085</v>
      </c>
      <c r="O628" s="427">
        <v>5.77</v>
      </c>
    </row>
    <row r="629" spans="11:15" ht="15" customHeight="1">
      <c r="K629" s="434">
        <v>45084</v>
      </c>
      <c r="L629" s="427">
        <v>5.45</v>
      </c>
      <c r="M629" s="427"/>
      <c r="N629" s="434">
        <v>45084</v>
      </c>
      <c r="O629" s="427">
        <v>5.82</v>
      </c>
    </row>
    <row r="630" spans="11:15" ht="15" customHeight="1">
      <c r="K630" s="434">
        <v>45083</v>
      </c>
      <c r="L630" s="427">
        <v>5.38</v>
      </c>
      <c r="M630" s="427"/>
      <c r="N630" s="434">
        <v>45083</v>
      </c>
      <c r="O630" s="427">
        <v>5.74</v>
      </c>
    </row>
    <row r="631" spans="11:15" ht="15" customHeight="1">
      <c r="K631" s="434">
        <v>45082</v>
      </c>
      <c r="L631" s="427">
        <v>5.39</v>
      </c>
      <c r="M631" s="427"/>
      <c r="N631" s="434">
        <v>45082</v>
      </c>
      <c r="O631" s="427">
        <v>5.76</v>
      </c>
    </row>
    <row r="632" spans="11:15" ht="15" customHeight="1">
      <c r="K632" s="434">
        <v>45079</v>
      </c>
      <c r="L632" s="427">
        <v>5.39</v>
      </c>
      <c r="M632" s="427"/>
      <c r="N632" s="434">
        <v>45079</v>
      </c>
      <c r="O632" s="427">
        <v>5.77</v>
      </c>
    </row>
    <row r="633" spans="11:15" ht="15" customHeight="1">
      <c r="K633" s="434">
        <v>45078</v>
      </c>
      <c r="L633" s="427">
        <v>5.36</v>
      </c>
      <c r="M633" s="427"/>
      <c r="N633" s="434">
        <v>45078</v>
      </c>
      <c r="O633" s="427">
        <v>5.73</v>
      </c>
    </row>
    <row r="634" spans="11:15" ht="15" customHeight="1">
      <c r="K634" s="434">
        <v>45077</v>
      </c>
      <c r="L634" s="427">
        <v>5.38</v>
      </c>
      <c r="M634" s="427"/>
      <c r="N634" s="434">
        <v>45077</v>
      </c>
      <c r="O634" s="427">
        <v>5.76</v>
      </c>
    </row>
    <row r="635" spans="11:15" ht="15" customHeight="1">
      <c r="K635" s="434">
        <v>45076</v>
      </c>
      <c r="L635" s="427">
        <v>5.42</v>
      </c>
      <c r="M635" s="427"/>
      <c r="N635" s="434">
        <v>45076</v>
      </c>
      <c r="O635" s="427">
        <v>5.8</v>
      </c>
    </row>
    <row r="636" spans="11:15" ht="15" customHeight="1">
      <c r="K636" s="434">
        <v>45072</v>
      </c>
      <c r="L636" s="427">
        <v>5.5</v>
      </c>
      <c r="M636" s="427"/>
      <c r="N636" s="434">
        <v>45072</v>
      </c>
      <c r="O636" s="427">
        <v>5.86</v>
      </c>
    </row>
    <row r="637" spans="11:15" ht="15" customHeight="1">
      <c r="K637" s="434">
        <v>45071</v>
      </c>
      <c r="L637" s="427">
        <v>5.53</v>
      </c>
      <c r="M637" s="427"/>
      <c r="N637" s="434">
        <v>45071</v>
      </c>
      <c r="O637" s="427">
        <v>5.89</v>
      </c>
    </row>
    <row r="638" spans="11:15" ht="15" customHeight="1">
      <c r="K638" s="434">
        <v>45070</v>
      </c>
      <c r="L638" s="427">
        <v>5.5</v>
      </c>
      <c r="M638" s="427"/>
      <c r="N638" s="434">
        <v>45070</v>
      </c>
      <c r="O638" s="427">
        <v>5.86</v>
      </c>
    </row>
    <row r="639" spans="11:15" ht="15" customHeight="1">
      <c r="K639" s="434">
        <v>45069</v>
      </c>
      <c r="L639" s="427">
        <v>5.49</v>
      </c>
      <c r="M639" s="427"/>
      <c r="N639" s="434">
        <v>45069</v>
      </c>
      <c r="O639" s="427">
        <v>5.84</v>
      </c>
    </row>
    <row r="640" spans="11:15" ht="15" customHeight="1">
      <c r="K640" s="434">
        <v>45068</v>
      </c>
      <c r="L640" s="427">
        <v>5.5</v>
      </c>
      <c r="M640" s="427"/>
      <c r="N640" s="434">
        <v>45068</v>
      </c>
      <c r="O640" s="427">
        <v>5.86</v>
      </c>
    </row>
    <row r="641" spans="11:15" ht="15" customHeight="1">
      <c r="K641" s="434">
        <v>45065</v>
      </c>
      <c r="L641" s="427">
        <v>5.49</v>
      </c>
      <c r="M641" s="427"/>
      <c r="N641" s="434">
        <v>45065</v>
      </c>
      <c r="O641" s="427">
        <v>5.83</v>
      </c>
    </row>
    <row r="642" spans="11:15" ht="15" customHeight="1">
      <c r="K642" s="434">
        <v>45064</v>
      </c>
      <c r="L642" s="427">
        <v>5.44</v>
      </c>
      <c r="M642" s="427"/>
      <c r="N642" s="434">
        <v>45064</v>
      </c>
      <c r="O642" s="427">
        <v>5.79</v>
      </c>
    </row>
    <row r="643" spans="11:15" ht="15" customHeight="1">
      <c r="K643" s="434">
        <v>45063</v>
      </c>
      <c r="L643" s="427">
        <v>5.43</v>
      </c>
      <c r="M643" s="427"/>
      <c r="N643" s="434">
        <v>45063</v>
      </c>
      <c r="O643" s="427">
        <v>5.77</v>
      </c>
    </row>
    <row r="644" spans="11:15" ht="15" customHeight="1">
      <c r="K644" s="434">
        <v>45062</v>
      </c>
      <c r="L644" s="427">
        <v>5.41</v>
      </c>
      <c r="M644" s="427"/>
      <c r="N644" s="434">
        <v>45062</v>
      </c>
      <c r="O644" s="427">
        <v>5.76</v>
      </c>
    </row>
    <row r="645" spans="11:15" ht="15" customHeight="1">
      <c r="K645" s="434">
        <v>45061</v>
      </c>
      <c r="L645" s="427">
        <v>5.35</v>
      </c>
      <c r="M645" s="427"/>
      <c r="N645" s="434">
        <v>45061</v>
      </c>
      <c r="O645" s="427">
        <v>5.71</v>
      </c>
    </row>
    <row r="646" spans="11:15" ht="15" customHeight="1">
      <c r="K646" s="434">
        <v>45058</v>
      </c>
      <c r="L646" s="427">
        <v>5.26</v>
      </c>
      <c r="M646" s="427"/>
      <c r="N646" s="434">
        <v>45058</v>
      </c>
      <c r="O646" s="427">
        <v>5.61</v>
      </c>
    </row>
    <row r="647" spans="11:15" ht="15" customHeight="1">
      <c r="K647" s="434">
        <v>45057</v>
      </c>
      <c r="L647" s="427">
        <v>5.24</v>
      </c>
      <c r="M647" s="427"/>
      <c r="N647" s="434">
        <v>45057</v>
      </c>
      <c r="O647" s="427">
        <v>5.57</v>
      </c>
    </row>
    <row r="648" spans="11:15" ht="15" customHeight="1">
      <c r="K648" s="434">
        <v>45056</v>
      </c>
      <c r="L648" s="427">
        <v>5.29</v>
      </c>
      <c r="M648" s="427"/>
      <c r="N648" s="434">
        <v>45056</v>
      </c>
      <c r="O648" s="427">
        <v>5.63</v>
      </c>
    </row>
    <row r="649" spans="11:15" ht="15" customHeight="1">
      <c r="K649" s="434">
        <v>45055</v>
      </c>
      <c r="L649" s="427">
        <v>5.34</v>
      </c>
      <c r="M649" s="427"/>
      <c r="N649" s="434">
        <v>45055</v>
      </c>
      <c r="O649" s="427">
        <v>5.68</v>
      </c>
    </row>
    <row r="650" spans="11:15" ht="15" customHeight="1">
      <c r="K650" s="434">
        <v>45054</v>
      </c>
      <c r="L650" s="427">
        <v>5.31</v>
      </c>
      <c r="M650" s="427"/>
      <c r="N650" s="434">
        <v>45054</v>
      </c>
      <c r="O650" s="427">
        <v>5.65</v>
      </c>
    </row>
    <row r="651" spans="11:15" ht="15" customHeight="1">
      <c r="K651" s="434">
        <v>45051</v>
      </c>
      <c r="L651" s="427">
        <v>5.24</v>
      </c>
      <c r="M651" s="427"/>
      <c r="N651" s="434">
        <v>45051</v>
      </c>
      <c r="O651" s="427">
        <v>5.57</v>
      </c>
    </row>
    <row r="652" spans="11:15" ht="15" customHeight="1">
      <c r="K652" s="434">
        <v>45050</v>
      </c>
      <c r="L652" s="427">
        <v>5.2</v>
      </c>
      <c r="M652" s="427"/>
      <c r="N652" s="434">
        <v>45050</v>
      </c>
      <c r="O652" s="427">
        <v>5.54</v>
      </c>
    </row>
    <row r="653" spans="11:15" ht="15" customHeight="1">
      <c r="K653" s="434">
        <v>45049</v>
      </c>
      <c r="L653" s="427">
        <v>5.18</v>
      </c>
      <c r="M653" s="427"/>
      <c r="N653" s="434">
        <v>45049</v>
      </c>
      <c r="O653" s="427">
        <v>5.51</v>
      </c>
    </row>
    <row r="654" spans="11:15" ht="15" customHeight="1">
      <c r="K654" s="434">
        <v>45048</v>
      </c>
      <c r="L654" s="427">
        <v>5.2</v>
      </c>
      <c r="M654" s="427"/>
      <c r="N654" s="434">
        <v>45048</v>
      </c>
      <c r="O654" s="427">
        <v>5.53</v>
      </c>
    </row>
    <row r="655" spans="11:15" ht="15" customHeight="1">
      <c r="K655" s="434">
        <v>45047</v>
      </c>
      <c r="L655" s="427">
        <v>5.25</v>
      </c>
      <c r="M655" s="427"/>
      <c r="N655" s="434">
        <v>45047</v>
      </c>
      <c r="O655" s="427">
        <v>5.59</v>
      </c>
    </row>
    <row r="656" spans="11:15" ht="15" customHeight="1">
      <c r="K656" s="434">
        <v>45044</v>
      </c>
      <c r="L656" s="427">
        <v>5.1100000000000003</v>
      </c>
      <c r="M656" s="427"/>
      <c r="N656" s="434">
        <v>45044</v>
      </c>
      <c r="O656" s="427">
        <v>5.45</v>
      </c>
    </row>
    <row r="657" spans="11:15" ht="15" customHeight="1">
      <c r="K657" s="434">
        <v>45043</v>
      </c>
      <c r="L657" s="427">
        <v>5.18</v>
      </c>
      <c r="M657" s="427"/>
      <c r="N657" s="434">
        <v>45043</v>
      </c>
      <c r="O657" s="427">
        <v>5.52</v>
      </c>
    </row>
    <row r="658" spans="11:15" ht="15" customHeight="1">
      <c r="K658" s="434">
        <v>45042</v>
      </c>
      <c r="L658" s="427">
        <v>5.13</v>
      </c>
      <c r="M658" s="427"/>
      <c r="N658" s="434">
        <v>45042</v>
      </c>
      <c r="O658" s="427">
        <v>5.46</v>
      </c>
    </row>
    <row r="659" spans="11:15" ht="15" customHeight="1">
      <c r="K659" s="434">
        <v>45041</v>
      </c>
      <c r="L659" s="427">
        <v>5.08</v>
      </c>
      <c r="M659" s="427"/>
      <c r="N659" s="434">
        <v>45041</v>
      </c>
      <c r="O659" s="427">
        <v>5.42</v>
      </c>
    </row>
    <row r="660" spans="11:15" ht="15" customHeight="1">
      <c r="K660" s="434">
        <v>45040</v>
      </c>
      <c r="L660" s="427">
        <v>5.16</v>
      </c>
      <c r="M660" s="427"/>
      <c r="N660" s="434">
        <v>45040</v>
      </c>
      <c r="O660" s="427">
        <v>5.49</v>
      </c>
    </row>
    <row r="661" spans="11:15" ht="15" customHeight="1">
      <c r="K661" s="434">
        <v>45037</v>
      </c>
      <c r="L661" s="427">
        <v>5.21</v>
      </c>
      <c r="M661" s="427"/>
      <c r="N661" s="434">
        <v>45037</v>
      </c>
      <c r="O661" s="427">
        <v>5.54</v>
      </c>
    </row>
    <row r="662" spans="11:15" ht="15" customHeight="1">
      <c r="K662" s="434">
        <v>45036</v>
      </c>
      <c r="L662" s="427">
        <v>5.18</v>
      </c>
      <c r="M662" s="427"/>
      <c r="N662" s="434">
        <v>45036</v>
      </c>
      <c r="O662" s="427">
        <v>5.52</v>
      </c>
    </row>
    <row r="663" spans="11:15" ht="15" customHeight="1">
      <c r="K663" s="434">
        <v>45035</v>
      </c>
      <c r="L663" s="427">
        <v>5.2</v>
      </c>
      <c r="M663" s="427"/>
      <c r="N663" s="434">
        <v>45035</v>
      </c>
      <c r="O663" s="427">
        <v>5.54</v>
      </c>
    </row>
    <row r="664" spans="11:15" ht="15" customHeight="1">
      <c r="K664" s="434">
        <v>45034</v>
      </c>
      <c r="L664" s="427">
        <v>5.2</v>
      </c>
      <c r="M664" s="427"/>
      <c r="N664" s="434">
        <v>45034</v>
      </c>
      <c r="O664" s="427">
        <v>5.52</v>
      </c>
    </row>
    <row r="665" spans="11:15" ht="15" customHeight="1">
      <c r="K665" s="434">
        <v>45033</v>
      </c>
      <c r="L665" s="427">
        <v>5.23</v>
      </c>
      <c r="M665" s="427"/>
      <c r="N665" s="434">
        <v>45033</v>
      </c>
      <c r="O665" s="427">
        <v>5.55</v>
      </c>
    </row>
    <row r="666" spans="11:15" ht="15" customHeight="1">
      <c r="K666" s="434">
        <v>45030</v>
      </c>
      <c r="L666" s="427">
        <v>5.16</v>
      </c>
      <c r="M666" s="427"/>
      <c r="N666" s="434">
        <v>45030</v>
      </c>
      <c r="O666" s="427">
        <v>5.49</v>
      </c>
    </row>
    <row r="667" spans="11:15" ht="15" customHeight="1">
      <c r="K667" s="434">
        <v>45029</v>
      </c>
      <c r="L667" s="427">
        <v>5.12</v>
      </c>
      <c r="M667" s="427"/>
      <c r="N667" s="434">
        <v>45029</v>
      </c>
      <c r="O667" s="427">
        <v>5.45</v>
      </c>
    </row>
    <row r="668" spans="11:15" ht="15" customHeight="1">
      <c r="K668" s="434">
        <v>45028</v>
      </c>
      <c r="L668" s="427">
        <v>5.09</v>
      </c>
      <c r="M668" s="427"/>
      <c r="N668" s="434">
        <v>45028</v>
      </c>
      <c r="O668" s="427">
        <v>5.42</v>
      </c>
    </row>
    <row r="669" spans="11:15" ht="15" customHeight="1">
      <c r="K669" s="434">
        <v>45027</v>
      </c>
      <c r="L669" s="427">
        <v>5.07</v>
      </c>
      <c r="M669" s="427"/>
      <c r="N669" s="434">
        <v>45027</v>
      </c>
      <c r="O669" s="427">
        <v>5.41</v>
      </c>
    </row>
    <row r="670" spans="11:15" ht="15" customHeight="1">
      <c r="K670" s="434">
        <v>45026</v>
      </c>
      <c r="L670" s="427">
        <v>5.0999999999999996</v>
      </c>
      <c r="M670" s="427"/>
      <c r="N670" s="434">
        <v>45026</v>
      </c>
      <c r="O670" s="427">
        <v>5.43</v>
      </c>
    </row>
    <row r="671" spans="11:15" ht="15" customHeight="1">
      <c r="K671" s="434">
        <v>45022</v>
      </c>
      <c r="L671" s="427">
        <v>5.01</v>
      </c>
      <c r="M671" s="427"/>
      <c r="N671" s="434">
        <v>45022</v>
      </c>
      <c r="O671" s="427">
        <v>5.34</v>
      </c>
    </row>
    <row r="672" spans="11:15" ht="15" customHeight="1">
      <c r="K672" s="434">
        <v>45021</v>
      </c>
      <c r="L672" s="427">
        <v>5.03</v>
      </c>
      <c r="M672" s="427"/>
      <c r="N672" s="434">
        <v>45021</v>
      </c>
      <c r="O672" s="427">
        <v>5.37</v>
      </c>
    </row>
    <row r="673" spans="11:15" ht="15" customHeight="1">
      <c r="K673" s="434">
        <v>45020</v>
      </c>
      <c r="L673" s="427">
        <v>5.0599999999999996</v>
      </c>
      <c r="M673" s="427"/>
      <c r="N673" s="434">
        <v>45020</v>
      </c>
      <c r="O673" s="427">
        <v>5.4</v>
      </c>
    </row>
    <row r="674" spans="11:15" ht="15" customHeight="1">
      <c r="K674" s="434">
        <v>45019</v>
      </c>
      <c r="L674" s="427">
        <v>5.21</v>
      </c>
      <c r="M674" s="427"/>
      <c r="N674" s="434">
        <v>45019</v>
      </c>
      <c r="O674" s="427">
        <v>5.52</v>
      </c>
    </row>
    <row r="675" spans="11:15" ht="15" customHeight="1">
      <c r="K675" s="434">
        <v>45016</v>
      </c>
      <c r="L675" s="427">
        <v>5.26</v>
      </c>
      <c r="M675" s="427"/>
      <c r="N675" s="434">
        <v>45016</v>
      </c>
      <c r="O675" s="427">
        <v>5.56</v>
      </c>
    </row>
    <row r="676" spans="11:15" ht="15" customHeight="1">
      <c r="K676" s="434">
        <v>45015</v>
      </c>
      <c r="L676" s="427">
        <v>5.35</v>
      </c>
      <c r="M676" s="427"/>
      <c r="N676" s="434">
        <v>45015</v>
      </c>
      <c r="O676" s="427">
        <v>5.65</v>
      </c>
    </row>
    <row r="677" spans="11:15" ht="15" customHeight="1">
      <c r="K677" s="434">
        <v>45014</v>
      </c>
      <c r="L677" s="427">
        <v>5.41</v>
      </c>
      <c r="M677" s="427"/>
      <c r="N677" s="434">
        <v>45014</v>
      </c>
      <c r="O677" s="427">
        <v>5.71</v>
      </c>
    </row>
    <row r="678" spans="11:15" ht="15" customHeight="1">
      <c r="K678" s="434">
        <v>45013</v>
      </c>
      <c r="L678" s="427">
        <v>5.43</v>
      </c>
      <c r="M678" s="427"/>
      <c r="N678" s="434">
        <v>45013</v>
      </c>
      <c r="O678" s="427">
        <v>5.72</v>
      </c>
    </row>
    <row r="679" spans="11:15" ht="15" customHeight="1">
      <c r="K679" s="434">
        <v>45012</v>
      </c>
      <c r="L679" s="427">
        <v>5.4</v>
      </c>
      <c r="M679" s="427"/>
      <c r="N679" s="434">
        <v>45012</v>
      </c>
      <c r="O679" s="427">
        <v>5.7</v>
      </c>
    </row>
    <row r="680" spans="11:15" ht="15" customHeight="1">
      <c r="K680" s="434">
        <v>45009</v>
      </c>
      <c r="L680" s="427">
        <v>5.29</v>
      </c>
      <c r="M680" s="427"/>
      <c r="N680" s="434">
        <v>45009</v>
      </c>
      <c r="O680" s="427">
        <v>5.59</v>
      </c>
    </row>
    <row r="681" spans="11:15" ht="15" customHeight="1">
      <c r="K681" s="434">
        <v>45008</v>
      </c>
      <c r="L681" s="427">
        <v>5.31</v>
      </c>
      <c r="M681" s="427"/>
      <c r="N681" s="434">
        <v>45008</v>
      </c>
      <c r="O681" s="427">
        <v>5.61</v>
      </c>
    </row>
    <row r="682" spans="11:15" ht="15" customHeight="1">
      <c r="K682" s="434">
        <v>45007</v>
      </c>
      <c r="L682" s="427">
        <v>5.32</v>
      </c>
      <c r="M682" s="427"/>
      <c r="N682" s="434">
        <v>45007</v>
      </c>
      <c r="O682" s="427">
        <v>5.62</v>
      </c>
    </row>
    <row r="683" spans="11:15" ht="15" customHeight="1">
      <c r="K683" s="434">
        <v>45006</v>
      </c>
      <c r="L683" s="427">
        <v>5.39</v>
      </c>
      <c r="M683" s="427"/>
      <c r="N683" s="434">
        <v>45006</v>
      </c>
      <c r="O683" s="427">
        <v>5.67</v>
      </c>
    </row>
    <row r="684" spans="11:15" ht="15" customHeight="1">
      <c r="K684" s="434">
        <v>45005</v>
      </c>
      <c r="L684" s="427">
        <v>5.34</v>
      </c>
      <c r="M684" s="427"/>
      <c r="N684" s="434">
        <v>45005</v>
      </c>
      <c r="O684" s="427">
        <v>5.61</v>
      </c>
    </row>
    <row r="685" spans="11:15" ht="15" customHeight="1">
      <c r="K685" s="434">
        <v>45002</v>
      </c>
      <c r="L685" s="427">
        <v>5.27</v>
      </c>
      <c r="M685" s="427"/>
      <c r="N685" s="434">
        <v>45002</v>
      </c>
      <c r="O685" s="427">
        <v>5.55</v>
      </c>
    </row>
    <row r="686" spans="11:15" ht="15" customHeight="1">
      <c r="K686" s="434">
        <v>45001</v>
      </c>
      <c r="L686" s="427">
        <v>5.4</v>
      </c>
      <c r="M686" s="427"/>
      <c r="N686" s="434">
        <v>45001</v>
      </c>
      <c r="O686" s="427">
        <v>5.67</v>
      </c>
    </row>
    <row r="687" spans="11:15" ht="15" customHeight="1">
      <c r="K687" s="434">
        <v>45000</v>
      </c>
      <c r="L687" s="427">
        <v>5.38</v>
      </c>
      <c r="M687" s="427"/>
      <c r="N687" s="434">
        <v>45000</v>
      </c>
      <c r="O687" s="427">
        <v>5.67</v>
      </c>
    </row>
    <row r="688" spans="11:15" ht="15" customHeight="1">
      <c r="K688" s="434">
        <v>44999</v>
      </c>
      <c r="L688" s="427">
        <v>5.41</v>
      </c>
      <c r="M688" s="427"/>
      <c r="N688" s="434">
        <v>44999</v>
      </c>
      <c r="O688" s="427">
        <v>5.7</v>
      </c>
    </row>
    <row r="689" spans="11:15" ht="15" customHeight="1">
      <c r="K689" s="434">
        <v>44998</v>
      </c>
      <c r="L689" s="427">
        <v>5.35</v>
      </c>
      <c r="M689" s="427"/>
      <c r="N689" s="434">
        <v>44998</v>
      </c>
      <c r="O689" s="427">
        <v>5.63</v>
      </c>
    </row>
    <row r="690" spans="11:15" ht="15" customHeight="1">
      <c r="K690" s="434">
        <v>44995</v>
      </c>
      <c r="L690" s="427">
        <v>5.34</v>
      </c>
      <c r="M690" s="427"/>
      <c r="N690" s="434">
        <v>44995</v>
      </c>
      <c r="O690" s="427">
        <v>5.61</v>
      </c>
    </row>
    <row r="691" spans="11:15" ht="15" customHeight="1">
      <c r="K691" s="434">
        <v>44994</v>
      </c>
      <c r="L691" s="427">
        <v>5.46</v>
      </c>
      <c r="M691" s="427"/>
      <c r="N691" s="434">
        <v>44994</v>
      </c>
      <c r="O691" s="427">
        <v>5.74</v>
      </c>
    </row>
    <row r="692" spans="11:15" ht="15" customHeight="1">
      <c r="K692" s="434">
        <v>44993</v>
      </c>
      <c r="L692" s="427">
        <v>5.46</v>
      </c>
      <c r="M692" s="427"/>
      <c r="N692" s="434">
        <v>44993</v>
      </c>
      <c r="O692" s="427">
        <v>5.72</v>
      </c>
    </row>
    <row r="693" spans="11:15" ht="15" customHeight="1">
      <c r="K693" s="434">
        <v>44992</v>
      </c>
      <c r="L693" s="427">
        <v>5.46</v>
      </c>
      <c r="M693" s="427"/>
      <c r="N693" s="434">
        <v>44992</v>
      </c>
      <c r="O693" s="427">
        <v>5.72</v>
      </c>
    </row>
    <row r="694" spans="11:15" ht="15" customHeight="1">
      <c r="K694" s="434">
        <v>44991</v>
      </c>
      <c r="L694" s="427">
        <v>5.47</v>
      </c>
      <c r="M694" s="427"/>
      <c r="N694" s="434">
        <v>44991</v>
      </c>
      <c r="O694" s="427">
        <v>5.73</v>
      </c>
    </row>
    <row r="695" spans="11:15" ht="15" customHeight="1">
      <c r="K695" s="434">
        <v>44988</v>
      </c>
      <c r="L695" s="427">
        <v>5.45</v>
      </c>
      <c r="M695" s="427"/>
      <c r="N695" s="434">
        <v>44988</v>
      </c>
      <c r="O695" s="427">
        <v>5.72</v>
      </c>
    </row>
    <row r="696" spans="11:15" ht="15" customHeight="1">
      <c r="K696" s="434">
        <v>44987</v>
      </c>
      <c r="L696" s="427">
        <v>5.59</v>
      </c>
      <c r="M696" s="427"/>
      <c r="N696" s="434">
        <v>44987</v>
      </c>
      <c r="O696" s="427">
        <v>5.85</v>
      </c>
    </row>
    <row r="697" spans="11:15" ht="15" customHeight="1">
      <c r="K697" s="434">
        <v>44986</v>
      </c>
      <c r="L697" s="427">
        <v>5.53</v>
      </c>
      <c r="M697" s="427"/>
      <c r="N697" s="434">
        <v>44986</v>
      </c>
      <c r="O697" s="427">
        <v>5.79</v>
      </c>
    </row>
    <row r="698" spans="11:15" ht="15" customHeight="1">
      <c r="K698" s="434">
        <v>44985</v>
      </c>
      <c r="L698" s="427">
        <v>5.5</v>
      </c>
      <c r="M698" s="427"/>
      <c r="N698" s="434">
        <v>44985</v>
      </c>
      <c r="O698" s="427">
        <v>5.75</v>
      </c>
    </row>
    <row r="699" spans="11:15" ht="15" customHeight="1">
      <c r="K699" s="434">
        <v>44984</v>
      </c>
      <c r="L699" s="427">
        <v>5.47</v>
      </c>
      <c r="M699" s="427"/>
      <c r="N699" s="434">
        <v>44984</v>
      </c>
      <c r="O699" s="427">
        <v>5.73</v>
      </c>
    </row>
    <row r="700" spans="11:15" ht="15" customHeight="1">
      <c r="K700" s="434">
        <v>44981</v>
      </c>
      <c r="L700" s="427">
        <v>5.49</v>
      </c>
      <c r="M700" s="427"/>
      <c r="N700" s="434">
        <v>44981</v>
      </c>
      <c r="O700" s="427">
        <v>5.74</v>
      </c>
    </row>
    <row r="701" spans="11:15" ht="15" customHeight="1">
      <c r="K701" s="434">
        <v>44980</v>
      </c>
      <c r="L701" s="427">
        <v>5.42</v>
      </c>
      <c r="M701" s="427"/>
      <c r="N701" s="434">
        <v>44980</v>
      </c>
      <c r="O701" s="427">
        <v>5.67</v>
      </c>
    </row>
    <row r="702" spans="11:15" ht="15" customHeight="1">
      <c r="K702" s="434">
        <v>44979</v>
      </c>
      <c r="L702" s="427">
        <v>5.46</v>
      </c>
      <c r="M702" s="427"/>
      <c r="N702" s="434">
        <v>44979</v>
      </c>
      <c r="O702" s="427">
        <v>5.72</v>
      </c>
    </row>
    <row r="703" spans="11:15" ht="15" customHeight="1">
      <c r="K703" s="434">
        <v>44978</v>
      </c>
      <c r="L703" s="427">
        <v>5.5</v>
      </c>
      <c r="M703" s="427"/>
      <c r="N703" s="434">
        <v>44978</v>
      </c>
      <c r="O703" s="427">
        <v>5.75</v>
      </c>
    </row>
    <row r="704" spans="11:15" ht="15" customHeight="1">
      <c r="K704" s="434">
        <v>44974</v>
      </c>
      <c r="L704" s="427">
        <v>5.39</v>
      </c>
      <c r="M704" s="427"/>
      <c r="N704" s="434">
        <v>44974</v>
      </c>
      <c r="O704" s="427">
        <v>5.65</v>
      </c>
    </row>
    <row r="705" spans="11:15" ht="15" customHeight="1">
      <c r="K705" s="434">
        <v>44973</v>
      </c>
      <c r="L705" s="427">
        <v>5.39</v>
      </c>
      <c r="M705" s="427"/>
      <c r="N705" s="434">
        <v>44973</v>
      </c>
      <c r="O705" s="427">
        <v>5.65</v>
      </c>
    </row>
    <row r="706" spans="11:15" ht="15" customHeight="1">
      <c r="K706" s="434">
        <v>44972</v>
      </c>
      <c r="L706" s="427">
        <v>5.31</v>
      </c>
      <c r="M706" s="427"/>
      <c r="N706" s="434">
        <v>44972</v>
      </c>
      <c r="O706" s="427">
        <v>5.58</v>
      </c>
    </row>
    <row r="707" spans="11:15" ht="15" customHeight="1">
      <c r="K707" s="434">
        <v>44971</v>
      </c>
      <c r="L707" s="427">
        <v>5.25</v>
      </c>
      <c r="M707" s="427"/>
      <c r="N707" s="434">
        <v>44971</v>
      </c>
      <c r="O707" s="427">
        <v>5.52</v>
      </c>
    </row>
    <row r="708" spans="11:15" ht="15" customHeight="1">
      <c r="K708" s="434">
        <v>44970</v>
      </c>
      <c r="L708" s="427">
        <v>5.23</v>
      </c>
      <c r="M708" s="427"/>
      <c r="N708" s="434">
        <v>44970</v>
      </c>
      <c r="O708" s="427">
        <v>5.5</v>
      </c>
    </row>
    <row r="709" spans="11:15" ht="15" customHeight="1">
      <c r="K709" s="434">
        <v>44967</v>
      </c>
      <c r="L709" s="427">
        <v>5.27</v>
      </c>
      <c r="M709" s="427"/>
      <c r="N709" s="434">
        <v>44967</v>
      </c>
      <c r="O709" s="427">
        <v>5.54</v>
      </c>
    </row>
    <row r="710" spans="11:15" ht="15" customHeight="1">
      <c r="K710" s="434">
        <v>44966</v>
      </c>
      <c r="L710" s="427">
        <v>5.2</v>
      </c>
      <c r="M710" s="427"/>
      <c r="N710" s="434">
        <v>44966</v>
      </c>
      <c r="O710" s="427">
        <v>5.47</v>
      </c>
    </row>
    <row r="711" spans="11:15" ht="15" customHeight="1">
      <c r="K711" s="434">
        <v>44965</v>
      </c>
      <c r="L711" s="427">
        <v>5.16</v>
      </c>
      <c r="M711" s="427"/>
      <c r="N711" s="434">
        <v>44965</v>
      </c>
      <c r="O711" s="427">
        <v>5.42</v>
      </c>
    </row>
    <row r="712" spans="11:15" ht="15" customHeight="1">
      <c r="K712" s="434">
        <v>44964</v>
      </c>
      <c r="L712" s="427">
        <v>5.16</v>
      </c>
      <c r="M712" s="427"/>
      <c r="N712" s="434">
        <v>44964</v>
      </c>
      <c r="O712" s="427">
        <v>5.41</v>
      </c>
    </row>
    <row r="713" spans="11:15" ht="15" customHeight="1">
      <c r="K713" s="434">
        <v>44963</v>
      </c>
      <c r="L713" s="427">
        <v>5.12</v>
      </c>
      <c r="M713" s="427"/>
      <c r="N713" s="434">
        <v>44963</v>
      </c>
      <c r="O713" s="427">
        <v>5.37</v>
      </c>
    </row>
    <row r="714" spans="11:15" ht="15" customHeight="1">
      <c r="K714" s="434">
        <v>44960</v>
      </c>
      <c r="L714" s="427">
        <v>5.08</v>
      </c>
      <c r="M714" s="427"/>
      <c r="N714" s="434">
        <v>44960</v>
      </c>
      <c r="O714" s="427">
        <v>5.34</v>
      </c>
    </row>
    <row r="715" spans="11:15" ht="15" customHeight="1">
      <c r="K715" s="434">
        <v>44959</v>
      </c>
      <c r="L715" s="427">
        <v>5</v>
      </c>
      <c r="M715" s="427"/>
      <c r="N715" s="434">
        <v>44959</v>
      </c>
      <c r="O715" s="427">
        <v>5.26</v>
      </c>
    </row>
    <row r="716" spans="11:15" ht="15" customHeight="1">
      <c r="K716" s="434">
        <v>44958</v>
      </c>
      <c r="L716" s="427">
        <v>5.0199999999999996</v>
      </c>
      <c r="M716" s="427"/>
      <c r="N716" s="434">
        <v>44958</v>
      </c>
      <c r="O716" s="427">
        <v>5.28</v>
      </c>
    </row>
    <row r="717" spans="11:15" ht="15" customHeight="1">
      <c r="K717" s="434">
        <v>44957</v>
      </c>
      <c r="L717" s="427">
        <v>5.14</v>
      </c>
      <c r="M717" s="427"/>
      <c r="N717" s="434">
        <v>44957</v>
      </c>
      <c r="O717" s="427">
        <v>5.4</v>
      </c>
    </row>
    <row r="718" spans="11:15" ht="15" customHeight="1">
      <c r="K718" s="434">
        <v>44956</v>
      </c>
      <c r="L718" s="427">
        <v>5.13</v>
      </c>
      <c r="M718" s="427"/>
      <c r="N718" s="434">
        <v>44956</v>
      </c>
      <c r="O718" s="427">
        <v>5.4</v>
      </c>
    </row>
    <row r="719" spans="11:15" ht="15" customHeight="1">
      <c r="K719" s="434">
        <v>44953</v>
      </c>
      <c r="L719" s="427">
        <v>5.1100000000000003</v>
      </c>
      <c r="M719" s="427"/>
      <c r="N719" s="434">
        <v>44953</v>
      </c>
      <c r="O719" s="427">
        <v>5.39</v>
      </c>
    </row>
    <row r="720" spans="11:15" ht="15" customHeight="1">
      <c r="K720" s="434">
        <v>44952</v>
      </c>
      <c r="L720" s="427">
        <v>5.1100000000000003</v>
      </c>
      <c r="M720" s="427"/>
      <c r="N720" s="434">
        <v>44952</v>
      </c>
      <c r="O720" s="427">
        <v>5.39</v>
      </c>
    </row>
    <row r="721" spans="11:15" ht="15" customHeight="1">
      <c r="K721" s="434">
        <v>44951</v>
      </c>
      <c r="L721" s="427">
        <v>5.12</v>
      </c>
      <c r="M721" s="427"/>
      <c r="N721" s="434">
        <v>44951</v>
      </c>
      <c r="O721" s="427">
        <v>5.41</v>
      </c>
    </row>
    <row r="722" spans="11:15" ht="15" customHeight="1">
      <c r="K722" s="434">
        <v>44950</v>
      </c>
      <c r="L722" s="427">
        <v>5.12</v>
      </c>
      <c r="M722" s="427"/>
      <c r="N722" s="434">
        <v>44950</v>
      </c>
      <c r="O722" s="427">
        <v>5.39</v>
      </c>
    </row>
    <row r="723" spans="11:15" ht="15" customHeight="1">
      <c r="K723" s="434">
        <v>44949</v>
      </c>
      <c r="L723" s="427">
        <v>5.19</v>
      </c>
      <c r="M723" s="427"/>
      <c r="N723" s="434">
        <v>44949</v>
      </c>
      <c r="O723" s="427">
        <v>5.48</v>
      </c>
    </row>
    <row r="724" spans="11:15" ht="15" customHeight="1">
      <c r="K724" s="434">
        <v>44946</v>
      </c>
      <c r="L724" s="427">
        <v>5.16</v>
      </c>
      <c r="M724" s="427"/>
      <c r="N724" s="434">
        <v>44946</v>
      </c>
      <c r="O724" s="427">
        <v>5.46</v>
      </c>
    </row>
    <row r="725" spans="11:15" ht="15" customHeight="1">
      <c r="K725" s="434">
        <v>44945</v>
      </c>
      <c r="L725" s="427">
        <v>5.09</v>
      </c>
      <c r="M725" s="427"/>
      <c r="N725" s="434">
        <v>44945</v>
      </c>
      <c r="O725" s="427">
        <v>5.39</v>
      </c>
    </row>
    <row r="726" spans="11:15" ht="15" customHeight="1">
      <c r="K726" s="434">
        <v>44944</v>
      </c>
      <c r="L726" s="427">
        <v>5.05</v>
      </c>
      <c r="M726" s="427"/>
      <c r="N726" s="434">
        <v>44944</v>
      </c>
      <c r="O726" s="427">
        <v>5.34</v>
      </c>
    </row>
    <row r="727" spans="11:15" ht="15" customHeight="1">
      <c r="K727" s="434">
        <v>44943</v>
      </c>
      <c r="L727" s="427">
        <v>5.15</v>
      </c>
      <c r="M727" s="427"/>
      <c r="N727" s="434">
        <v>44943</v>
      </c>
      <c r="O727" s="427">
        <v>5.44</v>
      </c>
    </row>
    <row r="728" spans="11:15" ht="15" customHeight="1">
      <c r="K728" s="434">
        <v>44939</v>
      </c>
      <c r="L728" s="427">
        <v>5.15</v>
      </c>
      <c r="M728" s="427"/>
      <c r="N728" s="434">
        <v>44939</v>
      </c>
      <c r="O728" s="427">
        <v>5.44</v>
      </c>
    </row>
    <row r="729" spans="11:15" ht="15" customHeight="1">
      <c r="K729" s="434">
        <v>44938</v>
      </c>
      <c r="L729" s="427">
        <v>5.1100000000000003</v>
      </c>
      <c r="M729" s="427"/>
      <c r="N729" s="434">
        <v>44938</v>
      </c>
      <c r="O729" s="427">
        <v>5.39</v>
      </c>
    </row>
    <row r="730" spans="11:15" ht="15" customHeight="1">
      <c r="K730" s="434">
        <v>44937</v>
      </c>
      <c r="L730" s="427">
        <v>5.23</v>
      </c>
      <c r="M730" s="427"/>
      <c r="N730" s="434">
        <v>44937</v>
      </c>
      <c r="O730" s="427">
        <v>5.52</v>
      </c>
    </row>
    <row r="731" spans="11:15" ht="15" customHeight="1">
      <c r="K731" s="434">
        <v>44936</v>
      </c>
      <c r="L731" s="427">
        <v>5.32</v>
      </c>
      <c r="M731" s="427"/>
      <c r="N731" s="434">
        <v>44936</v>
      </c>
      <c r="O731" s="427">
        <v>5.61</v>
      </c>
    </row>
    <row r="732" spans="11:15" ht="15" customHeight="1">
      <c r="K732" s="434">
        <v>44935</v>
      </c>
      <c r="L732" s="427">
        <v>5.23</v>
      </c>
      <c r="M732" s="427"/>
      <c r="N732" s="434">
        <v>44935</v>
      </c>
      <c r="O732" s="427">
        <v>5.53</v>
      </c>
    </row>
    <row r="733" spans="11:15" ht="15" customHeight="1">
      <c r="K733" s="434">
        <v>44932</v>
      </c>
      <c r="L733" s="427">
        <v>5.28</v>
      </c>
      <c r="M733" s="427"/>
      <c r="N733" s="434">
        <v>44932</v>
      </c>
      <c r="O733" s="427">
        <v>5.59</v>
      </c>
    </row>
    <row r="734" spans="11:15" ht="15" customHeight="1">
      <c r="K734" s="434">
        <v>44931</v>
      </c>
      <c r="L734" s="427">
        <v>5.4</v>
      </c>
      <c r="M734" s="427"/>
      <c r="N734" s="434">
        <v>44931</v>
      </c>
      <c r="O734" s="427">
        <v>5.71</v>
      </c>
    </row>
    <row r="735" spans="11:15" ht="15" customHeight="1">
      <c r="K735" s="434">
        <v>44930</v>
      </c>
      <c r="L735" s="427">
        <v>5.42</v>
      </c>
      <c r="M735" s="427"/>
      <c r="N735" s="434">
        <v>44930</v>
      </c>
      <c r="O735" s="427">
        <v>5.73</v>
      </c>
    </row>
    <row r="736" spans="11:15" ht="15" customHeight="1">
      <c r="K736" s="434">
        <v>44929</v>
      </c>
      <c r="L736" s="427">
        <v>5.5</v>
      </c>
      <c r="M736" s="427"/>
      <c r="N736" s="434">
        <v>44929</v>
      </c>
      <c r="O736" s="427">
        <v>5.79</v>
      </c>
    </row>
    <row r="737" spans="11:15" ht="15" customHeight="1">
      <c r="K737" s="434">
        <v>44925</v>
      </c>
      <c r="L737" s="427">
        <v>5.53</v>
      </c>
      <c r="M737" s="427"/>
      <c r="N737" s="434">
        <v>44925</v>
      </c>
      <c r="O737" s="427">
        <v>5.83</v>
      </c>
    </row>
    <row r="738" spans="11:15" ht="15" customHeight="1">
      <c r="K738" s="434">
        <v>44924</v>
      </c>
      <c r="L738" s="427">
        <v>5.51</v>
      </c>
      <c r="M738" s="427"/>
      <c r="N738" s="434">
        <v>44924</v>
      </c>
      <c r="O738" s="427">
        <v>5.81</v>
      </c>
    </row>
    <row r="739" spans="11:15" ht="15" customHeight="1">
      <c r="K739" s="434">
        <v>44923</v>
      </c>
      <c r="L739" s="427">
        <v>5.56</v>
      </c>
      <c r="M739" s="427"/>
      <c r="N739" s="434">
        <v>44923</v>
      </c>
      <c r="O739" s="427">
        <v>5.85</v>
      </c>
    </row>
    <row r="740" spans="11:15" ht="15" customHeight="1">
      <c r="K740" s="434">
        <v>44922</v>
      </c>
      <c r="L740" s="427">
        <v>5.53</v>
      </c>
      <c r="M740" s="427"/>
      <c r="N740" s="434">
        <v>44922</v>
      </c>
      <c r="O740" s="427">
        <v>5.83</v>
      </c>
    </row>
    <row r="741" spans="11:15" ht="15" customHeight="1">
      <c r="K741" s="434">
        <v>44918</v>
      </c>
      <c r="L741" s="427">
        <v>5.42</v>
      </c>
      <c r="M741" s="427"/>
      <c r="N741" s="434">
        <v>44918</v>
      </c>
      <c r="O741" s="427">
        <v>5.72</v>
      </c>
    </row>
    <row r="742" spans="11:15" ht="15" customHeight="1">
      <c r="K742" s="434">
        <v>44917</v>
      </c>
      <c r="L742" s="427">
        <v>5.32</v>
      </c>
      <c r="M742" s="427"/>
      <c r="N742" s="434">
        <v>44917</v>
      </c>
      <c r="O742" s="427">
        <v>5.63</v>
      </c>
    </row>
    <row r="743" spans="11:15" ht="15" customHeight="1">
      <c r="K743" s="434">
        <v>44916</v>
      </c>
      <c r="L743" s="427">
        <v>5.35</v>
      </c>
      <c r="M743" s="427"/>
      <c r="N743" s="434">
        <v>44916</v>
      </c>
      <c r="O743" s="427">
        <v>5.66</v>
      </c>
    </row>
    <row r="744" spans="11:15" ht="15" customHeight="1">
      <c r="K744" s="434">
        <v>44915</v>
      </c>
      <c r="L744" s="427">
        <v>5.34</v>
      </c>
      <c r="M744" s="427"/>
      <c r="N744" s="434">
        <v>44915</v>
      </c>
      <c r="O744" s="427">
        <v>5.65</v>
      </c>
    </row>
    <row r="745" spans="11:15" ht="15" customHeight="1">
      <c r="K745" s="434">
        <v>44914</v>
      </c>
      <c r="L745" s="427">
        <v>5.23</v>
      </c>
      <c r="M745" s="427"/>
      <c r="N745" s="434">
        <v>44914</v>
      </c>
      <c r="O745" s="427">
        <v>5.52</v>
      </c>
    </row>
    <row r="746" spans="11:15" ht="15" customHeight="1">
      <c r="K746" s="434">
        <v>44911</v>
      </c>
      <c r="L746" s="427">
        <v>5.15</v>
      </c>
      <c r="M746" s="427"/>
      <c r="N746" s="434">
        <v>44911</v>
      </c>
      <c r="O746" s="427">
        <v>5.43</v>
      </c>
    </row>
    <row r="747" spans="11:15" ht="15" customHeight="1">
      <c r="K747" s="434">
        <v>44910</v>
      </c>
      <c r="L747" s="427">
        <v>5.1100000000000003</v>
      </c>
      <c r="M747" s="427"/>
      <c r="N747" s="434">
        <v>44910</v>
      </c>
      <c r="O747" s="427">
        <v>5.39</v>
      </c>
    </row>
    <row r="748" spans="11:15" ht="15" customHeight="1">
      <c r="K748" s="434">
        <v>44909</v>
      </c>
      <c r="L748" s="427">
        <v>5.14</v>
      </c>
      <c r="M748" s="427"/>
      <c r="N748" s="434">
        <v>44909</v>
      </c>
      <c r="O748" s="427">
        <v>5.42</v>
      </c>
    </row>
    <row r="749" spans="11:15" ht="15" customHeight="1">
      <c r="K749" s="434">
        <v>44908</v>
      </c>
      <c r="L749" s="427">
        <v>5.13</v>
      </c>
      <c r="M749" s="427"/>
      <c r="N749" s="434">
        <v>44908</v>
      </c>
      <c r="O749" s="427">
        <v>5.41</v>
      </c>
    </row>
    <row r="750" spans="11:15" ht="15" customHeight="1">
      <c r="K750" s="434">
        <v>44907</v>
      </c>
      <c r="L750" s="427">
        <v>5.19</v>
      </c>
      <c r="M750" s="427"/>
      <c r="N750" s="434">
        <v>44907</v>
      </c>
      <c r="O750" s="427">
        <v>5.47</v>
      </c>
    </row>
    <row r="751" spans="11:15" ht="15" customHeight="1">
      <c r="K751" s="434">
        <v>44904</v>
      </c>
      <c r="L751" s="427">
        <v>5.17</v>
      </c>
      <c r="M751" s="427"/>
      <c r="N751" s="434">
        <v>44904</v>
      </c>
      <c r="O751" s="427">
        <v>5.45</v>
      </c>
    </row>
    <row r="752" spans="11:15" ht="15" customHeight="1">
      <c r="K752" s="434">
        <v>44903</v>
      </c>
      <c r="L752" s="427">
        <v>5.09</v>
      </c>
      <c r="M752" s="427"/>
      <c r="N752" s="434">
        <v>44903</v>
      </c>
      <c r="O752" s="427">
        <v>5.38</v>
      </c>
    </row>
    <row r="753" spans="11:15" ht="15" customHeight="1">
      <c r="K753" s="434">
        <v>44902</v>
      </c>
      <c r="L753" s="427">
        <v>5.08</v>
      </c>
      <c r="M753" s="427"/>
      <c r="N753" s="434">
        <v>44902</v>
      </c>
      <c r="O753" s="427">
        <v>5.35</v>
      </c>
    </row>
    <row r="754" spans="11:15" ht="15" customHeight="1">
      <c r="K754" s="434">
        <v>44901</v>
      </c>
      <c r="L754" s="427">
        <v>5.2</v>
      </c>
      <c r="M754" s="427"/>
      <c r="N754" s="434">
        <v>44901</v>
      </c>
      <c r="O754" s="427">
        <v>5.48</v>
      </c>
    </row>
    <row r="755" spans="11:15" ht="15" customHeight="1">
      <c r="K755" s="434">
        <v>44900</v>
      </c>
      <c r="L755" s="427">
        <v>5.29</v>
      </c>
      <c r="M755" s="427"/>
      <c r="N755" s="434">
        <v>44900</v>
      </c>
      <c r="O755" s="427">
        <v>5.59</v>
      </c>
    </row>
    <row r="756" spans="11:15" ht="15" customHeight="1">
      <c r="K756" s="434">
        <v>44897</v>
      </c>
      <c r="L756" s="427">
        <v>5.26</v>
      </c>
      <c r="M756" s="427"/>
      <c r="N756" s="434">
        <v>44897</v>
      </c>
      <c r="O756" s="427">
        <v>5.54</v>
      </c>
    </row>
    <row r="757" spans="11:15" ht="15" customHeight="1">
      <c r="K757" s="434">
        <v>44896</v>
      </c>
      <c r="L757" s="427">
        <v>5.52</v>
      </c>
      <c r="M757" s="427"/>
      <c r="N757" s="434">
        <v>44896</v>
      </c>
      <c r="O757" s="427">
        <v>5.81</v>
      </c>
    </row>
    <row r="758" spans="11:15" ht="15" customHeight="1">
      <c r="K758" s="434">
        <v>44895</v>
      </c>
      <c r="L758" s="427">
        <v>5.52</v>
      </c>
      <c r="M758" s="427"/>
      <c r="N758" s="434">
        <v>44895</v>
      </c>
      <c r="O758" s="427">
        <v>5.81</v>
      </c>
    </row>
    <row r="759" spans="11:15" ht="15" customHeight="1">
      <c r="K759" s="434">
        <v>44894</v>
      </c>
      <c r="L759" s="427">
        <v>5.51</v>
      </c>
      <c r="M759" s="427"/>
      <c r="N759" s="434">
        <v>44894</v>
      </c>
      <c r="O759" s="427">
        <v>5.8</v>
      </c>
    </row>
    <row r="760" spans="11:15" ht="15" customHeight="1">
      <c r="K760" s="434">
        <v>44893</v>
      </c>
      <c r="L760" s="427">
        <v>5.46</v>
      </c>
      <c r="M760" s="427"/>
      <c r="N760" s="434">
        <v>44893</v>
      </c>
      <c r="O760" s="427">
        <v>5.73</v>
      </c>
    </row>
    <row r="761" spans="11:15" ht="15" customHeight="1">
      <c r="K761" s="434">
        <v>44890</v>
      </c>
      <c r="L761" s="427">
        <v>5.46</v>
      </c>
      <c r="M761" s="427"/>
      <c r="N761" s="434">
        <v>44890</v>
      </c>
      <c r="O761" s="427">
        <v>5.74</v>
      </c>
    </row>
    <row r="762" spans="11:15" ht="15" customHeight="1">
      <c r="K762" s="434">
        <v>44888</v>
      </c>
      <c r="L762" s="427">
        <v>5.44</v>
      </c>
      <c r="M762" s="427"/>
      <c r="N762" s="434">
        <v>44888</v>
      </c>
      <c r="O762" s="427">
        <v>5.72</v>
      </c>
    </row>
    <row r="763" spans="11:15" ht="15" customHeight="1">
      <c r="K763" s="434">
        <v>44887</v>
      </c>
      <c r="L763" s="427">
        <v>5.54</v>
      </c>
      <c r="M763" s="427"/>
      <c r="N763" s="434">
        <v>44887</v>
      </c>
      <c r="O763" s="427">
        <v>5.82</v>
      </c>
    </row>
    <row r="764" spans="11:15" ht="15" customHeight="1">
      <c r="K764" s="434">
        <v>44886</v>
      </c>
      <c r="L764" s="427">
        <v>5.63</v>
      </c>
      <c r="M764" s="427"/>
      <c r="N764" s="434">
        <v>44886</v>
      </c>
      <c r="O764" s="427">
        <v>5.91</v>
      </c>
    </row>
    <row r="765" spans="11:15" ht="15" customHeight="1">
      <c r="K765" s="434">
        <v>44883</v>
      </c>
      <c r="L765" s="427">
        <v>5.66</v>
      </c>
      <c r="M765" s="427"/>
      <c r="N765" s="434">
        <v>44883</v>
      </c>
      <c r="O765" s="427">
        <v>5.95</v>
      </c>
    </row>
    <row r="766" spans="11:15" ht="15" customHeight="1">
      <c r="K766" s="434">
        <v>44882</v>
      </c>
      <c r="L766" s="427">
        <v>5.65</v>
      </c>
      <c r="M766" s="427"/>
      <c r="N766" s="434">
        <v>44882</v>
      </c>
      <c r="O766" s="427">
        <v>5.95</v>
      </c>
    </row>
    <row r="767" spans="11:15" ht="15" customHeight="1">
      <c r="K767" s="434">
        <v>44881</v>
      </c>
      <c r="L767" s="427">
        <v>5.62</v>
      </c>
      <c r="M767" s="427"/>
      <c r="N767" s="434">
        <v>44881</v>
      </c>
      <c r="O767" s="427">
        <v>5.91</v>
      </c>
    </row>
    <row r="768" spans="11:15" ht="15" customHeight="1">
      <c r="K768" s="434">
        <v>44880</v>
      </c>
      <c r="L768" s="427">
        <v>5.74</v>
      </c>
      <c r="M768" s="427"/>
      <c r="N768" s="434">
        <v>44880</v>
      </c>
      <c r="O768" s="427">
        <v>6.03</v>
      </c>
    </row>
    <row r="769" spans="11:15" ht="15" customHeight="1">
      <c r="K769" s="434">
        <v>44879</v>
      </c>
      <c r="L769" s="427">
        <v>5.84</v>
      </c>
      <c r="M769" s="427"/>
      <c r="N769" s="434">
        <v>44879</v>
      </c>
      <c r="O769" s="427">
        <v>6.14</v>
      </c>
    </row>
    <row r="770" spans="11:15" ht="15" customHeight="1">
      <c r="K770" s="434">
        <v>44875</v>
      </c>
      <c r="L770" s="427">
        <v>5.86</v>
      </c>
      <c r="M770" s="427"/>
      <c r="N770" s="434">
        <v>44875</v>
      </c>
      <c r="O770" s="427">
        <v>6.16</v>
      </c>
    </row>
    <row r="771" spans="11:15" ht="15" customHeight="1">
      <c r="K771" s="434">
        <v>44874</v>
      </c>
      <c r="L771" s="427">
        <v>6.11</v>
      </c>
      <c r="M771" s="427"/>
      <c r="N771" s="434">
        <v>44874</v>
      </c>
      <c r="O771" s="427">
        <v>6.42</v>
      </c>
    </row>
    <row r="772" spans="11:15" ht="15" customHeight="1">
      <c r="K772" s="434">
        <v>44873</v>
      </c>
      <c r="L772" s="427">
        <v>6.05</v>
      </c>
      <c r="M772" s="427"/>
      <c r="N772" s="434">
        <v>44873</v>
      </c>
      <c r="O772" s="427">
        <v>6.34</v>
      </c>
    </row>
    <row r="773" spans="11:15" ht="15" customHeight="1">
      <c r="K773" s="434">
        <v>44872</v>
      </c>
      <c r="L773" s="427">
        <v>6.11</v>
      </c>
      <c r="M773" s="427"/>
      <c r="N773" s="434">
        <v>44872</v>
      </c>
      <c r="O773" s="427">
        <v>6.41</v>
      </c>
    </row>
    <row r="774" spans="11:15" ht="15" customHeight="1">
      <c r="K774" s="434">
        <v>44869</v>
      </c>
      <c r="L774" s="427">
        <v>6.05</v>
      </c>
      <c r="M774" s="427"/>
      <c r="N774" s="434">
        <v>44869</v>
      </c>
      <c r="O774" s="427">
        <v>6.35</v>
      </c>
    </row>
    <row r="775" spans="11:15" ht="15" customHeight="1">
      <c r="K775" s="434">
        <v>44868</v>
      </c>
      <c r="L775" s="427">
        <v>5.97</v>
      </c>
      <c r="M775" s="427"/>
      <c r="N775" s="434">
        <v>44868</v>
      </c>
      <c r="O775" s="427">
        <v>6.28</v>
      </c>
    </row>
    <row r="776" spans="11:15" ht="15" customHeight="1">
      <c r="K776" s="434">
        <v>44867</v>
      </c>
      <c r="L776" s="427">
        <v>5.92</v>
      </c>
      <c r="M776" s="427"/>
      <c r="N776" s="434">
        <v>44867</v>
      </c>
      <c r="O776" s="427">
        <v>6.25</v>
      </c>
    </row>
    <row r="777" spans="11:15" ht="15" customHeight="1">
      <c r="K777" s="434">
        <v>44866</v>
      </c>
      <c r="L777" s="427">
        <v>5.94</v>
      </c>
      <c r="M777" s="427"/>
      <c r="N777" s="434">
        <v>44866</v>
      </c>
      <c r="O777" s="427">
        <v>6.24</v>
      </c>
    </row>
    <row r="778" spans="11:15" ht="15" customHeight="1">
      <c r="K778" s="434">
        <v>44865</v>
      </c>
      <c r="L778" s="427">
        <v>6.03</v>
      </c>
      <c r="M778" s="427"/>
      <c r="N778" s="434">
        <v>44865</v>
      </c>
      <c r="O778" s="427">
        <v>6.34</v>
      </c>
    </row>
    <row r="779" spans="11:15" ht="15" customHeight="1">
      <c r="K779" s="434">
        <v>44862</v>
      </c>
      <c r="L779" s="427">
        <v>5.96</v>
      </c>
      <c r="M779" s="427"/>
      <c r="N779" s="434">
        <v>44862</v>
      </c>
      <c r="O779" s="427">
        <v>6.27</v>
      </c>
    </row>
    <row r="780" spans="11:15" ht="15" customHeight="1">
      <c r="K780" s="434">
        <v>44861</v>
      </c>
      <c r="L780" s="427">
        <v>5.93</v>
      </c>
      <c r="M780" s="427"/>
      <c r="N780" s="434">
        <v>44861</v>
      </c>
      <c r="O780" s="427">
        <v>6.24</v>
      </c>
    </row>
    <row r="781" spans="11:15" ht="15" customHeight="1">
      <c r="K781" s="434">
        <v>44860</v>
      </c>
      <c r="L781" s="427">
        <v>6.02</v>
      </c>
      <c r="M781" s="427"/>
      <c r="N781" s="434">
        <v>44860</v>
      </c>
      <c r="O781" s="427">
        <v>6.31</v>
      </c>
    </row>
    <row r="782" spans="11:15" ht="15" customHeight="1">
      <c r="K782" s="434">
        <v>44859</v>
      </c>
      <c r="L782" s="427">
        <v>6.11</v>
      </c>
      <c r="M782" s="427"/>
      <c r="N782" s="434">
        <v>44859</v>
      </c>
      <c r="O782" s="427">
        <v>6.4</v>
      </c>
    </row>
    <row r="783" spans="11:15" ht="15" customHeight="1">
      <c r="K783" s="434">
        <v>44858</v>
      </c>
      <c r="L783" s="427">
        <v>6.22</v>
      </c>
      <c r="M783" s="427"/>
      <c r="N783" s="434">
        <v>44858</v>
      </c>
      <c r="O783" s="427">
        <v>6.52</v>
      </c>
    </row>
    <row r="784" spans="11:15" ht="15" customHeight="1">
      <c r="K784" s="434">
        <v>44855</v>
      </c>
      <c r="L784" s="427">
        <v>6.19</v>
      </c>
      <c r="M784" s="427"/>
      <c r="N784" s="434">
        <v>44855</v>
      </c>
      <c r="O784" s="427">
        <v>6.49</v>
      </c>
    </row>
    <row r="785" spans="11:15" ht="15" customHeight="1">
      <c r="K785" s="434">
        <v>44854</v>
      </c>
      <c r="L785" s="427">
        <v>6.1</v>
      </c>
      <c r="M785" s="427"/>
      <c r="N785" s="434">
        <v>44854</v>
      </c>
      <c r="O785" s="427">
        <v>6.39</v>
      </c>
    </row>
    <row r="786" spans="11:15" ht="15" customHeight="1">
      <c r="K786" s="434">
        <v>44853</v>
      </c>
      <c r="L786" s="427">
        <v>6.01</v>
      </c>
      <c r="M786" s="427"/>
      <c r="N786" s="434">
        <v>44853</v>
      </c>
      <c r="O786" s="427">
        <v>6.3</v>
      </c>
    </row>
    <row r="787" spans="11:15" ht="15" customHeight="1">
      <c r="K787" s="434">
        <v>44852</v>
      </c>
      <c r="L787" s="427">
        <v>5.9</v>
      </c>
      <c r="M787" s="427"/>
      <c r="N787" s="434">
        <v>44852</v>
      </c>
      <c r="O787" s="427">
        <v>6.21</v>
      </c>
    </row>
    <row r="788" spans="11:15" ht="15" customHeight="1">
      <c r="K788" s="434">
        <v>44851</v>
      </c>
      <c r="L788" s="427">
        <v>5.91</v>
      </c>
      <c r="M788" s="427"/>
      <c r="N788" s="434">
        <v>44851</v>
      </c>
      <c r="O788" s="427">
        <v>6.21</v>
      </c>
    </row>
    <row r="789" spans="11:15" ht="15" customHeight="1">
      <c r="K789" s="434">
        <v>44848</v>
      </c>
      <c r="L789" s="427">
        <v>5.89</v>
      </c>
      <c r="M789" s="427"/>
      <c r="N789" s="434">
        <v>44848</v>
      </c>
      <c r="O789" s="427">
        <v>6.19</v>
      </c>
    </row>
    <row r="790" spans="11:15" ht="15" customHeight="1">
      <c r="K790" s="434">
        <v>44847</v>
      </c>
      <c r="L790" s="427">
        <v>5.84</v>
      </c>
      <c r="M790" s="427"/>
      <c r="N790" s="434">
        <v>44847</v>
      </c>
      <c r="O790" s="427">
        <v>6.17</v>
      </c>
    </row>
    <row r="791" spans="11:15" ht="15" customHeight="1">
      <c r="K791" s="434">
        <v>44846</v>
      </c>
      <c r="L791" s="427">
        <v>5.78</v>
      </c>
      <c r="M791" s="427"/>
      <c r="N791" s="434">
        <v>44846</v>
      </c>
      <c r="O791" s="427">
        <v>6.07</v>
      </c>
    </row>
    <row r="792" spans="11:15" ht="15" customHeight="1">
      <c r="K792" s="434">
        <v>44845</v>
      </c>
      <c r="L792" s="427">
        <v>5.78</v>
      </c>
      <c r="M792" s="427"/>
      <c r="N792" s="434">
        <v>44845</v>
      </c>
      <c r="O792" s="427">
        <v>6.07</v>
      </c>
    </row>
    <row r="793" spans="11:15" ht="15" customHeight="1">
      <c r="K793" s="434">
        <v>44844</v>
      </c>
      <c r="L793" s="427">
        <v>5.77</v>
      </c>
      <c r="M793" s="427"/>
      <c r="N793" s="434">
        <v>44844</v>
      </c>
      <c r="O793" s="427">
        <v>6.09</v>
      </c>
    </row>
    <row r="794" spans="11:15" ht="15" customHeight="1">
      <c r="K794" s="434">
        <v>44841</v>
      </c>
      <c r="L794" s="427">
        <v>5.67</v>
      </c>
      <c r="M794" s="427"/>
      <c r="N794" s="434">
        <v>44841</v>
      </c>
      <c r="O794" s="427">
        <v>5.99</v>
      </c>
    </row>
    <row r="795" spans="11:15" ht="15" customHeight="1">
      <c r="K795" s="434">
        <v>44840</v>
      </c>
      <c r="L795" s="427">
        <v>5.62</v>
      </c>
      <c r="M795" s="427"/>
      <c r="N795" s="434">
        <v>44840</v>
      </c>
      <c r="O795" s="427">
        <v>5.92</v>
      </c>
    </row>
    <row r="796" spans="11:15" ht="15" customHeight="1">
      <c r="K796" s="434">
        <v>44839</v>
      </c>
      <c r="L796" s="427">
        <v>5.6</v>
      </c>
      <c r="M796" s="427"/>
      <c r="N796" s="434">
        <v>44839</v>
      </c>
      <c r="O796" s="427">
        <v>5.9</v>
      </c>
    </row>
    <row r="797" spans="11:15" ht="15" customHeight="1">
      <c r="K797" s="434">
        <v>44838</v>
      </c>
      <c r="L797" s="427">
        <v>5.51</v>
      </c>
      <c r="M797" s="427"/>
      <c r="N797" s="434">
        <v>44838</v>
      </c>
      <c r="O797" s="427">
        <v>5.82</v>
      </c>
    </row>
    <row r="798" spans="11:15" ht="15" customHeight="1">
      <c r="K798" s="434">
        <v>44837</v>
      </c>
      <c r="L798" s="427">
        <v>5.56</v>
      </c>
      <c r="M798" s="427"/>
      <c r="N798" s="434">
        <v>44837</v>
      </c>
      <c r="O798" s="427">
        <v>5.88</v>
      </c>
    </row>
    <row r="799" spans="11:15" ht="15" customHeight="1">
      <c r="K799" s="434">
        <v>44834</v>
      </c>
      <c r="L799" s="427">
        <v>5.65</v>
      </c>
      <c r="M799" s="427"/>
      <c r="N799" s="434">
        <v>44834</v>
      </c>
      <c r="O799" s="427">
        <v>5.97</v>
      </c>
    </row>
    <row r="800" spans="11:15" ht="15" customHeight="1">
      <c r="K800" s="434">
        <v>44833</v>
      </c>
      <c r="L800" s="427">
        <v>5.6</v>
      </c>
      <c r="M800" s="427"/>
      <c r="N800" s="434">
        <v>44833</v>
      </c>
      <c r="O800" s="427">
        <v>5.91</v>
      </c>
    </row>
    <row r="801" spans="11:15" ht="15" customHeight="1">
      <c r="K801" s="434">
        <v>44832</v>
      </c>
      <c r="L801" s="427">
        <v>5.52</v>
      </c>
      <c r="M801" s="427"/>
      <c r="N801" s="434">
        <v>44832</v>
      </c>
      <c r="O801" s="427">
        <v>5.87</v>
      </c>
    </row>
    <row r="802" spans="11:15" ht="15" customHeight="1">
      <c r="K802" s="434">
        <v>44831</v>
      </c>
      <c r="L802" s="427">
        <v>5.62</v>
      </c>
      <c r="M802" s="427"/>
      <c r="N802" s="434">
        <v>44831</v>
      </c>
      <c r="O802" s="427">
        <v>5.95</v>
      </c>
    </row>
    <row r="803" spans="11:15" ht="15" customHeight="1">
      <c r="K803" s="434">
        <v>44830</v>
      </c>
      <c r="L803" s="427">
        <v>5.46</v>
      </c>
      <c r="M803" s="427"/>
      <c r="N803" s="434">
        <v>44830</v>
      </c>
      <c r="O803" s="427">
        <v>5.81</v>
      </c>
    </row>
    <row r="804" spans="11:15" ht="15" customHeight="1">
      <c r="K804" s="434">
        <v>44827</v>
      </c>
      <c r="L804" s="427">
        <v>5.36</v>
      </c>
      <c r="M804" s="427"/>
      <c r="N804" s="434">
        <v>44827</v>
      </c>
      <c r="O804" s="427">
        <v>5.7</v>
      </c>
    </row>
    <row r="805" spans="11:15" ht="15" customHeight="1">
      <c r="K805" s="434">
        <v>44826</v>
      </c>
      <c r="L805" s="427">
        <v>5.36</v>
      </c>
      <c r="M805" s="427"/>
      <c r="N805" s="434">
        <v>44826</v>
      </c>
      <c r="O805" s="427">
        <v>5.71</v>
      </c>
    </row>
    <row r="806" spans="11:15" ht="15" customHeight="1">
      <c r="K806" s="434">
        <v>44825</v>
      </c>
      <c r="L806" s="427">
        <v>5.23</v>
      </c>
      <c r="M806" s="427"/>
      <c r="N806" s="434">
        <v>44825</v>
      </c>
      <c r="O806" s="427">
        <v>5.56</v>
      </c>
    </row>
    <row r="807" spans="11:15" ht="15" customHeight="1">
      <c r="K807" s="434">
        <v>44824</v>
      </c>
      <c r="L807" s="427">
        <v>5.29</v>
      </c>
      <c r="M807" s="427"/>
      <c r="N807" s="434">
        <v>44824</v>
      </c>
      <c r="O807" s="427">
        <v>5.63</v>
      </c>
    </row>
    <row r="808" spans="11:15" ht="15" customHeight="1">
      <c r="K808" s="434">
        <v>44823</v>
      </c>
      <c r="L808" s="427">
        <v>5.22</v>
      </c>
      <c r="M808" s="427"/>
      <c r="N808" s="434">
        <v>44823</v>
      </c>
      <c r="O808" s="427">
        <v>5.57</v>
      </c>
    </row>
    <row r="809" spans="11:15" ht="15" customHeight="1">
      <c r="K809" s="434">
        <v>44820</v>
      </c>
      <c r="L809" s="427">
        <v>5.22</v>
      </c>
      <c r="M809" s="427"/>
      <c r="N809" s="434">
        <v>44820</v>
      </c>
      <c r="O809" s="427">
        <v>5.56</v>
      </c>
    </row>
    <row r="810" spans="11:15" ht="15" customHeight="1">
      <c r="K810" s="434">
        <v>44819</v>
      </c>
      <c r="L810" s="427">
        <v>5.17</v>
      </c>
      <c r="M810" s="427"/>
      <c r="N810" s="434">
        <v>44819</v>
      </c>
      <c r="O810" s="427">
        <v>5.51</v>
      </c>
    </row>
    <row r="811" spans="11:15" ht="15" customHeight="1">
      <c r="K811" s="434">
        <v>44818</v>
      </c>
      <c r="L811" s="427">
        <v>5.16</v>
      </c>
      <c r="M811" s="427"/>
      <c r="N811" s="434">
        <v>44818</v>
      </c>
      <c r="O811" s="427">
        <v>5.49</v>
      </c>
    </row>
    <row r="812" spans="11:15" ht="15" customHeight="1">
      <c r="K812" s="434">
        <v>44817</v>
      </c>
      <c r="L812" s="427">
        <v>5.18</v>
      </c>
      <c r="M812" s="427"/>
      <c r="N812" s="434">
        <v>44817</v>
      </c>
      <c r="O812" s="427">
        <v>5.54</v>
      </c>
    </row>
    <row r="813" spans="11:15" ht="15" customHeight="1">
      <c r="K813" s="434">
        <v>44816</v>
      </c>
      <c r="L813" s="427">
        <v>5.18</v>
      </c>
      <c r="M813" s="427"/>
      <c r="N813" s="434">
        <v>44816</v>
      </c>
      <c r="O813" s="427">
        <v>5.51</v>
      </c>
    </row>
    <row r="814" spans="11:15" ht="15" customHeight="1">
      <c r="K814" s="434">
        <v>44813</v>
      </c>
      <c r="L814" s="427">
        <v>5.14</v>
      </c>
      <c r="M814" s="427"/>
      <c r="N814" s="434">
        <v>44813</v>
      </c>
      <c r="O814" s="427">
        <v>5.45</v>
      </c>
    </row>
    <row r="815" spans="11:15" ht="15" customHeight="1">
      <c r="K815" s="434">
        <v>44812</v>
      </c>
      <c r="L815" s="427">
        <v>5.14</v>
      </c>
      <c r="M815" s="427"/>
      <c r="N815" s="434">
        <v>44812</v>
      </c>
      <c r="O815" s="427">
        <v>5.46</v>
      </c>
    </row>
    <row r="816" spans="11:15" ht="15" customHeight="1">
      <c r="K816" s="434">
        <v>44811</v>
      </c>
      <c r="L816" s="427">
        <v>5.1100000000000003</v>
      </c>
      <c r="M816" s="427"/>
      <c r="N816" s="434">
        <v>44811</v>
      </c>
      <c r="O816" s="427">
        <v>5.43</v>
      </c>
    </row>
    <row r="817" spans="11:15" ht="15" customHeight="1">
      <c r="K817" s="434">
        <v>44810</v>
      </c>
      <c r="L817" s="427">
        <v>5.18</v>
      </c>
      <c r="M817" s="427"/>
      <c r="N817" s="434">
        <v>44810</v>
      </c>
      <c r="O817" s="427">
        <v>5.51</v>
      </c>
    </row>
    <row r="818" spans="11:15" ht="15" customHeight="1">
      <c r="K818" s="434">
        <v>44806</v>
      </c>
      <c r="L818" s="427">
        <v>5.04</v>
      </c>
      <c r="M818" s="427"/>
      <c r="N818" s="434">
        <v>44806</v>
      </c>
      <c r="O818" s="427">
        <v>5.36</v>
      </c>
    </row>
    <row r="819" spans="11:15" ht="15" customHeight="1">
      <c r="K819" s="434">
        <v>44805</v>
      </c>
      <c r="L819" s="427">
        <v>5.0599999999999996</v>
      </c>
      <c r="M819" s="427"/>
      <c r="N819" s="434">
        <v>44805</v>
      </c>
      <c r="O819" s="427">
        <v>5.38</v>
      </c>
    </row>
    <row r="820" spans="11:15" ht="15" customHeight="1">
      <c r="K820" s="434">
        <v>44804</v>
      </c>
      <c r="L820" s="427">
        <v>4.93</v>
      </c>
      <c r="M820" s="427"/>
      <c r="N820" s="434">
        <v>44804</v>
      </c>
      <c r="O820" s="427">
        <v>5.25</v>
      </c>
    </row>
    <row r="821" spans="11:15" ht="15" customHeight="1">
      <c r="K821" s="434">
        <v>44803</v>
      </c>
      <c r="L821" s="427">
        <v>4.8899999999999997</v>
      </c>
      <c r="M821" s="427"/>
      <c r="N821" s="434">
        <v>44803</v>
      </c>
      <c r="O821" s="427">
        <v>5.22</v>
      </c>
    </row>
    <row r="822" spans="11:15" ht="15" customHeight="1">
      <c r="K822" s="434">
        <v>44802</v>
      </c>
      <c r="L822" s="427">
        <v>4.91</v>
      </c>
      <c r="M822" s="427"/>
      <c r="N822" s="434">
        <v>44802</v>
      </c>
      <c r="O822" s="427">
        <v>5.25</v>
      </c>
    </row>
    <row r="823" spans="11:15" ht="15" customHeight="1">
      <c r="K823" s="434">
        <v>44799</v>
      </c>
      <c r="L823" s="427">
        <v>4.8499999999999996</v>
      </c>
      <c r="M823" s="427"/>
      <c r="N823" s="434">
        <v>44799</v>
      </c>
      <c r="O823" s="427">
        <v>5.17</v>
      </c>
    </row>
    <row r="824" spans="11:15" ht="15" customHeight="1">
      <c r="K824" s="434">
        <v>44798</v>
      </c>
      <c r="L824" s="427">
        <v>4.87</v>
      </c>
      <c r="M824" s="427"/>
      <c r="N824" s="434">
        <v>44798</v>
      </c>
      <c r="O824" s="427">
        <v>5.19</v>
      </c>
    </row>
    <row r="825" spans="11:15" ht="15" customHeight="1">
      <c r="K825" s="434">
        <v>44797</v>
      </c>
      <c r="L825" s="427">
        <v>4.96</v>
      </c>
      <c r="M825" s="427"/>
      <c r="N825" s="434">
        <v>44797</v>
      </c>
      <c r="O825" s="427">
        <v>5.28</v>
      </c>
    </row>
    <row r="826" spans="11:15" ht="15" customHeight="1">
      <c r="K826" s="434">
        <v>44796</v>
      </c>
      <c r="L826" s="427">
        <v>4.9000000000000004</v>
      </c>
      <c r="M826" s="427"/>
      <c r="N826" s="434">
        <v>44796</v>
      </c>
      <c r="O826" s="427">
        <v>5.22</v>
      </c>
    </row>
    <row r="827" spans="11:15" ht="15" customHeight="1">
      <c r="K827" s="434">
        <v>44795</v>
      </c>
      <c r="L827" s="427">
        <v>4.8899999999999997</v>
      </c>
      <c r="M827" s="427"/>
      <c r="N827" s="434">
        <v>44795</v>
      </c>
      <c r="O827" s="427">
        <v>5.2</v>
      </c>
    </row>
    <row r="828" spans="11:15" ht="15" customHeight="1">
      <c r="K828" s="434">
        <v>44792</v>
      </c>
      <c r="L828" s="427">
        <v>4.8499999999999996</v>
      </c>
      <c r="M828" s="427"/>
      <c r="N828" s="434">
        <v>44792</v>
      </c>
      <c r="O828" s="427">
        <v>5.17</v>
      </c>
    </row>
    <row r="829" spans="11:15" ht="15" customHeight="1">
      <c r="K829" s="434">
        <v>44791</v>
      </c>
      <c r="L829" s="427">
        <v>4.76</v>
      </c>
      <c r="M829" s="427"/>
      <c r="N829" s="434">
        <v>44791</v>
      </c>
      <c r="O829" s="427">
        <v>5.07</v>
      </c>
    </row>
    <row r="830" spans="11:15" ht="15" customHeight="1">
      <c r="K830" s="434">
        <v>44790</v>
      </c>
      <c r="L830" s="427">
        <v>4.76</v>
      </c>
      <c r="M830" s="427"/>
      <c r="N830" s="434">
        <v>44790</v>
      </c>
      <c r="O830" s="427">
        <v>5.08</v>
      </c>
    </row>
    <row r="831" spans="11:15" ht="15" customHeight="1">
      <c r="K831" s="434">
        <v>44789</v>
      </c>
      <c r="L831" s="427">
        <v>4.72</v>
      </c>
      <c r="M831" s="427"/>
      <c r="N831" s="434">
        <v>44789</v>
      </c>
      <c r="O831" s="427">
        <v>5.04</v>
      </c>
    </row>
    <row r="832" spans="11:15" ht="15" customHeight="1">
      <c r="K832" s="434">
        <v>44788</v>
      </c>
      <c r="L832" s="427">
        <v>4.7</v>
      </c>
      <c r="M832" s="427"/>
      <c r="N832" s="434">
        <v>44788</v>
      </c>
      <c r="O832" s="427">
        <v>5.01</v>
      </c>
    </row>
    <row r="833" spans="11:15" ht="15" customHeight="1">
      <c r="K833" s="434">
        <v>44785</v>
      </c>
      <c r="L833" s="427">
        <v>4.74</v>
      </c>
      <c r="M833" s="427"/>
      <c r="N833" s="434">
        <v>44785</v>
      </c>
      <c r="O833" s="427">
        <v>5.07</v>
      </c>
    </row>
    <row r="834" spans="11:15" ht="15" customHeight="1">
      <c r="K834" s="434">
        <v>44784</v>
      </c>
      <c r="L834" s="427">
        <v>4.79</v>
      </c>
      <c r="M834" s="427"/>
      <c r="N834" s="434">
        <v>44784</v>
      </c>
      <c r="O834" s="427">
        <v>5.1100000000000003</v>
      </c>
    </row>
    <row r="835" spans="11:15" ht="15" customHeight="1">
      <c r="K835" s="434">
        <v>44783</v>
      </c>
      <c r="L835" s="427">
        <v>4.68</v>
      </c>
      <c r="M835" s="427"/>
      <c r="N835" s="434">
        <v>44783</v>
      </c>
      <c r="O835" s="427">
        <v>5.01</v>
      </c>
    </row>
    <row r="836" spans="11:15" ht="15" customHeight="1">
      <c r="K836" s="434">
        <v>44782</v>
      </c>
      <c r="L836" s="427">
        <v>4.66</v>
      </c>
      <c r="M836" s="427"/>
      <c r="N836" s="434">
        <v>44782</v>
      </c>
      <c r="O836" s="427">
        <v>4.99</v>
      </c>
    </row>
    <row r="837" spans="11:15" ht="15" customHeight="1">
      <c r="K837" s="434">
        <v>44781</v>
      </c>
      <c r="L837" s="427">
        <v>4.6399999999999997</v>
      </c>
      <c r="M837" s="427"/>
      <c r="N837" s="434">
        <v>44781</v>
      </c>
      <c r="O837" s="427">
        <v>4.96</v>
      </c>
    </row>
    <row r="838" spans="11:15" ht="15" customHeight="1">
      <c r="K838" s="434">
        <v>44778</v>
      </c>
      <c r="L838" s="427">
        <v>4.71</v>
      </c>
      <c r="M838" s="427"/>
      <c r="N838" s="434">
        <v>44778</v>
      </c>
      <c r="O838" s="427">
        <v>5.0599999999999996</v>
      </c>
    </row>
    <row r="839" spans="11:15" ht="15" customHeight="1">
      <c r="K839" s="434">
        <v>44777</v>
      </c>
      <c r="L839" s="427">
        <v>4.59</v>
      </c>
      <c r="M839" s="427"/>
      <c r="N839" s="434">
        <v>44777</v>
      </c>
      <c r="O839" s="427">
        <v>4.9400000000000004</v>
      </c>
    </row>
    <row r="840" spans="11:15" ht="15" customHeight="1">
      <c r="K840" s="434">
        <v>44776</v>
      </c>
      <c r="L840" s="427">
        <v>4.6100000000000003</v>
      </c>
      <c r="M840" s="427"/>
      <c r="N840" s="434">
        <v>44776</v>
      </c>
      <c r="O840" s="427">
        <v>4.96</v>
      </c>
    </row>
    <row r="841" spans="11:15" ht="15" customHeight="1">
      <c r="K841" s="434">
        <v>44775</v>
      </c>
      <c r="L841" s="427">
        <v>4.62</v>
      </c>
      <c r="M841" s="427"/>
      <c r="N841" s="434">
        <v>44775</v>
      </c>
      <c r="O841" s="427">
        <v>4.97</v>
      </c>
    </row>
    <row r="842" spans="11:15" ht="15" customHeight="1">
      <c r="K842" s="434">
        <v>44774</v>
      </c>
      <c r="L842" s="427">
        <v>4.5599999999999996</v>
      </c>
      <c r="M842" s="427"/>
      <c r="N842" s="434">
        <v>44774</v>
      </c>
      <c r="O842" s="427">
        <v>4.92</v>
      </c>
    </row>
    <row r="843" spans="11:15" ht="15" customHeight="1">
      <c r="K843" s="434">
        <v>44771</v>
      </c>
      <c r="L843" s="427">
        <v>4.62</v>
      </c>
      <c r="M843" s="427"/>
      <c r="N843" s="434">
        <v>44771</v>
      </c>
      <c r="O843" s="427">
        <v>4.97</v>
      </c>
    </row>
    <row r="844" spans="11:15" ht="15" customHeight="1">
      <c r="K844" s="434">
        <v>44770</v>
      </c>
      <c r="L844" s="427">
        <v>4.68</v>
      </c>
      <c r="M844" s="427"/>
      <c r="N844" s="434">
        <v>44770</v>
      </c>
      <c r="O844" s="427">
        <v>5.04</v>
      </c>
    </row>
    <row r="845" spans="11:15" ht="15" customHeight="1">
      <c r="K845" s="434">
        <v>44769</v>
      </c>
      <c r="L845" s="427">
        <v>4.6500000000000004</v>
      </c>
      <c r="M845" s="427"/>
      <c r="N845" s="434">
        <v>44769</v>
      </c>
      <c r="O845" s="427">
        <v>5.0199999999999996</v>
      </c>
    </row>
    <row r="846" spans="11:15" ht="15" customHeight="1">
      <c r="K846" s="434">
        <v>44768</v>
      </c>
      <c r="L846" s="427">
        <v>4.67</v>
      </c>
      <c r="M846" s="427"/>
      <c r="N846" s="434">
        <v>44768</v>
      </c>
      <c r="O846" s="427">
        <v>5.04</v>
      </c>
    </row>
    <row r="847" spans="11:15" ht="15" customHeight="1">
      <c r="K847" s="434">
        <v>44767</v>
      </c>
      <c r="L847" s="427">
        <v>4.6900000000000004</v>
      </c>
      <c r="M847" s="427"/>
      <c r="N847" s="434">
        <v>44767</v>
      </c>
      <c r="O847" s="427">
        <v>5.0599999999999996</v>
      </c>
    </row>
    <row r="848" spans="11:15" ht="15" customHeight="1">
      <c r="K848" s="434">
        <v>44764</v>
      </c>
      <c r="L848" s="427">
        <v>4.6399999999999997</v>
      </c>
      <c r="M848" s="427"/>
      <c r="N848" s="434">
        <v>44764</v>
      </c>
      <c r="O848" s="427">
        <v>4.99</v>
      </c>
    </row>
    <row r="849" spans="11:15" ht="15" customHeight="1">
      <c r="K849" s="434">
        <v>44763</v>
      </c>
      <c r="L849" s="427">
        <v>4.72</v>
      </c>
      <c r="M849" s="427"/>
      <c r="N849" s="434">
        <v>44763</v>
      </c>
      <c r="O849" s="427">
        <v>5.0999999999999996</v>
      </c>
    </row>
    <row r="850" spans="11:15" ht="15" customHeight="1">
      <c r="K850" s="434">
        <v>44762</v>
      </c>
      <c r="L850" s="427">
        <v>4.82</v>
      </c>
      <c r="M850" s="427"/>
      <c r="N850" s="434">
        <v>44762</v>
      </c>
      <c r="O850" s="427">
        <v>5.19</v>
      </c>
    </row>
    <row r="851" spans="11:15" ht="15" customHeight="1">
      <c r="K851" s="434">
        <v>44761</v>
      </c>
      <c r="L851" s="427">
        <v>4.8499999999999996</v>
      </c>
      <c r="M851" s="427"/>
      <c r="N851" s="434">
        <v>44761</v>
      </c>
      <c r="O851" s="427">
        <v>5.21</v>
      </c>
    </row>
    <row r="852" spans="11:15" ht="15" customHeight="1">
      <c r="K852" s="434">
        <v>44760</v>
      </c>
      <c r="L852" s="427">
        <v>4.8</v>
      </c>
      <c r="M852" s="427"/>
      <c r="N852" s="434">
        <v>44760</v>
      </c>
      <c r="O852" s="427">
        <v>5.18</v>
      </c>
    </row>
    <row r="853" spans="11:15" ht="15" customHeight="1">
      <c r="K853" s="434">
        <v>44757</v>
      </c>
      <c r="L853" s="427">
        <v>4.79</v>
      </c>
      <c r="M853" s="427"/>
      <c r="N853" s="434">
        <v>44757</v>
      </c>
      <c r="O853" s="427">
        <v>5.18</v>
      </c>
    </row>
    <row r="854" spans="11:15" ht="15" customHeight="1">
      <c r="K854" s="434">
        <v>44756</v>
      </c>
      <c r="L854" s="427">
        <v>4.8099999999999996</v>
      </c>
      <c r="M854" s="427"/>
      <c r="N854" s="434">
        <v>44756</v>
      </c>
      <c r="O854" s="427">
        <v>5.21</v>
      </c>
    </row>
    <row r="855" spans="11:15" ht="15" customHeight="1">
      <c r="K855" s="434">
        <v>44755</v>
      </c>
      <c r="L855" s="427">
        <v>4.7699999999999996</v>
      </c>
      <c r="M855" s="427"/>
      <c r="N855" s="434">
        <v>44755</v>
      </c>
      <c r="O855" s="427">
        <v>5.18</v>
      </c>
    </row>
    <row r="856" spans="11:15" ht="15" customHeight="1">
      <c r="K856" s="434">
        <v>44754</v>
      </c>
      <c r="L856" s="427">
        <v>4.84</v>
      </c>
      <c r="M856" s="427"/>
      <c r="N856" s="434">
        <v>44754</v>
      </c>
      <c r="O856" s="427">
        <v>5.21</v>
      </c>
    </row>
    <row r="857" spans="11:15" ht="15" customHeight="1">
      <c r="K857" s="434">
        <v>44753</v>
      </c>
      <c r="L857" s="427">
        <v>4.8899999999999997</v>
      </c>
      <c r="M857" s="427"/>
      <c r="N857" s="434">
        <v>44753</v>
      </c>
      <c r="O857" s="427">
        <v>5.25</v>
      </c>
    </row>
    <row r="858" spans="11:15" ht="15" customHeight="1">
      <c r="K858" s="434">
        <v>44750</v>
      </c>
      <c r="L858" s="427">
        <v>4.9800000000000004</v>
      </c>
      <c r="M858" s="427"/>
      <c r="N858" s="434">
        <v>44750</v>
      </c>
      <c r="O858" s="427">
        <v>5.34</v>
      </c>
    </row>
    <row r="859" spans="11:15" ht="15" customHeight="1">
      <c r="K859" s="434">
        <v>44749</v>
      </c>
      <c r="L859" s="427">
        <v>4.92</v>
      </c>
      <c r="M859" s="427"/>
      <c r="N859" s="434">
        <v>44749</v>
      </c>
      <c r="O859" s="427">
        <v>5.28</v>
      </c>
    </row>
    <row r="860" spans="11:15" ht="15" customHeight="1">
      <c r="K860" s="434">
        <v>44748</v>
      </c>
      <c r="L860" s="427">
        <v>4.87</v>
      </c>
      <c r="M860" s="427"/>
      <c r="N860" s="434">
        <v>44748</v>
      </c>
      <c r="O860" s="427">
        <v>5.25</v>
      </c>
    </row>
    <row r="861" spans="11:15" ht="15" customHeight="1">
      <c r="K861" s="434">
        <v>44747</v>
      </c>
      <c r="L861" s="427">
        <v>4.7699999999999996</v>
      </c>
      <c r="M861" s="427"/>
      <c r="N861" s="434">
        <v>44747</v>
      </c>
      <c r="O861" s="427">
        <v>5.16</v>
      </c>
    </row>
    <row r="862" spans="11:15" ht="15" customHeight="1">
      <c r="K862" s="434">
        <v>44743</v>
      </c>
      <c r="L862" s="427">
        <v>4.8499999999999996</v>
      </c>
      <c r="M862" s="427"/>
      <c r="N862" s="434">
        <v>44743</v>
      </c>
      <c r="O862" s="427">
        <v>5.23</v>
      </c>
    </row>
    <row r="863" spans="11:15" ht="15" customHeight="1">
      <c r="K863" s="434">
        <v>44742</v>
      </c>
      <c r="L863" s="427">
        <v>4.84</v>
      </c>
      <c r="M863" s="427"/>
      <c r="N863" s="434">
        <v>44742</v>
      </c>
      <c r="O863" s="427">
        <v>5.22</v>
      </c>
    </row>
    <row r="864" spans="11:15" ht="15" customHeight="1">
      <c r="K864" s="434">
        <v>44741</v>
      </c>
      <c r="L864" s="427">
        <v>4.9000000000000004</v>
      </c>
      <c r="M864" s="427"/>
      <c r="N864" s="434">
        <v>44741</v>
      </c>
      <c r="O864" s="427">
        <v>5.28</v>
      </c>
    </row>
    <row r="865" spans="11:15" ht="15" customHeight="1">
      <c r="K865" s="434">
        <v>44740</v>
      </c>
      <c r="L865" s="427">
        <v>4.99</v>
      </c>
      <c r="M865" s="427"/>
      <c r="N865" s="434">
        <v>44740</v>
      </c>
      <c r="O865" s="427">
        <v>5.35</v>
      </c>
    </row>
    <row r="866" spans="11:15" ht="15" customHeight="1">
      <c r="K866" s="434">
        <v>44739</v>
      </c>
      <c r="L866" s="427">
        <v>4.97</v>
      </c>
      <c r="M866" s="427"/>
      <c r="N866" s="434">
        <v>44739</v>
      </c>
      <c r="O866" s="427">
        <v>5.33</v>
      </c>
    </row>
    <row r="867" spans="11:15" ht="15" customHeight="1">
      <c r="K867" s="434">
        <v>44736</v>
      </c>
      <c r="L867" s="427">
        <v>4.93</v>
      </c>
      <c r="M867" s="427"/>
      <c r="N867" s="434">
        <v>44736</v>
      </c>
      <c r="O867" s="427">
        <v>5.3</v>
      </c>
    </row>
    <row r="868" spans="11:15" ht="15" customHeight="1">
      <c r="K868" s="434">
        <v>44735</v>
      </c>
      <c r="L868" s="427">
        <v>4.8600000000000003</v>
      </c>
      <c r="M868" s="427"/>
      <c r="N868" s="434">
        <v>44735</v>
      </c>
      <c r="O868" s="427">
        <v>5.23</v>
      </c>
    </row>
    <row r="869" spans="11:15" ht="15" customHeight="1">
      <c r="K869" s="434">
        <v>44734</v>
      </c>
      <c r="L869" s="427">
        <v>4.9000000000000004</v>
      </c>
      <c r="M869" s="427"/>
      <c r="N869" s="434">
        <v>44734</v>
      </c>
      <c r="O869" s="427">
        <v>5.27</v>
      </c>
    </row>
    <row r="870" spans="11:15" ht="15" customHeight="1">
      <c r="K870" s="434">
        <v>44733</v>
      </c>
      <c r="L870" s="427">
        <v>5.03</v>
      </c>
      <c r="M870" s="427"/>
      <c r="N870" s="434">
        <v>44733</v>
      </c>
      <c r="O870" s="427">
        <v>5.38</v>
      </c>
    </row>
    <row r="871" spans="11:15" ht="15" customHeight="1">
      <c r="K871" s="434">
        <v>44729</v>
      </c>
      <c r="L871" s="427">
        <v>4.97</v>
      </c>
      <c r="M871" s="427"/>
      <c r="N871" s="434">
        <v>44729</v>
      </c>
      <c r="O871" s="427">
        <v>5.35</v>
      </c>
    </row>
    <row r="872" spans="11:15" ht="15" customHeight="1">
      <c r="K872" s="434">
        <v>44728</v>
      </c>
      <c r="L872" s="427">
        <v>5.01</v>
      </c>
      <c r="M872" s="427"/>
      <c r="N872" s="434">
        <v>44728</v>
      </c>
      <c r="O872" s="427">
        <v>5.35</v>
      </c>
    </row>
    <row r="873" spans="11:15" ht="15" customHeight="1">
      <c r="K873" s="434">
        <v>44727</v>
      </c>
      <c r="L873" s="427">
        <v>5.0199999999999996</v>
      </c>
      <c r="M873" s="427"/>
      <c r="N873" s="434">
        <v>44727</v>
      </c>
      <c r="O873" s="427">
        <v>5.37</v>
      </c>
    </row>
    <row r="874" spans="11:15" ht="15" customHeight="1">
      <c r="K874" s="434">
        <v>44726</v>
      </c>
      <c r="L874" s="427">
        <v>5.0599999999999996</v>
      </c>
      <c r="M874" s="427"/>
      <c r="N874" s="434">
        <v>44726</v>
      </c>
      <c r="O874" s="427">
        <v>5.41</v>
      </c>
    </row>
    <row r="875" spans="11:15" ht="15" customHeight="1">
      <c r="K875" s="434">
        <v>44725</v>
      </c>
      <c r="L875" s="427">
        <v>4.99</v>
      </c>
      <c r="M875" s="427"/>
      <c r="N875" s="434">
        <v>44725</v>
      </c>
      <c r="O875" s="427">
        <v>5.35</v>
      </c>
    </row>
    <row r="876" spans="11:15" ht="15" customHeight="1">
      <c r="K876" s="434">
        <v>44722</v>
      </c>
      <c r="L876" s="427">
        <v>4.79</v>
      </c>
      <c r="M876" s="427"/>
      <c r="N876" s="434">
        <v>44722</v>
      </c>
      <c r="O876" s="427">
        <v>5.14</v>
      </c>
    </row>
    <row r="877" spans="11:15" ht="15" customHeight="1">
      <c r="K877" s="434">
        <v>44721</v>
      </c>
      <c r="L877" s="427">
        <v>4.7300000000000004</v>
      </c>
      <c r="M877" s="427"/>
      <c r="N877" s="434">
        <v>44721</v>
      </c>
      <c r="O877" s="427">
        <v>5.07</v>
      </c>
    </row>
    <row r="878" spans="11:15" ht="15" customHeight="1">
      <c r="K878" s="434">
        <v>44720</v>
      </c>
      <c r="L878" s="427">
        <v>4.72</v>
      </c>
      <c r="M878" s="427"/>
      <c r="N878" s="434">
        <v>44720</v>
      </c>
      <c r="O878" s="427">
        <v>5.07</v>
      </c>
    </row>
    <row r="879" spans="11:15" ht="15" customHeight="1">
      <c r="K879" s="434">
        <v>44719</v>
      </c>
      <c r="L879" s="427">
        <v>4.67</v>
      </c>
      <c r="M879" s="427"/>
      <c r="N879" s="434">
        <v>44719</v>
      </c>
      <c r="O879" s="427">
        <v>5.0199999999999996</v>
      </c>
    </row>
    <row r="880" spans="11:15" ht="15" customHeight="1">
      <c r="K880" s="434">
        <v>44718</v>
      </c>
      <c r="L880" s="427">
        <v>4.74</v>
      </c>
      <c r="M880" s="427"/>
      <c r="N880" s="434">
        <v>44718</v>
      </c>
      <c r="O880" s="427">
        <v>5.09</v>
      </c>
    </row>
    <row r="881" spans="11:15" ht="15" customHeight="1">
      <c r="K881" s="434">
        <v>44715</v>
      </c>
      <c r="L881" s="427">
        <v>4.66</v>
      </c>
      <c r="M881" s="427"/>
      <c r="N881" s="434">
        <v>44715</v>
      </c>
      <c r="O881" s="427">
        <v>5.03</v>
      </c>
    </row>
    <row r="882" spans="11:15" ht="15" customHeight="1">
      <c r="K882" s="434">
        <v>44714</v>
      </c>
      <c r="L882" s="427">
        <v>4.63</v>
      </c>
      <c r="M882" s="427"/>
      <c r="N882" s="434">
        <v>44714</v>
      </c>
      <c r="O882" s="427">
        <v>5</v>
      </c>
    </row>
    <row r="883" spans="11:15" ht="15" customHeight="1">
      <c r="K883" s="434">
        <v>44713</v>
      </c>
      <c r="L883" s="427">
        <v>4.6399999999999997</v>
      </c>
      <c r="M883" s="427"/>
      <c r="N883" s="434">
        <v>44713</v>
      </c>
      <c r="O883" s="427">
        <v>5.01</v>
      </c>
    </row>
    <row r="884" spans="11:15" ht="15" customHeight="1">
      <c r="K884" s="434">
        <v>44712</v>
      </c>
      <c r="L884" s="427">
        <v>4.6500000000000004</v>
      </c>
      <c r="M884" s="427"/>
      <c r="N884" s="434">
        <v>44712</v>
      </c>
      <c r="O884" s="427">
        <v>5.01</v>
      </c>
    </row>
    <row r="885" spans="11:15" ht="15" customHeight="1">
      <c r="K885" s="434">
        <v>44708</v>
      </c>
      <c r="L885" s="427">
        <v>4.62</v>
      </c>
      <c r="M885" s="427"/>
      <c r="N885" s="434">
        <v>44708</v>
      </c>
      <c r="O885" s="427">
        <v>4.97</v>
      </c>
    </row>
    <row r="886" spans="11:15" ht="15" customHeight="1">
      <c r="K886" s="434">
        <v>44707</v>
      </c>
      <c r="L886" s="427">
        <v>4.62</v>
      </c>
      <c r="M886" s="427"/>
      <c r="N886" s="434">
        <v>44707</v>
      </c>
      <c r="O886" s="427">
        <v>4.97</v>
      </c>
    </row>
    <row r="887" spans="11:15" ht="15" customHeight="1">
      <c r="K887" s="434">
        <v>44706</v>
      </c>
      <c r="L887" s="427">
        <v>4.66</v>
      </c>
      <c r="M887" s="427"/>
      <c r="N887" s="434">
        <v>44706</v>
      </c>
      <c r="O887" s="427">
        <v>5</v>
      </c>
    </row>
    <row r="888" spans="11:15" ht="15" customHeight="1">
      <c r="K888" s="434">
        <v>44705</v>
      </c>
      <c r="L888" s="427">
        <v>4.7</v>
      </c>
      <c r="M888" s="427"/>
      <c r="N888" s="434">
        <v>44705</v>
      </c>
      <c r="O888" s="427">
        <v>5.05</v>
      </c>
    </row>
    <row r="889" spans="11:15" ht="15" customHeight="1">
      <c r="K889" s="434">
        <v>44704</v>
      </c>
      <c r="L889" s="427">
        <v>4.8</v>
      </c>
      <c r="M889" s="427"/>
      <c r="N889" s="434">
        <v>44704</v>
      </c>
      <c r="O889" s="427">
        <v>5.14</v>
      </c>
    </row>
    <row r="890" spans="11:15" ht="15" customHeight="1">
      <c r="K890" s="434">
        <v>44701</v>
      </c>
      <c r="L890" s="427">
        <v>4.74</v>
      </c>
      <c r="M890" s="427"/>
      <c r="N890" s="434">
        <v>44701</v>
      </c>
      <c r="O890" s="427">
        <v>5.08</v>
      </c>
    </row>
    <row r="891" spans="11:15" ht="15" customHeight="1">
      <c r="K891" s="434">
        <v>44700</v>
      </c>
      <c r="L891" s="427">
        <v>4.82</v>
      </c>
      <c r="M891" s="427"/>
      <c r="N891" s="434">
        <v>44700</v>
      </c>
      <c r="O891" s="427">
        <v>5.16</v>
      </c>
    </row>
    <row r="892" spans="11:15" ht="15" customHeight="1">
      <c r="K892" s="434">
        <v>44699</v>
      </c>
      <c r="L892" s="427">
        <v>4.8</v>
      </c>
      <c r="M892" s="427"/>
      <c r="N892" s="434">
        <v>44699</v>
      </c>
      <c r="O892" s="427">
        <v>5.14</v>
      </c>
    </row>
    <row r="893" spans="11:15" ht="15" customHeight="1">
      <c r="K893" s="434">
        <v>44698</v>
      </c>
      <c r="L893" s="427">
        <v>4.88</v>
      </c>
      <c r="M893" s="427"/>
      <c r="N893" s="434">
        <v>44698</v>
      </c>
      <c r="O893" s="427">
        <v>5.21</v>
      </c>
    </row>
    <row r="894" spans="11:15" ht="15" customHeight="1">
      <c r="K894" s="434">
        <v>44697</v>
      </c>
      <c r="L894" s="427">
        <v>4.79</v>
      </c>
      <c r="M894" s="427"/>
      <c r="N894" s="434">
        <v>44697</v>
      </c>
      <c r="O894" s="427">
        <v>5.12</v>
      </c>
    </row>
    <row r="895" spans="11:15" ht="15" customHeight="1">
      <c r="K895" s="434">
        <v>44694</v>
      </c>
      <c r="L895" s="427">
        <v>4.8</v>
      </c>
      <c r="M895" s="427"/>
      <c r="N895" s="434">
        <v>44694</v>
      </c>
      <c r="O895" s="427">
        <v>5.12</v>
      </c>
    </row>
    <row r="896" spans="11:15" ht="15" customHeight="1">
      <c r="K896" s="434">
        <v>44693</v>
      </c>
      <c r="L896" s="427">
        <v>4.6900000000000004</v>
      </c>
      <c r="M896" s="427"/>
      <c r="N896" s="434">
        <v>44693</v>
      </c>
      <c r="O896" s="427">
        <v>5</v>
      </c>
    </row>
    <row r="897" spans="11:15" ht="15" customHeight="1">
      <c r="K897" s="434">
        <v>44692</v>
      </c>
      <c r="L897" s="427">
        <v>4.72</v>
      </c>
      <c r="M897" s="427"/>
      <c r="N897" s="434">
        <v>44692</v>
      </c>
      <c r="O897" s="427">
        <v>5.03</v>
      </c>
    </row>
    <row r="898" spans="11:15" ht="15" customHeight="1">
      <c r="K898" s="434">
        <v>44691</v>
      </c>
      <c r="L898" s="427">
        <v>4.8</v>
      </c>
      <c r="M898" s="427"/>
      <c r="N898" s="434">
        <v>44691</v>
      </c>
      <c r="O898" s="427">
        <v>5.0999999999999996</v>
      </c>
    </row>
    <row r="899" spans="11:15" ht="15" customHeight="1">
      <c r="K899" s="434">
        <v>44690</v>
      </c>
      <c r="L899" s="427">
        <v>4.87</v>
      </c>
      <c r="M899" s="427"/>
      <c r="N899" s="434">
        <v>44690</v>
      </c>
      <c r="O899" s="427">
        <v>5.17</v>
      </c>
    </row>
    <row r="900" spans="11:15" ht="15" customHeight="1">
      <c r="K900" s="434">
        <v>44687</v>
      </c>
      <c r="L900" s="427">
        <v>4.87</v>
      </c>
      <c r="M900" s="427"/>
      <c r="N900" s="434">
        <v>44687</v>
      </c>
      <c r="O900" s="427">
        <v>5.17</v>
      </c>
    </row>
    <row r="901" spans="11:15" ht="15" customHeight="1">
      <c r="K901" s="434">
        <v>44686</v>
      </c>
      <c r="L901" s="427">
        <v>4.8099999999999996</v>
      </c>
      <c r="M901" s="427"/>
      <c r="N901" s="434">
        <v>44686</v>
      </c>
      <c r="O901" s="427">
        <v>5.1100000000000003</v>
      </c>
    </row>
    <row r="902" spans="11:15" ht="15" customHeight="1">
      <c r="K902" s="434">
        <v>44685</v>
      </c>
      <c r="L902" s="427">
        <v>4.6500000000000004</v>
      </c>
      <c r="M902" s="427"/>
      <c r="N902" s="434">
        <v>44685</v>
      </c>
      <c r="O902" s="427">
        <v>4.96</v>
      </c>
    </row>
    <row r="903" spans="11:15" ht="15" customHeight="1">
      <c r="K903" s="434">
        <v>44684</v>
      </c>
      <c r="L903" s="427">
        <v>4.67</v>
      </c>
      <c r="M903" s="427"/>
      <c r="N903" s="434">
        <v>44684</v>
      </c>
      <c r="O903" s="427">
        <v>4.97</v>
      </c>
    </row>
    <row r="904" spans="11:15" ht="15" customHeight="1">
      <c r="K904" s="434">
        <v>44683</v>
      </c>
      <c r="L904" s="427">
        <v>4.71</v>
      </c>
      <c r="M904" s="427"/>
      <c r="N904" s="434">
        <v>44683</v>
      </c>
      <c r="O904" s="427">
        <v>5.01</v>
      </c>
    </row>
    <row r="905" spans="11:15" ht="15" customHeight="1">
      <c r="K905" s="434">
        <v>44680</v>
      </c>
      <c r="L905" s="427">
        <v>4.58</v>
      </c>
      <c r="M905" s="427"/>
      <c r="N905" s="434">
        <v>44680</v>
      </c>
      <c r="O905" s="427">
        <v>4.88</v>
      </c>
    </row>
    <row r="906" spans="11:15" ht="15" customHeight="1">
      <c r="K906" s="434">
        <v>44679</v>
      </c>
      <c r="L906" s="427">
        <v>4.55</v>
      </c>
      <c r="M906" s="427"/>
      <c r="N906" s="434">
        <v>44679</v>
      </c>
      <c r="O906" s="427">
        <v>4.8499999999999996</v>
      </c>
    </row>
    <row r="907" spans="11:15" ht="15" customHeight="1">
      <c r="K907" s="434">
        <v>44678</v>
      </c>
      <c r="L907" s="427">
        <v>4.5199999999999996</v>
      </c>
      <c r="M907" s="427"/>
      <c r="N907" s="434">
        <v>44678</v>
      </c>
      <c r="O907" s="427">
        <v>4.82</v>
      </c>
    </row>
    <row r="908" spans="11:15" ht="15" customHeight="1">
      <c r="K908" s="434">
        <v>44677</v>
      </c>
      <c r="L908" s="427">
        <v>4.4800000000000004</v>
      </c>
      <c r="M908" s="427"/>
      <c r="N908" s="434">
        <v>44677</v>
      </c>
      <c r="O908" s="427">
        <v>4.78</v>
      </c>
    </row>
    <row r="909" spans="11:15" ht="15" customHeight="1">
      <c r="K909" s="434">
        <v>44676</v>
      </c>
      <c r="L909" s="427">
        <v>4.45</v>
      </c>
      <c r="M909" s="427"/>
      <c r="N909" s="434">
        <v>44676</v>
      </c>
      <c r="O909" s="427">
        <v>4.7699999999999996</v>
      </c>
    </row>
    <row r="910" spans="11:15" ht="15" customHeight="1">
      <c r="K910" s="434">
        <v>44673</v>
      </c>
      <c r="L910" s="427">
        <v>4.49</v>
      </c>
      <c r="M910" s="427"/>
      <c r="N910" s="434">
        <v>44673</v>
      </c>
      <c r="O910" s="427">
        <v>4.8</v>
      </c>
    </row>
    <row r="911" spans="11:15" ht="15" customHeight="1">
      <c r="K911" s="434">
        <v>44672</v>
      </c>
      <c r="L911" s="427">
        <v>4.46</v>
      </c>
      <c r="M911" s="427"/>
      <c r="N911" s="434">
        <v>44672</v>
      </c>
      <c r="O911" s="427">
        <v>4.78</v>
      </c>
    </row>
    <row r="912" spans="11:15" ht="15" customHeight="1">
      <c r="K912" s="434">
        <v>44671</v>
      </c>
      <c r="L912" s="427">
        <v>4.3899999999999997</v>
      </c>
      <c r="M912" s="427"/>
      <c r="N912" s="434">
        <v>44671</v>
      </c>
      <c r="O912" s="427">
        <v>4.71</v>
      </c>
    </row>
    <row r="913" spans="11:15" ht="15" customHeight="1">
      <c r="K913" s="434">
        <v>44670</v>
      </c>
      <c r="L913" s="427">
        <v>4.49</v>
      </c>
      <c r="M913" s="427"/>
      <c r="N913" s="434">
        <v>44670</v>
      </c>
      <c r="O913" s="427">
        <v>4.79</v>
      </c>
    </row>
    <row r="914" spans="11:15" ht="15" customHeight="1">
      <c r="K914" s="434">
        <v>44669</v>
      </c>
      <c r="L914" s="427">
        <v>4.4400000000000004</v>
      </c>
      <c r="M914" s="427"/>
      <c r="N914" s="434">
        <v>44669</v>
      </c>
      <c r="O914" s="427">
        <v>4.74</v>
      </c>
    </row>
    <row r="915" spans="11:15" ht="15" customHeight="1">
      <c r="K915" s="434">
        <v>44665</v>
      </c>
      <c r="L915" s="427">
        <v>4.4000000000000004</v>
      </c>
      <c r="M915" s="427"/>
      <c r="N915" s="434">
        <v>44665</v>
      </c>
      <c r="O915" s="427">
        <v>4.71</v>
      </c>
    </row>
    <row r="916" spans="11:15" ht="15" customHeight="1">
      <c r="K916" s="434">
        <v>44664</v>
      </c>
      <c r="L916" s="427">
        <v>4.28</v>
      </c>
      <c r="M916" s="427"/>
      <c r="N916" s="434">
        <v>44664</v>
      </c>
      <c r="O916" s="427">
        <v>4.59</v>
      </c>
    </row>
    <row r="917" spans="11:15" ht="15" customHeight="1">
      <c r="K917" s="434">
        <v>44663</v>
      </c>
      <c r="L917" s="427">
        <v>4.28</v>
      </c>
      <c r="M917" s="427"/>
      <c r="N917" s="434">
        <v>44663</v>
      </c>
      <c r="O917" s="427">
        <v>4.59</v>
      </c>
    </row>
    <row r="918" spans="11:15" ht="15" customHeight="1">
      <c r="K918" s="434">
        <v>44662</v>
      </c>
      <c r="L918" s="427">
        <v>4.2699999999999996</v>
      </c>
      <c r="M918" s="427"/>
      <c r="N918" s="434">
        <v>44662</v>
      </c>
      <c r="O918" s="427">
        <v>4.55</v>
      </c>
    </row>
    <row r="919" spans="11:15" ht="15" customHeight="1">
      <c r="K919" s="434">
        <v>44659</v>
      </c>
      <c r="L919" s="427">
        <v>4.1900000000000004</v>
      </c>
      <c r="M919" s="427"/>
      <c r="N919" s="434">
        <v>44659</v>
      </c>
      <c r="O919" s="427">
        <v>4.45</v>
      </c>
    </row>
    <row r="920" spans="11:15" ht="15" customHeight="1">
      <c r="K920" s="434">
        <v>44658</v>
      </c>
      <c r="L920" s="427">
        <v>4.13</v>
      </c>
      <c r="M920" s="427"/>
      <c r="N920" s="434">
        <v>44658</v>
      </c>
      <c r="O920" s="427">
        <v>4.4000000000000004</v>
      </c>
    </row>
    <row r="921" spans="11:15" ht="15" customHeight="1">
      <c r="K921" s="434">
        <v>44657</v>
      </c>
      <c r="L921" s="427">
        <v>4.07</v>
      </c>
      <c r="M921" s="427"/>
      <c r="N921" s="434">
        <v>44657</v>
      </c>
      <c r="O921" s="427">
        <v>4.34</v>
      </c>
    </row>
    <row r="922" spans="11:15" ht="15" customHeight="1">
      <c r="K922" s="434">
        <v>44656</v>
      </c>
      <c r="L922" s="427">
        <v>4.0199999999999996</v>
      </c>
      <c r="M922" s="427"/>
      <c r="N922" s="434">
        <v>44656</v>
      </c>
      <c r="O922" s="427">
        <v>4.28</v>
      </c>
    </row>
    <row r="923" spans="11:15" ht="15" customHeight="1">
      <c r="K923" s="434">
        <v>44655</v>
      </c>
      <c r="L923" s="427">
        <v>3.95</v>
      </c>
      <c r="M923" s="427"/>
      <c r="N923" s="434">
        <v>44655</v>
      </c>
      <c r="O923" s="427">
        <v>4.21</v>
      </c>
    </row>
    <row r="924" spans="11:15" ht="15" customHeight="1">
      <c r="K924" s="434">
        <v>44652</v>
      </c>
      <c r="L924" s="427">
        <v>3.92</v>
      </c>
      <c r="M924" s="427"/>
      <c r="N924" s="434">
        <v>44652</v>
      </c>
      <c r="O924" s="427">
        <v>4.18</v>
      </c>
    </row>
    <row r="925" spans="11:15" ht="15" customHeight="1">
      <c r="K925" s="434">
        <v>44651</v>
      </c>
      <c r="L925" s="427">
        <v>3.96</v>
      </c>
      <c r="M925" s="427"/>
      <c r="N925" s="434">
        <v>44651</v>
      </c>
      <c r="O925" s="427">
        <v>4.24</v>
      </c>
    </row>
    <row r="926" spans="11:15" ht="15" customHeight="1">
      <c r="K926" s="434">
        <v>44650</v>
      </c>
      <c r="L926" s="427">
        <v>3.99</v>
      </c>
      <c r="M926" s="427"/>
      <c r="N926" s="434">
        <v>44650</v>
      </c>
      <c r="O926" s="427">
        <v>4.2699999999999996</v>
      </c>
    </row>
    <row r="927" spans="11:15" ht="15" customHeight="1">
      <c r="K927" s="434">
        <v>44649</v>
      </c>
      <c r="L927" s="427">
        <v>4.03</v>
      </c>
      <c r="M927" s="427"/>
      <c r="N927" s="434">
        <v>44649</v>
      </c>
      <c r="O927" s="427">
        <v>4.32</v>
      </c>
    </row>
    <row r="928" spans="11:15" ht="15" customHeight="1">
      <c r="K928" s="434">
        <v>44648</v>
      </c>
      <c r="L928" s="427">
        <v>4.0999999999999996</v>
      </c>
      <c r="M928" s="427"/>
      <c r="N928" s="434">
        <v>44648</v>
      </c>
      <c r="O928" s="427">
        <v>4.4000000000000004</v>
      </c>
    </row>
    <row r="929" spans="11:15" ht="15" customHeight="1">
      <c r="K929" s="434">
        <v>44645</v>
      </c>
      <c r="L929" s="427">
        <v>4.1399999999999997</v>
      </c>
      <c r="M929" s="427"/>
      <c r="N929" s="434">
        <v>44645</v>
      </c>
      <c r="O929" s="427">
        <v>4.43</v>
      </c>
    </row>
    <row r="930" spans="11:15" ht="15" customHeight="1">
      <c r="K930" s="434">
        <v>44644</v>
      </c>
      <c r="L930" s="427">
        <v>4.0599999999999996</v>
      </c>
      <c r="M930" s="427"/>
      <c r="N930" s="434">
        <v>44644</v>
      </c>
      <c r="O930" s="427">
        <v>4.34</v>
      </c>
    </row>
    <row r="931" spans="11:15" ht="15" customHeight="1">
      <c r="K931" s="434">
        <v>44643</v>
      </c>
      <c r="L931" s="427">
        <v>4.04</v>
      </c>
      <c r="M931" s="427"/>
      <c r="N931" s="434">
        <v>44643</v>
      </c>
      <c r="O931" s="427">
        <v>4.3499999999999996</v>
      </c>
    </row>
    <row r="932" spans="11:15" ht="15" customHeight="1">
      <c r="K932" s="434">
        <v>44642</v>
      </c>
      <c r="L932" s="427">
        <v>4.09</v>
      </c>
      <c r="M932" s="427"/>
      <c r="N932" s="434">
        <v>44642</v>
      </c>
      <c r="O932" s="427">
        <v>4.42</v>
      </c>
    </row>
    <row r="933" spans="11:15" ht="15" customHeight="1">
      <c r="K933" s="434">
        <v>44641</v>
      </c>
      <c r="L933" s="427">
        <v>4.0599999999999996</v>
      </c>
      <c r="M933" s="427"/>
      <c r="N933" s="434">
        <v>44641</v>
      </c>
      <c r="O933" s="427">
        <v>4.38</v>
      </c>
    </row>
    <row r="934" spans="11:15" ht="15" customHeight="1">
      <c r="K934" s="434">
        <v>44638</v>
      </c>
      <c r="L934" s="427">
        <v>3.95</v>
      </c>
      <c r="M934" s="427"/>
      <c r="N934" s="434">
        <v>44638</v>
      </c>
      <c r="O934" s="427">
        <v>4.26</v>
      </c>
    </row>
    <row r="935" spans="11:15" ht="15" customHeight="1">
      <c r="K935" s="434">
        <v>44637</v>
      </c>
      <c r="L935" s="427">
        <v>4.05</v>
      </c>
      <c r="M935" s="427"/>
      <c r="N935" s="434">
        <v>44637</v>
      </c>
      <c r="O935" s="427">
        <v>4.3499999999999996</v>
      </c>
    </row>
    <row r="936" spans="11:15" ht="15" customHeight="1">
      <c r="K936" s="434">
        <v>44636</v>
      </c>
      <c r="L936" s="427">
        <v>4.1100000000000003</v>
      </c>
      <c r="M936" s="427"/>
      <c r="N936" s="434">
        <v>44636</v>
      </c>
      <c r="O936" s="427">
        <v>4.4000000000000004</v>
      </c>
    </row>
    <row r="937" spans="11:15" ht="15" customHeight="1">
      <c r="K937" s="434">
        <v>44635</v>
      </c>
      <c r="L937" s="427">
        <v>4.17</v>
      </c>
      <c r="M937" s="427"/>
      <c r="N937" s="434">
        <v>44635</v>
      </c>
      <c r="O937" s="427">
        <v>4.4800000000000004</v>
      </c>
    </row>
    <row r="938" spans="11:15" ht="15" customHeight="1">
      <c r="K938" s="434">
        <v>44634</v>
      </c>
      <c r="L938" s="427">
        <v>4.1500000000000004</v>
      </c>
      <c r="M938" s="427"/>
      <c r="N938" s="434">
        <v>44634</v>
      </c>
      <c r="O938" s="427">
        <v>4.43</v>
      </c>
    </row>
    <row r="939" spans="11:15" ht="15" customHeight="1">
      <c r="K939" s="434">
        <v>44631</v>
      </c>
      <c r="L939" s="427">
        <v>4.0199999999999996</v>
      </c>
      <c r="M939" s="427"/>
      <c r="N939" s="434">
        <v>44631</v>
      </c>
      <c r="O939" s="427">
        <v>4.32</v>
      </c>
    </row>
    <row r="940" spans="11:15" ht="15" customHeight="1">
      <c r="K940" s="434">
        <v>44630</v>
      </c>
      <c r="L940" s="427">
        <v>4.04</v>
      </c>
      <c r="M940" s="427"/>
      <c r="N940" s="434">
        <v>44630</v>
      </c>
      <c r="O940" s="427">
        <v>4.33</v>
      </c>
    </row>
    <row r="941" spans="11:15" ht="15" customHeight="1">
      <c r="K941" s="434">
        <v>44629</v>
      </c>
      <c r="L941" s="427">
        <v>3.95</v>
      </c>
      <c r="M941" s="427"/>
      <c r="N941" s="434">
        <v>44629</v>
      </c>
      <c r="O941" s="427">
        <v>4.24</v>
      </c>
    </row>
    <row r="942" spans="11:15" ht="15" customHeight="1">
      <c r="K942" s="434">
        <v>44628</v>
      </c>
      <c r="L942" s="427">
        <v>3.9</v>
      </c>
      <c r="M942" s="427"/>
      <c r="N942" s="434">
        <v>44628</v>
      </c>
      <c r="O942" s="427">
        <v>4.1900000000000004</v>
      </c>
    </row>
    <row r="943" spans="11:15" ht="15" customHeight="1">
      <c r="K943" s="434">
        <v>44627</v>
      </c>
      <c r="L943" s="427">
        <v>3.8</v>
      </c>
      <c r="M943" s="427"/>
      <c r="N943" s="434">
        <v>44627</v>
      </c>
      <c r="O943" s="427">
        <v>4.09</v>
      </c>
    </row>
    <row r="944" spans="11:15" ht="15" customHeight="1">
      <c r="K944" s="434">
        <v>44624</v>
      </c>
      <c r="L944" s="427">
        <v>3.74</v>
      </c>
      <c r="M944" s="427"/>
      <c r="N944" s="434">
        <v>44624</v>
      </c>
      <c r="O944" s="427">
        <v>4.03</v>
      </c>
    </row>
    <row r="945" spans="11:15" ht="15" customHeight="1">
      <c r="K945" s="434">
        <v>44623</v>
      </c>
      <c r="L945" s="427">
        <v>3.79</v>
      </c>
      <c r="M945" s="427"/>
      <c r="N945" s="434">
        <v>44623</v>
      </c>
      <c r="O945" s="427">
        <v>4.0999999999999996</v>
      </c>
    </row>
    <row r="946" spans="11:15" ht="15" customHeight="1">
      <c r="K946" s="434">
        <v>44622</v>
      </c>
      <c r="L946" s="427">
        <v>3.8</v>
      </c>
      <c r="M946" s="427"/>
      <c r="N946" s="434">
        <v>44622</v>
      </c>
      <c r="O946" s="427">
        <v>4.09</v>
      </c>
    </row>
    <row r="947" spans="11:15" ht="15" customHeight="1">
      <c r="K947" s="434">
        <v>44621</v>
      </c>
      <c r="L947" s="427">
        <v>3.69</v>
      </c>
      <c r="M947" s="427"/>
      <c r="N947" s="434">
        <v>44621</v>
      </c>
      <c r="O947" s="427">
        <v>3.96</v>
      </c>
    </row>
    <row r="948" spans="11:15" ht="15" customHeight="1">
      <c r="K948" s="434">
        <v>44620</v>
      </c>
      <c r="L948" s="427">
        <v>3.86</v>
      </c>
      <c r="M948" s="427"/>
      <c r="N948" s="434">
        <v>44620</v>
      </c>
      <c r="O948" s="427">
        <v>4.16</v>
      </c>
    </row>
    <row r="949" spans="11:15" ht="15" customHeight="1">
      <c r="K949" s="434">
        <v>44617</v>
      </c>
      <c r="L949" s="427">
        <v>3.86</v>
      </c>
      <c r="M949" s="427"/>
      <c r="N949" s="434">
        <v>44617</v>
      </c>
      <c r="O949" s="427">
        <v>4.16</v>
      </c>
    </row>
    <row r="950" spans="11:15" ht="15" customHeight="1">
      <c r="K950" s="434">
        <v>44616</v>
      </c>
      <c r="L950" s="427">
        <v>3.93</v>
      </c>
      <c r="M950" s="427"/>
      <c r="N950" s="434">
        <v>44616</v>
      </c>
      <c r="O950" s="427">
        <v>4.2</v>
      </c>
    </row>
    <row r="951" spans="11:15" ht="15" customHeight="1">
      <c r="K951" s="434">
        <v>44615</v>
      </c>
      <c r="L951" s="427">
        <v>3.79</v>
      </c>
      <c r="M951" s="427"/>
      <c r="N951" s="434">
        <v>44615</v>
      </c>
      <c r="O951" s="427">
        <v>4.0599999999999996</v>
      </c>
    </row>
    <row r="952" spans="11:15" ht="15" customHeight="1">
      <c r="K952" s="434">
        <v>44614</v>
      </c>
      <c r="L952" s="427">
        <v>3.75</v>
      </c>
      <c r="M952" s="427"/>
      <c r="N952" s="434">
        <v>44614</v>
      </c>
      <c r="O952" s="427">
        <v>4.04</v>
      </c>
    </row>
    <row r="953" spans="11:15" ht="15" customHeight="1">
      <c r="K953" s="434">
        <v>44610</v>
      </c>
      <c r="L953" s="427">
        <v>3.74</v>
      </c>
      <c r="M953" s="427"/>
      <c r="N953" s="434">
        <v>44610</v>
      </c>
      <c r="O953" s="427">
        <v>4.0199999999999996</v>
      </c>
    </row>
    <row r="954" spans="11:15" ht="15" customHeight="1">
      <c r="K954" s="434">
        <v>44609</v>
      </c>
      <c r="L954" s="427">
        <v>3.79</v>
      </c>
      <c r="M954" s="427"/>
      <c r="N954" s="434">
        <v>44609</v>
      </c>
      <c r="O954" s="427">
        <v>4.07</v>
      </c>
    </row>
    <row r="955" spans="11:15" ht="15" customHeight="1">
      <c r="K955" s="434">
        <v>44608</v>
      </c>
      <c r="L955" s="427">
        <v>3.77</v>
      </c>
      <c r="M955" s="427"/>
      <c r="N955" s="434">
        <v>44608</v>
      </c>
      <c r="O955" s="427">
        <v>4.05</v>
      </c>
    </row>
    <row r="956" spans="11:15" ht="15" customHeight="1">
      <c r="K956" s="434">
        <v>44607</v>
      </c>
      <c r="L956" s="427">
        <v>3.75</v>
      </c>
      <c r="M956" s="427"/>
      <c r="N956" s="434">
        <v>44607</v>
      </c>
      <c r="O956" s="427">
        <v>4.01</v>
      </c>
    </row>
    <row r="957" spans="11:15" ht="15" customHeight="1">
      <c r="K957" s="434">
        <v>44606</v>
      </c>
      <c r="L957" s="427">
        <v>3.68</v>
      </c>
      <c r="M957" s="427"/>
      <c r="N957" s="434">
        <v>44606</v>
      </c>
      <c r="O957" s="427">
        <v>3.94</v>
      </c>
    </row>
    <row r="958" spans="11:15" ht="15" customHeight="1">
      <c r="K958" s="434">
        <v>44603</v>
      </c>
      <c r="L958" s="427">
        <v>3.63</v>
      </c>
      <c r="M958" s="427"/>
      <c r="N958" s="434">
        <v>44603</v>
      </c>
      <c r="O958" s="427">
        <v>3.89</v>
      </c>
    </row>
    <row r="959" spans="11:15" ht="15" customHeight="1">
      <c r="K959" s="434">
        <v>44602</v>
      </c>
      <c r="L959" s="427">
        <v>3.67</v>
      </c>
      <c r="M959" s="427"/>
      <c r="N959" s="434">
        <v>44602</v>
      </c>
      <c r="O959" s="427">
        <v>3.92</v>
      </c>
    </row>
    <row r="960" spans="11:15" ht="15" customHeight="1">
      <c r="K960" s="434">
        <v>44601</v>
      </c>
      <c r="L960" s="427">
        <v>3.58</v>
      </c>
      <c r="M960" s="427"/>
      <c r="N960" s="434">
        <v>44601</v>
      </c>
      <c r="O960" s="427">
        <v>3.84</v>
      </c>
    </row>
    <row r="961" spans="11:15" ht="15" customHeight="1">
      <c r="K961" s="434">
        <v>44600</v>
      </c>
      <c r="L961" s="427">
        <v>3.6</v>
      </c>
      <c r="M961" s="427"/>
      <c r="N961" s="434">
        <v>44600</v>
      </c>
      <c r="O961" s="427">
        <v>3.85</v>
      </c>
    </row>
    <row r="962" spans="11:15" ht="15" customHeight="1">
      <c r="K962" s="434">
        <v>44599</v>
      </c>
      <c r="L962" s="427">
        <v>3.57</v>
      </c>
      <c r="M962" s="427"/>
      <c r="N962" s="434">
        <v>44599</v>
      </c>
      <c r="O962" s="427">
        <v>3.83</v>
      </c>
    </row>
    <row r="963" spans="11:15" ht="15" customHeight="1">
      <c r="K963" s="434">
        <v>44596</v>
      </c>
      <c r="L963" s="427">
        <v>3.55</v>
      </c>
      <c r="M963" s="427"/>
      <c r="N963" s="434">
        <v>44596</v>
      </c>
      <c r="O963" s="427">
        <v>3.83</v>
      </c>
    </row>
    <row r="964" spans="11:15" ht="15" customHeight="1">
      <c r="K964" s="434">
        <v>44595</v>
      </c>
      <c r="L964" s="427">
        <v>3.47</v>
      </c>
      <c r="M964" s="427"/>
      <c r="N964" s="434">
        <v>44595</v>
      </c>
      <c r="O964" s="427">
        <v>3.72</v>
      </c>
    </row>
    <row r="965" spans="11:15" ht="15" customHeight="1">
      <c r="K965" s="434">
        <v>44594</v>
      </c>
      <c r="L965" s="427">
        <v>3.42</v>
      </c>
      <c r="M965" s="427"/>
      <c r="N965" s="434">
        <v>44594</v>
      </c>
      <c r="O965" s="427">
        <v>3.67</v>
      </c>
    </row>
    <row r="966" spans="11:15" ht="15" customHeight="1">
      <c r="K966" s="434">
        <v>44593</v>
      </c>
      <c r="L966" s="427">
        <v>3.45</v>
      </c>
      <c r="M966" s="427"/>
      <c r="N966" s="434">
        <v>44593</v>
      </c>
      <c r="O966" s="427">
        <v>3.71</v>
      </c>
    </row>
    <row r="967" spans="11:15" ht="15" customHeight="1">
      <c r="K967" s="434">
        <v>44592</v>
      </c>
      <c r="L967" s="427">
        <v>3.42</v>
      </c>
      <c r="M967" s="427"/>
      <c r="N967" s="434">
        <v>44592</v>
      </c>
      <c r="O967" s="427">
        <v>3.69</v>
      </c>
    </row>
    <row r="968" spans="11:15" ht="15" customHeight="1">
      <c r="K968" s="434">
        <v>44589</v>
      </c>
      <c r="L968" s="427">
        <v>3.41</v>
      </c>
      <c r="M968" s="427"/>
      <c r="N968" s="434">
        <v>44589</v>
      </c>
      <c r="O968" s="427">
        <v>3.65</v>
      </c>
    </row>
    <row r="969" spans="11:15" ht="15" customHeight="1">
      <c r="K969" s="434">
        <v>44588</v>
      </c>
      <c r="L969" s="427">
        <v>3.39</v>
      </c>
      <c r="M969" s="427"/>
      <c r="N969" s="434">
        <v>44588</v>
      </c>
      <c r="O969" s="427">
        <v>3.64</v>
      </c>
    </row>
    <row r="970" spans="11:15" ht="15" customHeight="1">
      <c r="K970" s="434">
        <v>44587</v>
      </c>
      <c r="L970" s="427">
        <v>3.42</v>
      </c>
      <c r="M970" s="427"/>
      <c r="N970" s="434">
        <v>44587</v>
      </c>
      <c r="O970" s="427">
        <v>3.68</v>
      </c>
    </row>
    <row r="971" spans="11:15" ht="15" customHeight="1">
      <c r="K971" s="434">
        <v>44586</v>
      </c>
      <c r="L971" s="427">
        <v>3.42</v>
      </c>
      <c r="M971" s="427"/>
      <c r="N971" s="434">
        <v>44586</v>
      </c>
      <c r="O971" s="427">
        <v>3.68</v>
      </c>
    </row>
    <row r="972" spans="11:15" ht="15" customHeight="1">
      <c r="K972" s="434">
        <v>44585</v>
      </c>
      <c r="L972" s="427">
        <v>3.36</v>
      </c>
      <c r="M972" s="427"/>
      <c r="N972" s="434">
        <v>44585</v>
      </c>
      <c r="O972" s="427">
        <v>3.62</v>
      </c>
    </row>
    <row r="973" spans="11:15" ht="15" customHeight="1">
      <c r="K973" s="434">
        <v>44582</v>
      </c>
      <c r="L973" s="427">
        <v>3.34</v>
      </c>
      <c r="M973" s="427"/>
      <c r="N973" s="434">
        <v>44582</v>
      </c>
      <c r="O973" s="427">
        <v>3.58</v>
      </c>
    </row>
    <row r="974" spans="11:15" ht="15" customHeight="1">
      <c r="K974" s="434">
        <v>44581</v>
      </c>
      <c r="L974" s="427">
        <v>3.35</v>
      </c>
      <c r="M974" s="427"/>
      <c r="N974" s="434">
        <v>44581</v>
      </c>
      <c r="O974" s="427">
        <v>3.6</v>
      </c>
    </row>
    <row r="975" spans="11:15" ht="15" customHeight="1">
      <c r="K975" s="434">
        <v>44580</v>
      </c>
      <c r="L975" s="427">
        <v>3.34</v>
      </c>
      <c r="M975" s="427"/>
      <c r="N975" s="434">
        <v>44580</v>
      </c>
      <c r="O975" s="427">
        <v>3.59</v>
      </c>
    </row>
    <row r="976" spans="11:15" ht="15" customHeight="1">
      <c r="K976" s="434">
        <v>44579</v>
      </c>
      <c r="L976" s="427">
        <v>3.39</v>
      </c>
      <c r="M976" s="427"/>
      <c r="N976" s="434">
        <v>44579</v>
      </c>
      <c r="O976" s="427">
        <v>3.64</v>
      </c>
    </row>
    <row r="977" spans="11:15" ht="15" customHeight="1">
      <c r="K977" s="434">
        <v>44575</v>
      </c>
      <c r="L977" s="427">
        <v>3.3</v>
      </c>
      <c r="M977" s="427"/>
      <c r="N977" s="434">
        <v>44575</v>
      </c>
      <c r="O977" s="427">
        <v>3.56</v>
      </c>
    </row>
    <row r="978" spans="11:15" ht="15" customHeight="1">
      <c r="K978" s="434">
        <v>44574</v>
      </c>
      <c r="L978" s="427">
        <v>3.24</v>
      </c>
      <c r="M978" s="427"/>
      <c r="N978" s="434">
        <v>44574</v>
      </c>
      <c r="O978" s="427">
        <v>3.49</v>
      </c>
    </row>
    <row r="979" spans="11:15" ht="15" customHeight="1">
      <c r="K979" s="434">
        <v>44573</v>
      </c>
      <c r="L979" s="427">
        <v>3.26</v>
      </c>
      <c r="M979" s="427"/>
      <c r="N979" s="434">
        <v>44573</v>
      </c>
      <c r="O979" s="427">
        <v>3.51</v>
      </c>
    </row>
    <row r="980" spans="11:15" ht="15" customHeight="1">
      <c r="K980" s="434">
        <v>44572</v>
      </c>
      <c r="L980" s="427">
        <v>3.25</v>
      </c>
      <c r="M980" s="427"/>
      <c r="N980" s="434">
        <v>44572</v>
      </c>
      <c r="O980" s="427">
        <v>3.51</v>
      </c>
    </row>
    <row r="981" spans="11:15" ht="15" customHeight="1">
      <c r="K981" s="434">
        <v>44571</v>
      </c>
      <c r="L981" s="427">
        <v>3.29</v>
      </c>
      <c r="M981" s="427"/>
      <c r="N981" s="434">
        <v>44571</v>
      </c>
      <c r="O981" s="427">
        <v>3.53</v>
      </c>
    </row>
    <row r="982" spans="11:15" ht="15" customHeight="1">
      <c r="K982" s="434">
        <v>44568</v>
      </c>
      <c r="L982" s="427">
        <v>3.3</v>
      </c>
      <c r="M982" s="427"/>
      <c r="N982" s="434">
        <v>44568</v>
      </c>
      <c r="O982" s="427">
        <v>3.54</v>
      </c>
    </row>
    <row r="983" spans="11:15" ht="15" customHeight="1">
      <c r="K983" s="434">
        <v>44567</v>
      </c>
      <c r="L983" s="427">
        <v>3.27</v>
      </c>
      <c r="M983" s="427"/>
      <c r="N983" s="434">
        <v>44567</v>
      </c>
      <c r="O983" s="427">
        <v>3.51</v>
      </c>
    </row>
    <row r="984" spans="11:15" ht="15" customHeight="1">
      <c r="K984" s="434">
        <v>44566</v>
      </c>
      <c r="L984" s="427">
        <v>3.27</v>
      </c>
      <c r="M984" s="427"/>
      <c r="N984" s="434">
        <v>44566</v>
      </c>
      <c r="O984" s="427">
        <v>3.51</v>
      </c>
    </row>
    <row r="985" spans="11:15" ht="15" customHeight="1">
      <c r="K985" s="434">
        <v>44565</v>
      </c>
      <c r="L985" s="427">
        <v>3.27</v>
      </c>
      <c r="M985" s="427"/>
      <c r="N985" s="434">
        <v>44565</v>
      </c>
      <c r="O985" s="427">
        <v>3.5</v>
      </c>
    </row>
    <row r="986" spans="11:15" ht="15" customHeight="1">
      <c r="K986" s="434">
        <v>44564</v>
      </c>
      <c r="L986" s="427">
        <v>3.22</v>
      </c>
      <c r="M986" s="427"/>
      <c r="N986" s="434">
        <v>44564</v>
      </c>
      <c r="O986" s="427">
        <v>3.45</v>
      </c>
    </row>
    <row r="987" spans="11:15" ht="15" customHeight="1">
      <c r="K987" s="434">
        <v>44561</v>
      </c>
      <c r="L987" s="427">
        <v>3.1</v>
      </c>
      <c r="M987" s="427"/>
      <c r="N987" s="434">
        <v>44561</v>
      </c>
      <c r="O987" s="427">
        <v>3.34</v>
      </c>
    </row>
    <row r="988" spans="11:15" ht="15" customHeight="1">
      <c r="K988" s="434">
        <v>44560</v>
      </c>
      <c r="L988" s="427">
        <v>3.13</v>
      </c>
      <c r="M988" s="427"/>
      <c r="N988" s="434">
        <v>44560</v>
      </c>
      <c r="O988" s="427">
        <v>3.36</v>
      </c>
    </row>
    <row r="989" spans="11:15" ht="15" customHeight="1">
      <c r="K989" s="434">
        <v>44559</v>
      </c>
      <c r="L989" s="427">
        <v>3.16</v>
      </c>
      <c r="M989" s="427"/>
      <c r="N989" s="434">
        <v>44559</v>
      </c>
      <c r="O989" s="427">
        <v>3.39</v>
      </c>
    </row>
    <row r="990" spans="11:15" ht="15" customHeight="1">
      <c r="K990" s="434">
        <v>44558</v>
      </c>
      <c r="L990" s="427">
        <v>3.12</v>
      </c>
      <c r="M990" s="427"/>
      <c r="N990" s="434">
        <v>44558</v>
      </c>
      <c r="O990" s="427">
        <v>3.34</v>
      </c>
    </row>
    <row r="991" spans="11:15" ht="15" customHeight="1">
      <c r="K991" s="434">
        <v>44557</v>
      </c>
      <c r="L991" s="427">
        <v>3.1</v>
      </c>
      <c r="M991" s="427"/>
      <c r="N991" s="434">
        <v>44557</v>
      </c>
      <c r="O991" s="427">
        <v>3.33</v>
      </c>
    </row>
    <row r="992" spans="11:15" ht="15" customHeight="1">
      <c r="K992" s="434">
        <v>44553</v>
      </c>
      <c r="L992" s="427">
        <v>3.12</v>
      </c>
      <c r="M992" s="427"/>
      <c r="N992" s="434">
        <v>44553</v>
      </c>
      <c r="O992" s="427">
        <v>3.34</v>
      </c>
    </row>
    <row r="993" spans="11:15" ht="15" customHeight="1">
      <c r="K993" s="434">
        <v>44552</v>
      </c>
      <c r="L993" s="427">
        <v>3.07</v>
      </c>
      <c r="M993" s="427"/>
      <c r="N993" s="434">
        <v>44552</v>
      </c>
      <c r="O993" s="427">
        <v>3.3</v>
      </c>
    </row>
    <row r="994" spans="11:15" ht="15" customHeight="1">
      <c r="K994" s="434">
        <v>44551</v>
      </c>
      <c r="L994" s="427">
        <v>3.11</v>
      </c>
      <c r="M994" s="427"/>
      <c r="N994" s="434">
        <v>44551</v>
      </c>
      <c r="O994" s="427">
        <v>3.34</v>
      </c>
    </row>
    <row r="995" spans="11:15" ht="15" customHeight="1">
      <c r="K995" s="434">
        <v>44550</v>
      </c>
      <c r="L995" s="427">
        <v>3.06</v>
      </c>
      <c r="M995" s="427"/>
      <c r="N995" s="434">
        <v>44550</v>
      </c>
      <c r="O995" s="427">
        <v>3.29</v>
      </c>
    </row>
    <row r="996" spans="11:15" ht="15" customHeight="1">
      <c r="K996" s="434">
        <v>44547</v>
      </c>
      <c r="L996" s="427">
        <v>3.03</v>
      </c>
      <c r="M996" s="427"/>
      <c r="N996" s="434">
        <v>44547</v>
      </c>
      <c r="O996" s="427">
        <v>3.25</v>
      </c>
    </row>
    <row r="997" spans="11:15" ht="15" customHeight="1">
      <c r="K997" s="434">
        <v>44546</v>
      </c>
      <c r="L997" s="427">
        <v>3.06</v>
      </c>
      <c r="M997" s="427"/>
      <c r="N997" s="434">
        <v>44546</v>
      </c>
      <c r="O997" s="427">
        <v>3.28</v>
      </c>
    </row>
    <row r="998" spans="11:15" ht="15" customHeight="1">
      <c r="K998" s="434">
        <v>44545</v>
      </c>
      <c r="L998" s="427">
        <v>3.05</v>
      </c>
      <c r="M998" s="427"/>
      <c r="N998" s="434">
        <v>44545</v>
      </c>
      <c r="O998" s="427">
        <v>3.27</v>
      </c>
    </row>
    <row r="999" spans="11:15" ht="15" customHeight="1">
      <c r="K999" s="434">
        <v>44544</v>
      </c>
      <c r="L999" s="427">
        <v>3.02</v>
      </c>
      <c r="M999" s="427"/>
      <c r="N999" s="434">
        <v>44544</v>
      </c>
      <c r="O999" s="427">
        <v>3.23</v>
      </c>
    </row>
    <row r="1000" spans="11:15" ht="15" customHeight="1">
      <c r="K1000" s="434">
        <v>44543</v>
      </c>
      <c r="L1000" s="427">
        <v>2.99</v>
      </c>
      <c r="M1000" s="427"/>
      <c r="N1000" s="434">
        <v>44543</v>
      </c>
      <c r="O1000" s="427">
        <v>3.22</v>
      </c>
    </row>
    <row r="1001" spans="11:15" ht="15" customHeight="1">
      <c r="K1001" s="434">
        <v>44540</v>
      </c>
      <c r="L1001" s="427">
        <v>3.06</v>
      </c>
      <c r="M1001" s="427"/>
      <c r="N1001" s="434">
        <v>44540</v>
      </c>
      <c r="O1001" s="427">
        <v>3.29</v>
      </c>
    </row>
    <row r="1002" spans="11:15" ht="15" customHeight="1">
      <c r="K1002" s="434">
        <v>44539</v>
      </c>
      <c r="L1002" s="427">
        <v>3.04</v>
      </c>
      <c r="M1002" s="427"/>
      <c r="N1002" s="434">
        <v>44539</v>
      </c>
      <c r="O1002" s="427">
        <v>3.28</v>
      </c>
    </row>
    <row r="1003" spans="11:15" ht="15" customHeight="1">
      <c r="K1003" s="434">
        <v>44538</v>
      </c>
      <c r="L1003" s="427">
        <v>3.04</v>
      </c>
      <c r="M1003" s="427"/>
      <c r="N1003" s="434">
        <v>44538</v>
      </c>
      <c r="O1003" s="427">
        <v>3.29</v>
      </c>
    </row>
    <row r="1004" spans="11:15" ht="15" customHeight="1">
      <c r="K1004" s="434">
        <v>44537</v>
      </c>
      <c r="L1004" s="427">
        <v>2.96</v>
      </c>
      <c r="M1004" s="427"/>
      <c r="N1004" s="434">
        <v>44537</v>
      </c>
      <c r="O1004" s="427">
        <v>3.21</v>
      </c>
    </row>
    <row r="1005" spans="11:15" ht="15" customHeight="1">
      <c r="K1005" s="434">
        <v>44536</v>
      </c>
      <c r="L1005" s="427">
        <v>2.95</v>
      </c>
      <c r="M1005" s="427"/>
      <c r="N1005" s="434">
        <v>44536</v>
      </c>
      <c r="O1005" s="427">
        <v>3.19</v>
      </c>
    </row>
    <row r="1006" spans="11:15" ht="15" customHeight="1">
      <c r="K1006" s="434">
        <v>44533</v>
      </c>
      <c r="L1006" s="427">
        <v>2.88</v>
      </c>
      <c r="M1006" s="427"/>
      <c r="N1006" s="434">
        <v>44533</v>
      </c>
      <c r="O1006" s="427">
        <v>3.13</v>
      </c>
    </row>
    <row r="1007" spans="11:15" ht="15" customHeight="1">
      <c r="K1007" s="434">
        <v>44532</v>
      </c>
      <c r="L1007" s="427">
        <v>2.96</v>
      </c>
      <c r="M1007" s="427"/>
      <c r="N1007" s="434">
        <v>44532</v>
      </c>
      <c r="O1007" s="427">
        <v>3.21</v>
      </c>
    </row>
    <row r="1008" spans="11:15" ht="15" customHeight="1">
      <c r="K1008" s="434">
        <v>44531</v>
      </c>
      <c r="L1008" s="427">
        <v>2.96</v>
      </c>
      <c r="M1008" s="427"/>
      <c r="N1008" s="434">
        <v>44531</v>
      </c>
      <c r="O1008" s="427">
        <v>3.21</v>
      </c>
    </row>
    <row r="1009" spans="11:15" ht="15" customHeight="1">
      <c r="K1009" s="434">
        <v>44530</v>
      </c>
      <c r="L1009" s="427">
        <v>2.99</v>
      </c>
      <c r="M1009" s="427"/>
      <c r="N1009" s="434">
        <v>44530</v>
      </c>
      <c r="O1009" s="427">
        <v>3.21</v>
      </c>
    </row>
    <row r="1010" spans="11:15" ht="15" customHeight="1">
      <c r="K1010" s="434">
        <v>44529</v>
      </c>
      <c r="L1010" s="427">
        <v>3.07</v>
      </c>
      <c r="M1010" s="427"/>
      <c r="N1010" s="434">
        <v>44529</v>
      </c>
      <c r="O1010" s="427">
        <v>3.31</v>
      </c>
    </row>
    <row r="1011" spans="11:15" ht="15" customHeight="1">
      <c r="K1011" s="434">
        <v>44526</v>
      </c>
      <c r="L1011" s="427">
        <v>3.03</v>
      </c>
      <c r="M1011" s="427"/>
      <c r="N1011" s="434">
        <v>44526</v>
      </c>
      <c r="O1011" s="427">
        <v>3.28</v>
      </c>
    </row>
    <row r="1012" spans="11:15" ht="15" customHeight="1">
      <c r="K1012" s="434">
        <v>44524</v>
      </c>
      <c r="L1012" s="427">
        <v>3.08</v>
      </c>
      <c r="M1012" s="427"/>
      <c r="N1012" s="434">
        <v>44524</v>
      </c>
      <c r="O1012" s="427">
        <v>3.33</v>
      </c>
    </row>
    <row r="1013" spans="11:15" ht="15" customHeight="1">
      <c r="K1013" s="434">
        <v>44523</v>
      </c>
      <c r="L1013" s="427">
        <v>3.13</v>
      </c>
      <c r="M1013" s="427"/>
      <c r="N1013" s="434">
        <v>44523</v>
      </c>
      <c r="O1013" s="427">
        <v>3.37</v>
      </c>
    </row>
    <row r="1014" spans="11:15" ht="15" customHeight="1">
      <c r="K1014" s="434">
        <v>44522</v>
      </c>
      <c r="L1014" s="427">
        <v>3.08</v>
      </c>
      <c r="M1014" s="427"/>
      <c r="N1014" s="434">
        <v>44522</v>
      </c>
      <c r="O1014" s="427">
        <v>3.31</v>
      </c>
    </row>
    <row r="1015" spans="11:15" ht="15" customHeight="1">
      <c r="K1015" s="434">
        <v>44519</v>
      </c>
      <c r="L1015" s="427">
        <v>3.01</v>
      </c>
      <c r="M1015" s="427"/>
      <c r="N1015" s="434">
        <v>44519</v>
      </c>
      <c r="O1015" s="427">
        <v>3.24</v>
      </c>
    </row>
    <row r="1016" spans="11:15" ht="15" customHeight="1">
      <c r="K1016" s="434">
        <v>44518</v>
      </c>
      <c r="L1016" s="427">
        <v>3.06</v>
      </c>
      <c r="M1016" s="427"/>
      <c r="N1016" s="434">
        <v>44518</v>
      </c>
      <c r="O1016" s="427">
        <v>3.28</v>
      </c>
    </row>
    <row r="1017" spans="11:15" ht="15" customHeight="1">
      <c r="K1017" s="434">
        <v>44517</v>
      </c>
      <c r="L1017" s="427">
        <v>3.08</v>
      </c>
      <c r="M1017" s="427"/>
      <c r="N1017" s="434">
        <v>44517</v>
      </c>
      <c r="O1017" s="427">
        <v>3.3</v>
      </c>
    </row>
    <row r="1018" spans="11:15" ht="15" customHeight="1">
      <c r="K1018" s="434">
        <v>44516</v>
      </c>
      <c r="L1018" s="427">
        <v>3.09</v>
      </c>
      <c r="M1018" s="427"/>
      <c r="N1018" s="434">
        <v>44516</v>
      </c>
      <c r="O1018" s="427">
        <v>3.32</v>
      </c>
    </row>
    <row r="1019" spans="11:15" ht="15" customHeight="1">
      <c r="K1019" s="434">
        <v>44515</v>
      </c>
      <c r="L1019" s="427">
        <v>3.07</v>
      </c>
      <c r="M1019" s="427"/>
      <c r="N1019" s="434">
        <v>44515</v>
      </c>
      <c r="O1019" s="427">
        <v>3.29</v>
      </c>
    </row>
    <row r="1020" spans="11:15" ht="15" customHeight="1">
      <c r="K1020" s="434">
        <v>44512</v>
      </c>
      <c r="L1020" s="427">
        <v>3.01</v>
      </c>
      <c r="M1020" s="427"/>
      <c r="N1020" s="434">
        <v>44512</v>
      </c>
      <c r="O1020" s="427">
        <v>3.24</v>
      </c>
    </row>
    <row r="1021" spans="11:15" ht="15" customHeight="1">
      <c r="K1021" s="434">
        <v>44510</v>
      </c>
      <c r="L1021" s="427">
        <v>2.97</v>
      </c>
      <c r="M1021" s="427"/>
      <c r="N1021" s="434">
        <v>44510</v>
      </c>
      <c r="O1021" s="427">
        <v>3.19</v>
      </c>
    </row>
    <row r="1022" spans="11:15" ht="15" customHeight="1">
      <c r="K1022" s="434">
        <v>44509</v>
      </c>
      <c r="L1022" s="427">
        <v>2.86</v>
      </c>
      <c r="M1022" s="427"/>
      <c r="N1022" s="434">
        <v>44509</v>
      </c>
      <c r="O1022" s="427">
        <v>3.1</v>
      </c>
    </row>
    <row r="1023" spans="11:15" ht="15" customHeight="1">
      <c r="K1023" s="434">
        <v>44508</v>
      </c>
      <c r="L1023" s="427">
        <v>2.93</v>
      </c>
      <c r="M1023" s="427"/>
      <c r="N1023" s="434">
        <v>44508</v>
      </c>
      <c r="O1023" s="427">
        <v>3.16</v>
      </c>
    </row>
    <row r="1024" spans="11:15" ht="15" customHeight="1">
      <c r="K1024" s="434">
        <v>44505</v>
      </c>
      <c r="L1024" s="427">
        <v>2.92</v>
      </c>
      <c r="M1024" s="427"/>
      <c r="N1024" s="434">
        <v>44505</v>
      </c>
      <c r="O1024" s="427">
        <v>3.15</v>
      </c>
    </row>
    <row r="1025" spans="11:15" ht="15" customHeight="1">
      <c r="K1025" s="434">
        <v>44504</v>
      </c>
      <c r="L1025" s="427">
        <v>3</v>
      </c>
      <c r="M1025" s="427"/>
      <c r="N1025" s="434">
        <v>44504</v>
      </c>
      <c r="O1025" s="427">
        <v>3.23</v>
      </c>
    </row>
    <row r="1026" spans="11:15" ht="15" customHeight="1">
      <c r="K1026" s="434">
        <v>44503</v>
      </c>
      <c r="L1026" s="427">
        <v>3.02</v>
      </c>
      <c r="M1026" s="427"/>
      <c r="N1026" s="434">
        <v>44503</v>
      </c>
      <c r="O1026" s="427">
        <v>3.27</v>
      </c>
    </row>
    <row r="1027" spans="11:15" ht="15" customHeight="1">
      <c r="K1027" s="434">
        <v>44502</v>
      </c>
      <c r="L1027" s="427">
        <v>2.99</v>
      </c>
      <c r="M1027" s="427"/>
      <c r="N1027" s="434">
        <v>44502</v>
      </c>
      <c r="O1027" s="427">
        <v>3.24</v>
      </c>
    </row>
    <row r="1028" spans="11:15" ht="15" customHeight="1">
      <c r="K1028" s="434">
        <v>44501</v>
      </c>
      <c r="L1028" s="427">
        <v>3</v>
      </c>
      <c r="M1028" s="427"/>
      <c r="N1028" s="434">
        <v>44501</v>
      </c>
      <c r="O1028" s="427">
        <v>3.24</v>
      </c>
    </row>
    <row r="1029" spans="11:15" ht="15" customHeight="1">
      <c r="K1029" s="434">
        <v>44498</v>
      </c>
      <c r="L1029" s="427">
        <v>2.98</v>
      </c>
      <c r="M1029" s="427"/>
      <c r="N1029" s="434">
        <v>44498</v>
      </c>
      <c r="O1029" s="427">
        <v>3.21</v>
      </c>
    </row>
    <row r="1030" spans="11:15" ht="15" customHeight="1">
      <c r="K1030" s="434">
        <v>44497</v>
      </c>
      <c r="L1030" s="427">
        <v>2.99</v>
      </c>
      <c r="M1030" s="427"/>
      <c r="N1030" s="434">
        <v>44497</v>
      </c>
      <c r="O1030" s="427">
        <v>3.23</v>
      </c>
    </row>
    <row r="1031" spans="11:15" ht="15" customHeight="1">
      <c r="K1031" s="434">
        <v>44496</v>
      </c>
      <c r="L1031" s="427">
        <v>2.96</v>
      </c>
      <c r="M1031" s="427"/>
      <c r="N1031" s="434">
        <v>44496</v>
      </c>
      <c r="O1031" s="427">
        <v>3.2</v>
      </c>
    </row>
    <row r="1032" spans="11:15" ht="15" customHeight="1">
      <c r="K1032" s="434">
        <v>44495</v>
      </c>
      <c r="L1032" s="427">
        <v>3.07</v>
      </c>
      <c r="M1032" s="427"/>
      <c r="N1032" s="434">
        <v>44495</v>
      </c>
      <c r="O1032" s="427">
        <v>3.31</v>
      </c>
    </row>
    <row r="1033" spans="11:15" ht="15" customHeight="1">
      <c r="K1033" s="434">
        <v>44494</v>
      </c>
      <c r="L1033" s="427">
        <v>3.1</v>
      </c>
      <c r="M1033" s="427"/>
      <c r="N1033" s="434">
        <v>44494</v>
      </c>
      <c r="O1033" s="427">
        <v>3.34</v>
      </c>
    </row>
    <row r="1034" spans="11:15" ht="15" customHeight="1">
      <c r="K1034" s="434">
        <v>44491</v>
      </c>
      <c r="L1034" s="427">
        <v>3.11</v>
      </c>
      <c r="M1034" s="427"/>
      <c r="N1034" s="434">
        <v>44491</v>
      </c>
      <c r="O1034" s="427">
        <v>3.34</v>
      </c>
    </row>
    <row r="1035" spans="11:15" ht="15" customHeight="1">
      <c r="K1035" s="434">
        <v>44490</v>
      </c>
      <c r="L1035" s="427">
        <v>3.15</v>
      </c>
      <c r="M1035" s="427"/>
      <c r="N1035" s="434">
        <v>44490</v>
      </c>
      <c r="O1035" s="427">
        <v>3.38</v>
      </c>
    </row>
    <row r="1036" spans="11:15" ht="15" customHeight="1">
      <c r="K1036" s="434">
        <v>44489</v>
      </c>
      <c r="L1036" s="427">
        <v>3.13</v>
      </c>
      <c r="M1036" s="427"/>
      <c r="N1036" s="434">
        <v>44489</v>
      </c>
      <c r="O1036" s="427">
        <v>3.36</v>
      </c>
    </row>
    <row r="1037" spans="11:15" ht="15" customHeight="1">
      <c r="K1037" s="434">
        <v>44488</v>
      </c>
      <c r="L1037" s="427">
        <v>3.12</v>
      </c>
      <c r="M1037" s="427"/>
      <c r="N1037" s="434">
        <v>44488</v>
      </c>
      <c r="O1037" s="427">
        <v>3.33</v>
      </c>
    </row>
    <row r="1038" spans="11:15" ht="15" customHeight="1">
      <c r="K1038" s="434">
        <v>44487</v>
      </c>
      <c r="L1038" s="427">
        <v>3.05</v>
      </c>
      <c r="M1038" s="427"/>
      <c r="N1038" s="434">
        <v>44487</v>
      </c>
      <c r="O1038" s="427">
        <v>3.28</v>
      </c>
    </row>
    <row r="1039" spans="11:15" ht="15" customHeight="1">
      <c r="K1039" s="434">
        <v>44484</v>
      </c>
      <c r="L1039" s="427">
        <v>3.08</v>
      </c>
      <c r="M1039" s="427"/>
      <c r="N1039" s="434">
        <v>44484</v>
      </c>
      <c r="O1039" s="427">
        <v>3.32</v>
      </c>
    </row>
    <row r="1040" spans="11:15" ht="15" customHeight="1">
      <c r="K1040" s="434">
        <v>44483</v>
      </c>
      <c r="L1040" s="427">
        <v>3.06</v>
      </c>
      <c r="M1040" s="427"/>
      <c r="N1040" s="434">
        <v>44483</v>
      </c>
      <c r="O1040" s="427">
        <v>3.29</v>
      </c>
    </row>
    <row r="1041" spans="11:15" ht="15" customHeight="1">
      <c r="K1041" s="434">
        <v>44482</v>
      </c>
      <c r="L1041" s="427">
        <v>3.08</v>
      </c>
      <c r="M1041" s="427"/>
      <c r="N1041" s="434">
        <v>44482</v>
      </c>
      <c r="O1041" s="427">
        <v>3.31</v>
      </c>
    </row>
    <row r="1042" spans="11:15" ht="15" customHeight="1">
      <c r="K1042" s="434">
        <v>44481</v>
      </c>
      <c r="L1042" s="427">
        <v>3.14</v>
      </c>
      <c r="M1042" s="427"/>
      <c r="N1042" s="434">
        <v>44481</v>
      </c>
      <c r="O1042" s="427">
        <v>3.37</v>
      </c>
    </row>
    <row r="1043" spans="11:15" ht="15" customHeight="1">
      <c r="K1043" s="434">
        <v>44477</v>
      </c>
      <c r="L1043" s="427">
        <v>3.19</v>
      </c>
      <c r="M1043" s="427"/>
      <c r="N1043" s="434">
        <v>44477</v>
      </c>
      <c r="O1043" s="427">
        <v>3.41</v>
      </c>
    </row>
    <row r="1044" spans="11:15" ht="15" customHeight="1">
      <c r="K1044" s="434">
        <v>44476</v>
      </c>
      <c r="L1044" s="427">
        <v>3.16</v>
      </c>
      <c r="M1044" s="427"/>
      <c r="N1044" s="434">
        <v>44476</v>
      </c>
      <c r="O1044" s="427">
        <v>3.39</v>
      </c>
    </row>
    <row r="1045" spans="11:15" ht="15" customHeight="1">
      <c r="K1045" s="434">
        <v>44475</v>
      </c>
      <c r="L1045" s="427">
        <v>3.1</v>
      </c>
      <c r="M1045" s="427"/>
      <c r="N1045" s="434">
        <v>44475</v>
      </c>
      <c r="O1045" s="427">
        <v>3.33</v>
      </c>
    </row>
    <row r="1046" spans="11:15" ht="15" customHeight="1">
      <c r="K1046" s="434">
        <v>44474</v>
      </c>
      <c r="L1046" s="427">
        <v>3.12</v>
      </c>
      <c r="M1046" s="427"/>
      <c r="N1046" s="434">
        <v>44474</v>
      </c>
      <c r="O1046" s="427">
        <v>3.35</v>
      </c>
    </row>
    <row r="1047" spans="11:15" ht="15" customHeight="1">
      <c r="K1047" s="434">
        <v>44473</v>
      </c>
      <c r="L1047" s="427">
        <v>3.07</v>
      </c>
      <c r="M1047" s="427"/>
      <c r="N1047" s="434">
        <v>44473</v>
      </c>
      <c r="O1047" s="427">
        <v>3.3</v>
      </c>
    </row>
    <row r="1048" spans="11:15" ht="15" customHeight="1">
      <c r="K1048" s="434">
        <v>44470</v>
      </c>
      <c r="L1048" s="427">
        <v>3.06</v>
      </c>
      <c r="M1048" s="427"/>
      <c r="N1048" s="434">
        <v>44470</v>
      </c>
      <c r="O1048" s="427">
        <v>3.29</v>
      </c>
    </row>
    <row r="1049" spans="11:15" ht="15" customHeight="1">
      <c r="K1049" s="434">
        <v>44469</v>
      </c>
      <c r="L1049" s="427">
        <v>3.11</v>
      </c>
      <c r="M1049" s="427"/>
      <c r="N1049" s="434">
        <v>44469</v>
      </c>
      <c r="O1049" s="427">
        <v>3.33</v>
      </c>
    </row>
    <row r="1050" spans="11:15" ht="15" customHeight="1">
      <c r="K1050" s="434">
        <v>44468</v>
      </c>
      <c r="L1050" s="427">
        <v>3.1</v>
      </c>
      <c r="M1050" s="427"/>
      <c r="N1050" s="434">
        <v>44468</v>
      </c>
      <c r="O1050" s="427">
        <v>3.32</v>
      </c>
    </row>
    <row r="1051" spans="11:15" ht="15" customHeight="1">
      <c r="K1051" s="434">
        <v>44467</v>
      </c>
      <c r="L1051" s="427">
        <v>3.08</v>
      </c>
      <c r="M1051" s="427"/>
      <c r="N1051" s="434">
        <v>44467</v>
      </c>
      <c r="O1051" s="427">
        <v>3.3</v>
      </c>
    </row>
    <row r="1052" spans="11:15" ht="15" customHeight="1">
      <c r="K1052" s="434">
        <v>44466</v>
      </c>
      <c r="L1052" s="427">
        <v>3.01</v>
      </c>
      <c r="M1052" s="427"/>
      <c r="N1052" s="434">
        <v>44466</v>
      </c>
      <c r="O1052" s="427">
        <v>3.23</v>
      </c>
    </row>
    <row r="1053" spans="11:15" ht="15" customHeight="1">
      <c r="K1053" s="434">
        <v>44463</v>
      </c>
      <c r="L1053" s="427">
        <v>3.01</v>
      </c>
      <c r="M1053" s="427"/>
      <c r="N1053" s="434">
        <v>44463</v>
      </c>
      <c r="O1053" s="427">
        <v>3.23</v>
      </c>
    </row>
    <row r="1054" spans="11:15" ht="15" customHeight="1">
      <c r="K1054" s="434">
        <v>44462</v>
      </c>
      <c r="L1054" s="427">
        <v>2.95</v>
      </c>
      <c r="M1054" s="427"/>
      <c r="N1054" s="434">
        <v>44462</v>
      </c>
      <c r="O1054" s="427">
        <v>3.18</v>
      </c>
    </row>
    <row r="1055" spans="11:15" ht="15" customHeight="1">
      <c r="K1055" s="434">
        <v>44461</v>
      </c>
      <c r="L1055" s="427">
        <v>2.87</v>
      </c>
      <c r="M1055" s="427"/>
      <c r="N1055" s="434">
        <v>44461</v>
      </c>
      <c r="O1055" s="427">
        <v>3.11</v>
      </c>
    </row>
    <row r="1056" spans="11:15" ht="15" customHeight="1">
      <c r="K1056" s="434">
        <v>44460</v>
      </c>
      <c r="L1056" s="427">
        <v>2.89</v>
      </c>
      <c r="M1056" s="427"/>
      <c r="N1056" s="434">
        <v>44460</v>
      </c>
      <c r="O1056" s="427">
        <v>3.12</v>
      </c>
    </row>
    <row r="1057" spans="11:15" ht="15" customHeight="1">
      <c r="K1057" s="434">
        <v>44459</v>
      </c>
      <c r="L1057" s="427">
        <v>2.88</v>
      </c>
      <c r="M1057" s="427"/>
      <c r="N1057" s="434">
        <v>44459</v>
      </c>
      <c r="O1057" s="427">
        <v>3.11</v>
      </c>
    </row>
    <row r="1058" spans="11:15" ht="15" customHeight="1">
      <c r="K1058" s="434">
        <v>44456</v>
      </c>
      <c r="L1058" s="427">
        <v>2.94</v>
      </c>
      <c r="M1058" s="427"/>
      <c r="N1058" s="434">
        <v>44456</v>
      </c>
      <c r="O1058" s="427">
        <v>3.16</v>
      </c>
    </row>
    <row r="1059" spans="11:15" ht="15" customHeight="1">
      <c r="K1059" s="434">
        <v>44455</v>
      </c>
      <c r="L1059" s="427">
        <v>2.9</v>
      </c>
      <c r="M1059" s="427"/>
      <c r="N1059" s="434">
        <v>44455</v>
      </c>
      <c r="O1059" s="427">
        <v>3.13</v>
      </c>
    </row>
    <row r="1060" spans="11:15" ht="15" customHeight="1">
      <c r="K1060" s="434">
        <v>44454</v>
      </c>
      <c r="L1060" s="427">
        <v>2.9</v>
      </c>
      <c r="M1060" s="427"/>
      <c r="N1060" s="434">
        <v>44454</v>
      </c>
      <c r="O1060" s="427">
        <v>3.11</v>
      </c>
    </row>
    <row r="1061" spans="11:15" ht="15" customHeight="1">
      <c r="K1061" s="434">
        <v>44453</v>
      </c>
      <c r="L1061" s="427">
        <v>2.88</v>
      </c>
      <c r="M1061" s="427"/>
      <c r="N1061" s="434">
        <v>44453</v>
      </c>
      <c r="O1061" s="427">
        <v>3.1</v>
      </c>
    </row>
    <row r="1062" spans="11:15" ht="15" customHeight="1">
      <c r="K1062" s="434">
        <v>44452</v>
      </c>
      <c r="L1062" s="427">
        <v>2.93</v>
      </c>
      <c r="M1062" s="427"/>
      <c r="N1062" s="434">
        <v>44452</v>
      </c>
      <c r="O1062" s="427">
        <v>3.15</v>
      </c>
    </row>
    <row r="1063" spans="11:15" ht="15" customHeight="1">
      <c r="K1063" s="434">
        <v>44449</v>
      </c>
      <c r="L1063" s="427">
        <v>2.97</v>
      </c>
      <c r="M1063" s="427"/>
      <c r="N1063" s="434">
        <v>44449</v>
      </c>
      <c r="O1063" s="427">
        <v>3.19</v>
      </c>
    </row>
    <row r="1064" spans="11:15" ht="15" customHeight="1">
      <c r="K1064" s="434">
        <v>44448</v>
      </c>
      <c r="L1064" s="427">
        <v>2.93</v>
      </c>
      <c r="M1064" s="427"/>
      <c r="N1064" s="434">
        <v>44448</v>
      </c>
      <c r="O1064" s="427">
        <v>3.15</v>
      </c>
    </row>
    <row r="1065" spans="11:15" ht="15" customHeight="1">
      <c r="K1065" s="434">
        <v>44447</v>
      </c>
      <c r="L1065" s="427">
        <v>2.98</v>
      </c>
      <c r="M1065" s="427"/>
      <c r="N1065" s="434">
        <v>44447</v>
      </c>
      <c r="O1065" s="427">
        <v>3.21</v>
      </c>
    </row>
    <row r="1066" spans="11:15" ht="15" customHeight="1">
      <c r="K1066" s="434">
        <v>44446</v>
      </c>
      <c r="L1066" s="427">
        <v>3.01</v>
      </c>
      <c r="M1066" s="427"/>
      <c r="N1066" s="434">
        <v>44446</v>
      </c>
      <c r="O1066" s="427">
        <v>3.24</v>
      </c>
    </row>
    <row r="1067" spans="11:15" ht="15" customHeight="1">
      <c r="K1067" s="434">
        <v>44442</v>
      </c>
      <c r="L1067" s="427">
        <v>2.97</v>
      </c>
      <c r="M1067" s="427"/>
      <c r="N1067" s="434">
        <v>44442</v>
      </c>
      <c r="O1067" s="427">
        <v>3.2</v>
      </c>
    </row>
    <row r="1068" spans="11:15" ht="15" customHeight="1">
      <c r="K1068" s="434">
        <v>44441</v>
      </c>
      <c r="L1068" s="427">
        <v>2.94</v>
      </c>
      <c r="M1068" s="427"/>
      <c r="N1068" s="434">
        <v>44441</v>
      </c>
      <c r="O1068" s="427">
        <v>3.17</v>
      </c>
    </row>
    <row r="1069" spans="11:15" ht="15" customHeight="1">
      <c r="K1069" s="434">
        <v>44440</v>
      </c>
      <c r="L1069" s="427">
        <v>2.94</v>
      </c>
      <c r="M1069" s="427"/>
      <c r="N1069" s="434">
        <v>44440</v>
      </c>
      <c r="O1069" s="427">
        <v>3.18</v>
      </c>
    </row>
    <row r="1070" spans="11:15" ht="15" customHeight="1">
      <c r="K1070" s="434">
        <v>44439</v>
      </c>
      <c r="L1070" s="427">
        <v>2.96</v>
      </c>
      <c r="M1070" s="427"/>
      <c r="N1070" s="434">
        <v>44439</v>
      </c>
      <c r="O1070" s="427">
        <v>3.2</v>
      </c>
    </row>
    <row r="1071" spans="11:15" ht="15" customHeight="1">
      <c r="K1071" s="434">
        <v>44438</v>
      </c>
      <c r="L1071" s="427">
        <v>2.93</v>
      </c>
      <c r="M1071" s="427"/>
      <c r="N1071" s="434">
        <v>44438</v>
      </c>
      <c r="O1071" s="427">
        <v>3.17</v>
      </c>
    </row>
    <row r="1072" spans="11:15" ht="15" customHeight="1">
      <c r="K1072" s="434">
        <v>44435</v>
      </c>
      <c r="L1072" s="427">
        <v>2.95</v>
      </c>
      <c r="M1072" s="427"/>
      <c r="N1072" s="434">
        <v>44435</v>
      </c>
      <c r="O1072" s="427">
        <v>3.18</v>
      </c>
    </row>
    <row r="1073" spans="11:15" ht="15" customHeight="1">
      <c r="K1073" s="434">
        <v>44434</v>
      </c>
      <c r="L1073" s="427">
        <v>2.98</v>
      </c>
      <c r="M1073" s="427"/>
      <c r="N1073" s="434">
        <v>44434</v>
      </c>
      <c r="O1073" s="427">
        <v>3.21</v>
      </c>
    </row>
    <row r="1074" spans="11:15" ht="15" customHeight="1">
      <c r="K1074" s="434">
        <v>44433</v>
      </c>
      <c r="L1074" s="427">
        <v>3</v>
      </c>
      <c r="M1074" s="427"/>
      <c r="N1074" s="434">
        <v>44433</v>
      </c>
      <c r="O1074" s="427">
        <v>3.23</v>
      </c>
    </row>
    <row r="1075" spans="11:15" ht="15" customHeight="1">
      <c r="K1075" s="434">
        <v>44432</v>
      </c>
      <c r="L1075" s="427">
        <v>2.95</v>
      </c>
      <c r="M1075" s="427"/>
      <c r="N1075" s="434">
        <v>44432</v>
      </c>
      <c r="O1075" s="427">
        <v>3.18</v>
      </c>
    </row>
    <row r="1076" spans="11:15" ht="15" customHeight="1">
      <c r="K1076" s="434">
        <v>44431</v>
      </c>
      <c r="L1076" s="427">
        <v>2.93</v>
      </c>
      <c r="M1076" s="427"/>
      <c r="N1076" s="434">
        <v>44431</v>
      </c>
      <c r="O1076" s="427">
        <v>3.17</v>
      </c>
    </row>
    <row r="1077" spans="11:15" ht="15" customHeight="1">
      <c r="K1077" s="434">
        <v>44428</v>
      </c>
      <c r="L1077" s="427">
        <v>2.93</v>
      </c>
      <c r="M1077" s="427"/>
      <c r="N1077" s="434">
        <v>44428</v>
      </c>
      <c r="O1077" s="427">
        <v>3.17</v>
      </c>
    </row>
    <row r="1078" spans="11:15" ht="15" customHeight="1">
      <c r="K1078" s="434">
        <v>44427</v>
      </c>
      <c r="L1078" s="427">
        <v>2.93</v>
      </c>
      <c r="M1078" s="427"/>
      <c r="N1078" s="434">
        <v>44427</v>
      </c>
      <c r="O1078" s="427">
        <v>3.17</v>
      </c>
    </row>
    <row r="1079" spans="11:15" ht="15" customHeight="1">
      <c r="K1079" s="434">
        <v>44426</v>
      </c>
      <c r="L1079" s="427">
        <v>2.95</v>
      </c>
      <c r="M1079" s="427"/>
      <c r="N1079" s="434">
        <v>44426</v>
      </c>
      <c r="O1079" s="427">
        <v>3.2</v>
      </c>
    </row>
    <row r="1080" spans="11:15" ht="15" customHeight="1">
      <c r="K1080" s="434">
        <v>44425</v>
      </c>
      <c r="L1080" s="427">
        <v>2.95</v>
      </c>
      <c r="M1080" s="427"/>
      <c r="N1080" s="434">
        <v>44425</v>
      </c>
      <c r="O1080" s="427">
        <v>3.2</v>
      </c>
    </row>
    <row r="1081" spans="11:15" ht="15" customHeight="1">
      <c r="K1081" s="434">
        <v>44424</v>
      </c>
      <c r="L1081" s="427">
        <v>2.94</v>
      </c>
      <c r="M1081" s="427"/>
      <c r="N1081" s="434">
        <v>44424</v>
      </c>
      <c r="O1081" s="427">
        <v>3.19</v>
      </c>
    </row>
    <row r="1082" spans="11:15" ht="15" customHeight="1">
      <c r="K1082" s="434">
        <v>44421</v>
      </c>
      <c r="L1082" s="427">
        <v>2.98</v>
      </c>
      <c r="M1082" s="427"/>
      <c r="N1082" s="434">
        <v>44421</v>
      </c>
      <c r="O1082" s="427">
        <v>3.23</v>
      </c>
    </row>
    <row r="1083" spans="11:15" ht="15" customHeight="1">
      <c r="K1083" s="434">
        <v>44420</v>
      </c>
      <c r="L1083" s="427">
        <v>3.05</v>
      </c>
      <c r="M1083" s="427"/>
      <c r="N1083" s="434">
        <v>44420</v>
      </c>
      <c r="O1083" s="427">
        <v>3.31</v>
      </c>
    </row>
    <row r="1084" spans="11:15" ht="15" customHeight="1">
      <c r="K1084" s="434">
        <v>44419</v>
      </c>
      <c r="L1084" s="427">
        <v>3.04</v>
      </c>
      <c r="M1084" s="427"/>
      <c r="N1084" s="434">
        <v>44419</v>
      </c>
      <c r="O1084" s="427">
        <v>3.3</v>
      </c>
    </row>
    <row r="1085" spans="11:15" ht="15" customHeight="1">
      <c r="K1085" s="434">
        <v>44418</v>
      </c>
      <c r="L1085" s="427">
        <v>3.02</v>
      </c>
      <c r="M1085" s="427"/>
      <c r="N1085" s="434">
        <v>44418</v>
      </c>
      <c r="O1085" s="427">
        <v>3.27</v>
      </c>
    </row>
    <row r="1086" spans="11:15" ht="15" customHeight="1">
      <c r="K1086" s="434">
        <v>44417</v>
      </c>
      <c r="L1086" s="427">
        <v>2.99</v>
      </c>
      <c r="M1086" s="427"/>
      <c r="N1086" s="434">
        <v>44417</v>
      </c>
      <c r="O1086" s="427">
        <v>3.24</v>
      </c>
    </row>
    <row r="1087" spans="11:15" ht="15" customHeight="1">
      <c r="K1087" s="434">
        <v>44414</v>
      </c>
      <c r="L1087" s="427">
        <v>2.96</v>
      </c>
      <c r="M1087" s="427"/>
      <c r="N1087" s="434">
        <v>44414</v>
      </c>
      <c r="O1087" s="427">
        <v>3.2</v>
      </c>
    </row>
    <row r="1088" spans="11:15" ht="15" customHeight="1">
      <c r="K1088" s="434">
        <v>44413</v>
      </c>
      <c r="L1088" s="427">
        <v>2.88</v>
      </c>
      <c r="M1088" s="427"/>
      <c r="N1088" s="434">
        <v>44413</v>
      </c>
      <c r="O1088" s="427">
        <v>3.13</v>
      </c>
    </row>
    <row r="1089" spans="11:15" ht="15" customHeight="1">
      <c r="K1089" s="434">
        <v>44412</v>
      </c>
      <c r="L1089" s="427">
        <v>2.86</v>
      </c>
      <c r="M1089" s="427"/>
      <c r="N1089" s="434">
        <v>44412</v>
      </c>
      <c r="O1089" s="427">
        <v>3.11</v>
      </c>
    </row>
    <row r="1090" spans="11:15" ht="15" customHeight="1">
      <c r="K1090" s="434">
        <v>44411</v>
      </c>
      <c r="L1090" s="427">
        <v>2.87</v>
      </c>
      <c r="M1090" s="427"/>
      <c r="N1090" s="434">
        <v>44411</v>
      </c>
      <c r="O1090" s="427">
        <v>3.12</v>
      </c>
    </row>
    <row r="1091" spans="11:15" ht="15" customHeight="1">
      <c r="K1091" s="434">
        <v>44410</v>
      </c>
      <c r="L1091" s="427">
        <v>2.86</v>
      </c>
      <c r="M1091" s="427"/>
      <c r="N1091" s="434">
        <v>44410</v>
      </c>
      <c r="O1091" s="427">
        <v>3.1</v>
      </c>
    </row>
    <row r="1092" spans="11:15" ht="15" customHeight="1">
      <c r="K1092" s="434">
        <v>44407</v>
      </c>
      <c r="L1092" s="427">
        <v>2.9</v>
      </c>
      <c r="M1092" s="427"/>
      <c r="N1092" s="434">
        <v>44407</v>
      </c>
      <c r="O1092" s="427">
        <v>3.15</v>
      </c>
    </row>
    <row r="1093" spans="11:15" ht="15" customHeight="1">
      <c r="K1093" s="434">
        <v>44406</v>
      </c>
      <c r="L1093" s="427">
        <v>2.92</v>
      </c>
      <c r="M1093" s="427"/>
      <c r="N1093" s="434">
        <v>44406</v>
      </c>
      <c r="O1093" s="427">
        <v>3.18</v>
      </c>
    </row>
    <row r="1094" spans="11:15" ht="15" customHeight="1">
      <c r="K1094" s="434">
        <v>44405</v>
      </c>
      <c r="L1094" s="427">
        <v>2.92</v>
      </c>
      <c r="M1094" s="427"/>
      <c r="N1094" s="434">
        <v>44405</v>
      </c>
      <c r="O1094" s="427">
        <v>3.18</v>
      </c>
    </row>
    <row r="1095" spans="11:15" ht="15" customHeight="1">
      <c r="K1095" s="434">
        <v>44404</v>
      </c>
      <c r="L1095" s="427">
        <v>2.89</v>
      </c>
      <c r="M1095" s="427"/>
      <c r="N1095" s="434">
        <v>44404</v>
      </c>
      <c r="O1095" s="427">
        <v>3.16</v>
      </c>
    </row>
    <row r="1096" spans="11:15" ht="15" customHeight="1">
      <c r="K1096" s="434">
        <v>44403</v>
      </c>
      <c r="L1096" s="427">
        <v>2.93</v>
      </c>
      <c r="M1096" s="427"/>
      <c r="N1096" s="434">
        <v>44403</v>
      </c>
      <c r="O1096" s="427">
        <v>3.19</v>
      </c>
    </row>
    <row r="1097" spans="11:15" ht="15" customHeight="1">
      <c r="K1097" s="434">
        <v>44400</v>
      </c>
      <c r="L1097" s="427">
        <v>2.95</v>
      </c>
      <c r="M1097" s="427"/>
      <c r="N1097" s="434">
        <v>44400</v>
      </c>
      <c r="O1097" s="427">
        <v>3.19</v>
      </c>
    </row>
    <row r="1098" spans="11:15" ht="15" customHeight="1">
      <c r="K1098" s="434">
        <v>44399</v>
      </c>
      <c r="L1098" s="427">
        <v>2.93</v>
      </c>
      <c r="M1098" s="427"/>
      <c r="N1098" s="434">
        <v>44399</v>
      </c>
      <c r="O1098" s="427">
        <v>3.18</v>
      </c>
    </row>
    <row r="1099" spans="11:15" ht="15" customHeight="1">
      <c r="K1099" s="434">
        <v>44398</v>
      </c>
      <c r="L1099" s="427">
        <v>2.96</v>
      </c>
      <c r="M1099" s="427"/>
      <c r="N1099" s="434">
        <v>44398</v>
      </c>
      <c r="O1099" s="427">
        <v>3.22</v>
      </c>
    </row>
    <row r="1100" spans="11:15" ht="15" customHeight="1">
      <c r="K1100" s="434">
        <v>44397</v>
      </c>
      <c r="L1100" s="427">
        <v>2.91</v>
      </c>
      <c r="M1100" s="427"/>
      <c r="N1100" s="434">
        <v>44397</v>
      </c>
      <c r="O1100" s="427">
        <v>3.16</v>
      </c>
    </row>
    <row r="1101" spans="11:15" ht="15" customHeight="1">
      <c r="K1101" s="434">
        <v>44396</v>
      </c>
      <c r="L1101" s="427">
        <v>2.83</v>
      </c>
      <c r="M1101" s="427"/>
      <c r="N1101" s="434">
        <v>44396</v>
      </c>
      <c r="O1101" s="427">
        <v>3.11</v>
      </c>
    </row>
    <row r="1102" spans="11:15" ht="15" customHeight="1">
      <c r="K1102" s="434">
        <v>44393</v>
      </c>
      <c r="L1102" s="427">
        <v>2.94</v>
      </c>
      <c r="M1102" s="427"/>
      <c r="N1102" s="434">
        <v>44393</v>
      </c>
      <c r="O1102" s="427">
        <v>3.2</v>
      </c>
    </row>
    <row r="1103" spans="11:15" ht="15" customHeight="1">
      <c r="K1103" s="434">
        <v>44392</v>
      </c>
      <c r="L1103" s="427">
        <v>2.93</v>
      </c>
      <c r="M1103" s="427"/>
      <c r="N1103" s="434">
        <v>44392</v>
      </c>
      <c r="O1103" s="427">
        <v>3.19</v>
      </c>
    </row>
    <row r="1104" spans="11:15" ht="15" customHeight="1">
      <c r="K1104" s="434">
        <v>44391</v>
      </c>
      <c r="L1104" s="427">
        <v>2.99</v>
      </c>
      <c r="M1104" s="427"/>
      <c r="N1104" s="434">
        <v>44391</v>
      </c>
      <c r="O1104" s="427">
        <v>3.24</v>
      </c>
    </row>
    <row r="1105" spans="11:15" ht="15" customHeight="1">
      <c r="K1105" s="434">
        <v>44390</v>
      </c>
      <c r="L1105" s="427">
        <v>3.04</v>
      </c>
      <c r="M1105" s="427"/>
      <c r="N1105" s="434">
        <v>44390</v>
      </c>
      <c r="O1105" s="427">
        <v>3.3</v>
      </c>
    </row>
    <row r="1106" spans="11:15" ht="15" customHeight="1">
      <c r="K1106" s="434">
        <v>44389</v>
      </c>
      <c r="L1106" s="427">
        <v>3</v>
      </c>
      <c r="M1106" s="427"/>
      <c r="N1106" s="434">
        <v>44389</v>
      </c>
      <c r="O1106" s="427">
        <v>3.25</v>
      </c>
    </row>
    <row r="1107" spans="11:15" ht="15" customHeight="1">
      <c r="K1107" s="434">
        <v>44386</v>
      </c>
      <c r="L1107" s="427">
        <v>3</v>
      </c>
      <c r="M1107" s="427"/>
      <c r="N1107" s="434">
        <v>44386</v>
      </c>
      <c r="O1107" s="427">
        <v>3.24</v>
      </c>
    </row>
    <row r="1108" spans="11:15" ht="15" customHeight="1">
      <c r="K1108" s="434">
        <v>44385</v>
      </c>
      <c r="L1108" s="427">
        <v>2.92</v>
      </c>
      <c r="M1108" s="427"/>
      <c r="N1108" s="434">
        <v>44385</v>
      </c>
      <c r="O1108" s="427">
        <v>3.16</v>
      </c>
    </row>
    <row r="1109" spans="11:15" ht="15" customHeight="1">
      <c r="K1109" s="434">
        <v>44384</v>
      </c>
      <c r="L1109" s="427">
        <v>2.94</v>
      </c>
      <c r="M1109" s="427"/>
      <c r="N1109" s="434">
        <v>44384</v>
      </c>
      <c r="O1109" s="427">
        <v>3.18</v>
      </c>
    </row>
    <row r="1110" spans="11:15" ht="15" customHeight="1">
      <c r="K1110" s="434">
        <v>44383</v>
      </c>
      <c r="L1110" s="427">
        <v>3</v>
      </c>
      <c r="M1110" s="427"/>
      <c r="N1110" s="434">
        <v>44383</v>
      </c>
      <c r="O1110" s="427">
        <v>3.23</v>
      </c>
    </row>
    <row r="1111" spans="11:15" ht="15" customHeight="1">
      <c r="K1111" s="434">
        <v>44379</v>
      </c>
      <c r="L1111" s="427">
        <v>3.04</v>
      </c>
      <c r="M1111" s="427"/>
      <c r="N1111" s="434">
        <v>44379</v>
      </c>
      <c r="O1111" s="427">
        <v>3.27</v>
      </c>
    </row>
    <row r="1112" spans="11:15" ht="15" customHeight="1">
      <c r="K1112" s="434">
        <v>44378</v>
      </c>
      <c r="L1112" s="427">
        <v>3.07</v>
      </c>
      <c r="M1112" s="427"/>
      <c r="N1112" s="434">
        <v>44378</v>
      </c>
      <c r="O1112" s="427">
        <v>3.31</v>
      </c>
    </row>
    <row r="1113" spans="11:15" ht="15" customHeight="1">
      <c r="K1113" s="434">
        <v>44377</v>
      </c>
      <c r="L1113" s="427">
        <v>3.05</v>
      </c>
      <c r="M1113" s="427"/>
      <c r="N1113" s="434">
        <v>44377</v>
      </c>
      <c r="O1113" s="427">
        <v>3.29</v>
      </c>
    </row>
    <row r="1114" spans="11:15" ht="15" customHeight="1">
      <c r="K1114" s="434">
        <v>44376</v>
      </c>
      <c r="L1114" s="427">
        <v>3.08</v>
      </c>
      <c r="M1114" s="427"/>
      <c r="N1114" s="434">
        <v>44376</v>
      </c>
      <c r="O1114" s="427">
        <v>3.33</v>
      </c>
    </row>
    <row r="1115" spans="11:15" ht="15" customHeight="1">
      <c r="K1115" s="434">
        <v>44375</v>
      </c>
      <c r="L1115" s="427">
        <v>3.08</v>
      </c>
      <c r="M1115" s="427"/>
      <c r="N1115" s="434">
        <v>44375</v>
      </c>
      <c r="O1115" s="427">
        <v>3.35</v>
      </c>
    </row>
    <row r="1116" spans="11:15" ht="15" customHeight="1">
      <c r="K1116" s="434">
        <v>44372</v>
      </c>
      <c r="L1116" s="427">
        <v>3.16</v>
      </c>
      <c r="M1116" s="427"/>
      <c r="N1116" s="434">
        <v>44372</v>
      </c>
      <c r="O1116" s="427">
        <v>3.41</v>
      </c>
    </row>
    <row r="1117" spans="11:15" ht="15" customHeight="1">
      <c r="K1117" s="434">
        <v>44371</v>
      </c>
      <c r="L1117" s="427">
        <v>3.09</v>
      </c>
      <c r="M1117" s="427"/>
      <c r="N1117" s="434">
        <v>44371</v>
      </c>
      <c r="O1117" s="427">
        <v>3.34</v>
      </c>
    </row>
    <row r="1118" spans="11:15" ht="15" customHeight="1">
      <c r="K1118" s="434">
        <v>44370</v>
      </c>
      <c r="L1118" s="427">
        <v>3.1</v>
      </c>
      <c r="M1118" s="427"/>
      <c r="N1118" s="434">
        <v>44370</v>
      </c>
      <c r="O1118" s="427">
        <v>3.36</v>
      </c>
    </row>
    <row r="1119" spans="11:15" ht="15" customHeight="1">
      <c r="K1119" s="434">
        <v>44369</v>
      </c>
      <c r="L1119" s="427">
        <v>3.1</v>
      </c>
      <c r="M1119" s="427"/>
      <c r="N1119" s="434">
        <v>44369</v>
      </c>
      <c r="O1119" s="427">
        <v>3.35</v>
      </c>
    </row>
    <row r="1120" spans="11:15" ht="15" customHeight="1">
      <c r="K1120" s="434">
        <v>44368</v>
      </c>
      <c r="L1120" s="427">
        <v>3.09</v>
      </c>
      <c r="M1120" s="427"/>
      <c r="N1120" s="434">
        <v>44368</v>
      </c>
      <c r="O1120" s="427">
        <v>3.35</v>
      </c>
    </row>
    <row r="1121" spans="11:15" ht="15" customHeight="1">
      <c r="K1121" s="434">
        <v>44365</v>
      </c>
      <c r="L1121" s="427">
        <v>3.02</v>
      </c>
      <c r="M1121" s="427"/>
      <c r="N1121" s="434">
        <v>44365</v>
      </c>
      <c r="O1121" s="427">
        <v>3.26</v>
      </c>
    </row>
    <row r="1122" spans="11:15" ht="15" customHeight="1">
      <c r="K1122" s="434">
        <v>44364</v>
      </c>
      <c r="L1122" s="427">
        <v>3.09</v>
      </c>
      <c r="M1122" s="427"/>
      <c r="N1122" s="434">
        <v>44364</v>
      </c>
      <c r="O1122" s="427">
        <v>3.33</v>
      </c>
    </row>
    <row r="1123" spans="11:15" ht="15" customHeight="1">
      <c r="K1123" s="434">
        <v>44363</v>
      </c>
      <c r="L1123" s="427">
        <v>3.2</v>
      </c>
      <c r="M1123" s="427"/>
      <c r="N1123" s="434">
        <v>44363</v>
      </c>
      <c r="O1123" s="427">
        <v>3.45</v>
      </c>
    </row>
    <row r="1124" spans="11:15" ht="15" customHeight="1">
      <c r="K1124" s="434">
        <v>44362</v>
      </c>
      <c r="L1124" s="427">
        <v>3.19</v>
      </c>
      <c r="M1124" s="427"/>
      <c r="N1124" s="434">
        <v>44362</v>
      </c>
      <c r="O1124" s="427">
        <v>3.44</v>
      </c>
    </row>
    <row r="1125" spans="11:15" ht="15" customHeight="1">
      <c r="K1125" s="434">
        <v>44361</v>
      </c>
      <c r="L1125" s="427">
        <v>3.19</v>
      </c>
      <c r="M1125" s="427"/>
      <c r="N1125" s="434">
        <v>44361</v>
      </c>
      <c r="O1125" s="427">
        <v>3.44</v>
      </c>
    </row>
    <row r="1126" spans="11:15" ht="15" customHeight="1">
      <c r="K1126" s="434">
        <v>44358</v>
      </c>
      <c r="L1126" s="427">
        <v>3.16</v>
      </c>
      <c r="M1126" s="427"/>
      <c r="N1126" s="434">
        <v>44358</v>
      </c>
      <c r="O1126" s="427">
        <v>3.41</v>
      </c>
    </row>
    <row r="1127" spans="11:15" ht="15" customHeight="1">
      <c r="K1127" s="434">
        <v>44357</v>
      </c>
      <c r="L1127" s="427">
        <v>3.16</v>
      </c>
      <c r="M1127" s="427"/>
      <c r="N1127" s="434">
        <v>44357</v>
      </c>
      <c r="O1127" s="427">
        <v>3.42</v>
      </c>
    </row>
    <row r="1128" spans="11:15" ht="15" customHeight="1">
      <c r="K1128" s="434">
        <v>44356</v>
      </c>
      <c r="L1128" s="427">
        <v>3.18</v>
      </c>
      <c r="M1128" s="427"/>
      <c r="N1128" s="434">
        <v>44356</v>
      </c>
      <c r="O1128" s="427">
        <v>3.42</v>
      </c>
    </row>
    <row r="1129" spans="11:15" ht="15" customHeight="1">
      <c r="K1129" s="434">
        <v>44355</v>
      </c>
      <c r="L1129" s="427">
        <v>3.22</v>
      </c>
      <c r="M1129" s="427"/>
      <c r="N1129" s="434">
        <v>44355</v>
      </c>
      <c r="O1129" s="427">
        <v>3.47</v>
      </c>
    </row>
    <row r="1130" spans="11:15" ht="15" customHeight="1">
      <c r="K1130" s="434">
        <v>44354</v>
      </c>
      <c r="L1130" s="427">
        <v>3.26</v>
      </c>
      <c r="M1130" s="427"/>
      <c r="N1130" s="434">
        <v>44354</v>
      </c>
      <c r="O1130" s="427">
        <v>3.51</v>
      </c>
    </row>
    <row r="1131" spans="11:15" ht="15" customHeight="1">
      <c r="K1131" s="434">
        <v>44351</v>
      </c>
      <c r="L1131" s="427">
        <v>3.24</v>
      </c>
      <c r="M1131" s="427"/>
      <c r="N1131" s="434">
        <v>44351</v>
      </c>
      <c r="O1131" s="427">
        <v>3.5</v>
      </c>
    </row>
    <row r="1132" spans="11:15" ht="15" customHeight="1">
      <c r="K1132" s="434">
        <v>44350</v>
      </c>
      <c r="L1132" s="427">
        <v>3.3</v>
      </c>
      <c r="M1132" s="427"/>
      <c r="N1132" s="434">
        <v>44350</v>
      </c>
      <c r="O1132" s="427">
        <v>3.56</v>
      </c>
    </row>
    <row r="1133" spans="11:15" ht="15" customHeight="1">
      <c r="K1133" s="434">
        <v>44349</v>
      </c>
      <c r="L1133" s="427">
        <v>3.29</v>
      </c>
      <c r="M1133" s="427"/>
      <c r="N1133" s="434">
        <v>44349</v>
      </c>
      <c r="O1133" s="427">
        <v>3.54</v>
      </c>
    </row>
    <row r="1134" spans="11:15" ht="15" customHeight="1">
      <c r="K1134" s="434">
        <v>44348</v>
      </c>
      <c r="L1134" s="427">
        <v>3.31</v>
      </c>
      <c r="M1134" s="427"/>
      <c r="N1134" s="434">
        <v>44348</v>
      </c>
      <c r="O1134" s="427">
        <v>3.56</v>
      </c>
    </row>
    <row r="1135" spans="11:15" ht="15" customHeight="1">
      <c r="K1135" s="434">
        <v>44344</v>
      </c>
      <c r="L1135" s="427">
        <v>3.28</v>
      </c>
      <c r="M1135" s="427"/>
      <c r="N1135" s="434">
        <v>44344</v>
      </c>
      <c r="O1135" s="427">
        <v>3.53</v>
      </c>
    </row>
    <row r="1136" spans="11:15" ht="15" customHeight="1">
      <c r="K1136" s="434">
        <v>44343</v>
      </c>
      <c r="L1136" s="427">
        <v>3.3</v>
      </c>
      <c r="M1136" s="427"/>
      <c r="N1136" s="434">
        <v>44343</v>
      </c>
      <c r="O1136" s="427">
        <v>3.55</v>
      </c>
    </row>
    <row r="1137" spans="11:15" ht="15" customHeight="1">
      <c r="K1137" s="434">
        <v>44342</v>
      </c>
      <c r="L1137" s="427">
        <v>3.27</v>
      </c>
      <c r="M1137" s="427"/>
      <c r="N1137" s="434">
        <v>44342</v>
      </c>
      <c r="O1137" s="427">
        <v>3.53</v>
      </c>
    </row>
    <row r="1138" spans="11:15" ht="15" customHeight="1">
      <c r="K1138" s="434">
        <v>44341</v>
      </c>
      <c r="L1138" s="427">
        <v>3.27</v>
      </c>
      <c r="M1138" s="427"/>
      <c r="N1138" s="434">
        <v>44341</v>
      </c>
      <c r="O1138" s="427">
        <v>3.54</v>
      </c>
    </row>
    <row r="1139" spans="11:15" ht="15" customHeight="1">
      <c r="K1139" s="434">
        <v>44340</v>
      </c>
      <c r="L1139" s="427">
        <v>3.32</v>
      </c>
      <c r="M1139" s="427"/>
      <c r="N1139" s="434">
        <v>44340</v>
      </c>
      <c r="O1139" s="427">
        <v>3.58</v>
      </c>
    </row>
    <row r="1140" spans="11:15" ht="15" customHeight="1">
      <c r="K1140" s="434">
        <v>44337</v>
      </c>
      <c r="L1140" s="427">
        <v>3.35</v>
      </c>
      <c r="M1140" s="427"/>
      <c r="N1140" s="434">
        <v>44337</v>
      </c>
      <c r="O1140" s="427">
        <v>3.6</v>
      </c>
    </row>
    <row r="1141" spans="11:15" ht="15" customHeight="1">
      <c r="K1141" s="434">
        <v>44336</v>
      </c>
      <c r="L1141" s="427">
        <v>3.36</v>
      </c>
      <c r="M1141" s="427"/>
      <c r="N1141" s="434">
        <v>44336</v>
      </c>
      <c r="O1141" s="427">
        <v>3.62</v>
      </c>
    </row>
    <row r="1142" spans="11:15" ht="15" customHeight="1">
      <c r="K1142" s="434">
        <v>44335</v>
      </c>
      <c r="L1142" s="427">
        <v>3.41</v>
      </c>
      <c r="M1142" s="427"/>
      <c r="N1142" s="434">
        <v>44335</v>
      </c>
      <c r="O1142" s="427">
        <v>3.67</v>
      </c>
    </row>
    <row r="1143" spans="11:15" ht="15" customHeight="1">
      <c r="K1143" s="434">
        <v>44334</v>
      </c>
      <c r="L1143" s="427">
        <v>3.39</v>
      </c>
      <c r="M1143" s="427"/>
      <c r="N1143" s="434">
        <v>44334</v>
      </c>
      <c r="O1143" s="427">
        <v>3.65</v>
      </c>
    </row>
    <row r="1144" spans="11:15" ht="15" customHeight="1">
      <c r="K1144" s="434">
        <v>44333</v>
      </c>
      <c r="L1144" s="427">
        <v>3.38</v>
      </c>
      <c r="M1144" s="427"/>
      <c r="N1144" s="434">
        <v>44333</v>
      </c>
      <c r="O1144" s="427">
        <v>3.64</v>
      </c>
    </row>
    <row r="1145" spans="11:15" ht="15" customHeight="1">
      <c r="K1145" s="434">
        <v>44330</v>
      </c>
      <c r="L1145" s="427">
        <v>3.38</v>
      </c>
      <c r="M1145" s="427"/>
      <c r="N1145" s="434">
        <v>44330</v>
      </c>
      <c r="O1145" s="427">
        <v>3.63</v>
      </c>
    </row>
    <row r="1146" spans="11:15" ht="15" customHeight="1">
      <c r="K1146" s="434">
        <v>44329</v>
      </c>
      <c r="L1146" s="427">
        <v>3.41</v>
      </c>
      <c r="M1146" s="427"/>
      <c r="N1146" s="434">
        <v>44329</v>
      </c>
      <c r="O1146" s="427">
        <v>3.66</v>
      </c>
    </row>
    <row r="1147" spans="11:15" ht="15" customHeight="1">
      <c r="K1147" s="434">
        <v>44328</v>
      </c>
      <c r="L1147" s="427">
        <v>3.43</v>
      </c>
      <c r="M1147" s="427"/>
      <c r="N1147" s="434">
        <v>44328</v>
      </c>
      <c r="O1147" s="427">
        <v>3.67</v>
      </c>
    </row>
    <row r="1148" spans="11:15" ht="15" customHeight="1">
      <c r="K1148" s="434">
        <v>44327</v>
      </c>
      <c r="L1148" s="427">
        <v>3.36</v>
      </c>
      <c r="M1148" s="427"/>
      <c r="N1148" s="434">
        <v>44327</v>
      </c>
      <c r="O1148" s="427">
        <v>3.61</v>
      </c>
    </row>
    <row r="1149" spans="11:15" ht="15" customHeight="1">
      <c r="K1149" s="434">
        <v>44326</v>
      </c>
      <c r="L1149" s="427">
        <v>3.33</v>
      </c>
      <c r="M1149" s="427"/>
      <c r="N1149" s="434">
        <v>44326</v>
      </c>
      <c r="O1149" s="427">
        <v>3.57</v>
      </c>
    </row>
    <row r="1150" spans="11:15" ht="15" customHeight="1">
      <c r="K1150" s="434">
        <v>44323</v>
      </c>
      <c r="L1150" s="427">
        <v>3.29</v>
      </c>
      <c r="M1150" s="427"/>
      <c r="N1150" s="434">
        <v>44323</v>
      </c>
      <c r="O1150" s="427">
        <v>3.53</v>
      </c>
    </row>
    <row r="1151" spans="11:15" ht="15" customHeight="1">
      <c r="K1151" s="434">
        <v>44322</v>
      </c>
      <c r="L1151" s="427">
        <v>3.25</v>
      </c>
      <c r="M1151" s="427"/>
      <c r="N1151" s="434">
        <v>44322</v>
      </c>
      <c r="O1151" s="427">
        <v>3.5</v>
      </c>
    </row>
    <row r="1152" spans="11:15" ht="15" customHeight="1">
      <c r="K1152" s="434">
        <v>44321</v>
      </c>
      <c r="L1152" s="427">
        <v>3.27</v>
      </c>
      <c r="M1152" s="427"/>
      <c r="N1152" s="434">
        <v>44321</v>
      </c>
      <c r="O1152" s="427">
        <v>3.52</v>
      </c>
    </row>
    <row r="1153" spans="11:15" ht="15" customHeight="1">
      <c r="K1153" s="434">
        <v>44320</v>
      </c>
      <c r="L1153" s="427">
        <v>3.28</v>
      </c>
      <c r="M1153" s="427"/>
      <c r="N1153" s="434">
        <v>44320</v>
      </c>
      <c r="O1153" s="427">
        <v>3.53</v>
      </c>
    </row>
    <row r="1154" spans="11:15" ht="15" customHeight="1">
      <c r="K1154" s="434">
        <v>44319</v>
      </c>
      <c r="L1154" s="427">
        <v>3.29</v>
      </c>
      <c r="M1154" s="427"/>
      <c r="N1154" s="434">
        <v>44319</v>
      </c>
      <c r="O1154" s="427">
        <v>3.54</v>
      </c>
    </row>
    <row r="1155" spans="11:15" ht="15" customHeight="1">
      <c r="K1155" s="434">
        <v>44316</v>
      </c>
      <c r="L1155" s="427">
        <v>3.31</v>
      </c>
      <c r="M1155" s="427"/>
      <c r="N1155" s="434">
        <v>44316</v>
      </c>
      <c r="O1155" s="427">
        <v>3.56</v>
      </c>
    </row>
    <row r="1156" spans="11:15" ht="15" customHeight="1">
      <c r="K1156" s="434">
        <v>44315</v>
      </c>
      <c r="L1156" s="427">
        <v>3.31</v>
      </c>
      <c r="M1156" s="427"/>
      <c r="N1156" s="434">
        <v>44315</v>
      </c>
      <c r="O1156" s="427">
        <v>3.58</v>
      </c>
    </row>
    <row r="1157" spans="11:15" ht="15" customHeight="1">
      <c r="K1157" s="434">
        <v>44314</v>
      </c>
      <c r="L1157" s="427">
        <v>3.3</v>
      </c>
      <c r="M1157" s="427"/>
      <c r="N1157" s="434">
        <v>44314</v>
      </c>
      <c r="O1157" s="427">
        <v>3.57</v>
      </c>
    </row>
    <row r="1158" spans="11:15" ht="15" customHeight="1">
      <c r="K1158" s="434">
        <v>44313</v>
      </c>
      <c r="L1158" s="427">
        <v>3.3</v>
      </c>
      <c r="M1158" s="427"/>
      <c r="N1158" s="434">
        <v>44313</v>
      </c>
      <c r="O1158" s="427">
        <v>3.57</v>
      </c>
    </row>
    <row r="1159" spans="11:15" ht="15" customHeight="1">
      <c r="K1159" s="434">
        <v>44312</v>
      </c>
      <c r="L1159" s="427">
        <v>3.24</v>
      </c>
      <c r="M1159" s="427"/>
      <c r="N1159" s="434">
        <v>44312</v>
      </c>
      <c r="O1159" s="427">
        <v>3.52</v>
      </c>
    </row>
    <row r="1160" spans="11:15" ht="15" customHeight="1">
      <c r="K1160" s="434">
        <v>44309</v>
      </c>
      <c r="L1160" s="427">
        <v>3.25</v>
      </c>
      <c r="M1160" s="427"/>
      <c r="N1160" s="434">
        <v>44309</v>
      </c>
      <c r="O1160" s="427">
        <v>3.53</v>
      </c>
    </row>
    <row r="1161" spans="11:15" ht="15" customHeight="1">
      <c r="K1161" s="434">
        <v>44308</v>
      </c>
      <c r="L1161" s="427">
        <v>3.24</v>
      </c>
      <c r="M1161" s="427"/>
      <c r="N1161" s="434">
        <v>44308</v>
      </c>
      <c r="O1161" s="427">
        <v>3.52</v>
      </c>
    </row>
    <row r="1162" spans="11:15" ht="15" customHeight="1">
      <c r="K1162" s="434">
        <v>44307</v>
      </c>
      <c r="L1162" s="427">
        <v>3.27</v>
      </c>
      <c r="M1162" s="427"/>
      <c r="N1162" s="434">
        <v>44307</v>
      </c>
      <c r="O1162" s="427">
        <v>3.54</v>
      </c>
    </row>
    <row r="1163" spans="11:15" ht="15" customHeight="1">
      <c r="K1163" s="434">
        <v>44306</v>
      </c>
      <c r="L1163" s="427">
        <v>3.27</v>
      </c>
      <c r="M1163" s="427"/>
      <c r="N1163" s="434">
        <v>44306</v>
      </c>
      <c r="O1163" s="427">
        <v>3.53</v>
      </c>
    </row>
    <row r="1164" spans="11:15" ht="15" customHeight="1">
      <c r="K1164" s="434">
        <v>44305</v>
      </c>
      <c r="L1164" s="427">
        <v>3.29</v>
      </c>
      <c r="M1164" s="427"/>
      <c r="N1164" s="434">
        <v>44305</v>
      </c>
      <c r="O1164" s="427">
        <v>3.56</v>
      </c>
    </row>
    <row r="1165" spans="11:15" ht="15" customHeight="1">
      <c r="K1165" s="434">
        <v>44302</v>
      </c>
      <c r="L1165" s="427">
        <v>3.26</v>
      </c>
      <c r="M1165" s="427"/>
      <c r="N1165" s="434">
        <v>44302</v>
      </c>
      <c r="O1165" s="427">
        <v>3.52</v>
      </c>
    </row>
    <row r="1166" spans="11:15" ht="15" customHeight="1">
      <c r="K1166" s="434">
        <v>44301</v>
      </c>
      <c r="L1166" s="427">
        <v>3.2</v>
      </c>
      <c r="M1166" s="427"/>
      <c r="N1166" s="434">
        <v>44301</v>
      </c>
      <c r="O1166" s="427">
        <v>3.47</v>
      </c>
    </row>
    <row r="1167" spans="11:15" ht="15" customHeight="1">
      <c r="K1167" s="434">
        <v>44300</v>
      </c>
      <c r="L1167" s="427">
        <v>3.31</v>
      </c>
      <c r="M1167" s="427"/>
      <c r="N1167" s="434">
        <v>44300</v>
      </c>
      <c r="O1167" s="427">
        <v>3.58</v>
      </c>
    </row>
    <row r="1168" spans="11:15" ht="15" customHeight="1">
      <c r="K1168" s="434">
        <v>44299</v>
      </c>
      <c r="L1168" s="427">
        <v>3.3</v>
      </c>
      <c r="M1168" s="427"/>
      <c r="N1168" s="434">
        <v>44299</v>
      </c>
      <c r="O1168" s="427">
        <v>3.57</v>
      </c>
    </row>
    <row r="1169" spans="11:15" ht="15" customHeight="1">
      <c r="K1169" s="434">
        <v>44298</v>
      </c>
      <c r="L1169" s="427">
        <v>3.34</v>
      </c>
      <c r="M1169" s="427"/>
      <c r="N1169" s="434">
        <v>44298</v>
      </c>
      <c r="O1169" s="427">
        <v>3.6</v>
      </c>
    </row>
    <row r="1170" spans="11:15" ht="15" customHeight="1">
      <c r="K1170" s="434">
        <v>44295</v>
      </c>
      <c r="L1170" s="427">
        <v>3.33</v>
      </c>
      <c r="M1170" s="427"/>
      <c r="N1170" s="434">
        <v>44295</v>
      </c>
      <c r="O1170" s="427">
        <v>3.6</v>
      </c>
    </row>
    <row r="1171" spans="11:15" ht="15" customHeight="1">
      <c r="K1171" s="434">
        <v>44294</v>
      </c>
      <c r="L1171" s="427">
        <v>3.33</v>
      </c>
      <c r="M1171" s="427"/>
      <c r="N1171" s="434">
        <v>44294</v>
      </c>
      <c r="O1171" s="427">
        <v>3.58</v>
      </c>
    </row>
    <row r="1172" spans="11:15" ht="15" customHeight="1">
      <c r="K1172" s="434">
        <v>44293</v>
      </c>
      <c r="L1172" s="427">
        <v>3.34</v>
      </c>
      <c r="M1172" s="427"/>
      <c r="N1172" s="434">
        <v>44293</v>
      </c>
      <c r="O1172" s="427">
        <v>3.6</v>
      </c>
    </row>
    <row r="1173" spans="11:15" ht="15" customHeight="1">
      <c r="K1173" s="434">
        <v>44292</v>
      </c>
      <c r="L1173" s="427">
        <v>3.33</v>
      </c>
      <c r="M1173" s="427"/>
      <c r="N1173" s="434">
        <v>44292</v>
      </c>
      <c r="O1173" s="427">
        <v>3.59</v>
      </c>
    </row>
    <row r="1174" spans="11:15" ht="15" customHeight="1">
      <c r="K1174" s="434">
        <v>44291</v>
      </c>
      <c r="L1174" s="427">
        <v>3.38</v>
      </c>
      <c r="M1174" s="427"/>
      <c r="N1174" s="434">
        <v>44291</v>
      </c>
      <c r="O1174" s="427">
        <v>3.63</v>
      </c>
    </row>
    <row r="1175" spans="11:15" ht="15" customHeight="1">
      <c r="K1175" s="434">
        <v>44287</v>
      </c>
      <c r="L1175" s="427">
        <v>3.38</v>
      </c>
      <c r="M1175" s="427"/>
      <c r="N1175" s="434">
        <v>44287</v>
      </c>
      <c r="O1175" s="427">
        <v>3.65</v>
      </c>
    </row>
    <row r="1176" spans="11:15" ht="15" customHeight="1">
      <c r="K1176" s="434">
        <v>44286</v>
      </c>
      <c r="L1176" s="427">
        <v>3.49</v>
      </c>
      <c r="M1176" s="427"/>
      <c r="N1176" s="434">
        <v>44286</v>
      </c>
      <c r="O1176" s="427">
        <v>3.75</v>
      </c>
    </row>
    <row r="1177" spans="11:15" ht="15" customHeight="1">
      <c r="K1177" s="434">
        <v>44285</v>
      </c>
      <c r="L1177" s="427">
        <v>3.47</v>
      </c>
      <c r="M1177" s="427"/>
      <c r="N1177" s="434">
        <v>44285</v>
      </c>
      <c r="O1177" s="427">
        <v>3.75</v>
      </c>
    </row>
    <row r="1178" spans="11:15" ht="15" customHeight="1">
      <c r="K1178" s="434">
        <v>44284</v>
      </c>
      <c r="L1178" s="427">
        <v>3.52</v>
      </c>
      <c r="M1178" s="427"/>
      <c r="N1178" s="434">
        <v>44284</v>
      </c>
      <c r="O1178" s="427">
        <v>3.79</v>
      </c>
    </row>
    <row r="1179" spans="11:15" ht="15" customHeight="1">
      <c r="K1179" s="434">
        <v>44281</v>
      </c>
      <c r="L1179" s="427">
        <v>3.47</v>
      </c>
      <c r="M1179" s="427"/>
      <c r="N1179" s="434">
        <v>44281</v>
      </c>
      <c r="O1179" s="427">
        <v>3.73</v>
      </c>
    </row>
    <row r="1180" spans="11:15" ht="15" customHeight="1">
      <c r="K1180" s="434">
        <v>44280</v>
      </c>
      <c r="L1180" s="427">
        <v>3.45</v>
      </c>
      <c r="M1180" s="427"/>
      <c r="N1180" s="434">
        <v>44280</v>
      </c>
      <c r="O1180" s="427">
        <v>3.71</v>
      </c>
    </row>
    <row r="1181" spans="11:15" ht="15" customHeight="1">
      <c r="K1181" s="434">
        <v>44279</v>
      </c>
      <c r="L1181" s="427">
        <v>3.42</v>
      </c>
      <c r="M1181" s="427"/>
      <c r="N1181" s="434">
        <v>44279</v>
      </c>
      <c r="O1181" s="427">
        <v>3.69</v>
      </c>
    </row>
    <row r="1182" spans="11:15" ht="15" customHeight="1">
      <c r="K1182" s="434">
        <v>44278</v>
      </c>
      <c r="L1182" s="427">
        <v>3.45</v>
      </c>
      <c r="M1182" s="427"/>
      <c r="N1182" s="434">
        <v>44278</v>
      </c>
      <c r="O1182" s="427">
        <v>3.72</v>
      </c>
    </row>
    <row r="1183" spans="11:15" ht="15" customHeight="1">
      <c r="K1183" s="434">
        <v>44277</v>
      </c>
      <c r="L1183" s="427">
        <v>3.49</v>
      </c>
      <c r="M1183" s="427"/>
      <c r="N1183" s="434">
        <v>44277</v>
      </c>
      <c r="O1183" s="427">
        <v>3.74</v>
      </c>
    </row>
    <row r="1184" spans="11:15" ht="15" customHeight="1">
      <c r="K1184" s="434">
        <v>44274</v>
      </c>
      <c r="L1184" s="427">
        <v>3.56</v>
      </c>
      <c r="M1184" s="427"/>
      <c r="N1184" s="434">
        <v>44274</v>
      </c>
      <c r="O1184" s="427">
        <v>3.82</v>
      </c>
    </row>
    <row r="1185" spans="11:15" ht="15" customHeight="1">
      <c r="K1185" s="434">
        <v>44273</v>
      </c>
      <c r="L1185" s="427">
        <v>3.59</v>
      </c>
      <c r="M1185" s="427"/>
      <c r="N1185" s="434">
        <v>44273</v>
      </c>
      <c r="O1185" s="427">
        <v>3.86</v>
      </c>
    </row>
    <row r="1186" spans="11:15" ht="15" customHeight="1">
      <c r="K1186" s="434">
        <v>44272</v>
      </c>
      <c r="L1186" s="427">
        <v>3.56</v>
      </c>
      <c r="M1186" s="427"/>
      <c r="N1186" s="434">
        <v>44272</v>
      </c>
      <c r="O1186" s="427">
        <v>3.84</v>
      </c>
    </row>
    <row r="1187" spans="11:15" ht="15" customHeight="1">
      <c r="K1187" s="434">
        <v>44271</v>
      </c>
      <c r="L1187" s="427">
        <v>3.52</v>
      </c>
      <c r="M1187" s="427"/>
      <c r="N1187" s="434">
        <v>44271</v>
      </c>
      <c r="O1187" s="427">
        <v>3.8</v>
      </c>
    </row>
    <row r="1188" spans="11:15" ht="15" customHeight="1">
      <c r="K1188" s="434">
        <v>44270</v>
      </c>
      <c r="L1188" s="427">
        <v>3.49</v>
      </c>
      <c r="M1188" s="427"/>
      <c r="N1188" s="434">
        <v>44270</v>
      </c>
      <c r="O1188" s="427">
        <v>3.78</v>
      </c>
    </row>
    <row r="1189" spans="11:15" ht="15" customHeight="1">
      <c r="K1189" s="434">
        <v>44267</v>
      </c>
      <c r="L1189" s="427">
        <v>3.51</v>
      </c>
      <c r="M1189" s="427"/>
      <c r="N1189" s="434">
        <v>44267</v>
      </c>
      <c r="O1189" s="427">
        <v>3.81</v>
      </c>
    </row>
    <row r="1190" spans="11:15" ht="15" customHeight="1">
      <c r="K1190" s="434">
        <v>44266</v>
      </c>
      <c r="L1190" s="427">
        <v>3.39</v>
      </c>
      <c r="M1190" s="427"/>
      <c r="N1190" s="434">
        <v>44266</v>
      </c>
      <c r="O1190" s="427">
        <v>3.7</v>
      </c>
    </row>
    <row r="1191" spans="11:15" ht="15" customHeight="1">
      <c r="K1191" s="434">
        <v>44265</v>
      </c>
      <c r="L1191" s="427">
        <v>3.36</v>
      </c>
      <c r="M1191" s="427"/>
      <c r="N1191" s="434">
        <v>44265</v>
      </c>
      <c r="O1191" s="427">
        <v>3.67</v>
      </c>
    </row>
    <row r="1192" spans="11:15" ht="15" customHeight="1">
      <c r="K1192" s="434">
        <v>44264</v>
      </c>
      <c r="L1192" s="427">
        <v>3.37</v>
      </c>
      <c r="M1192" s="427"/>
      <c r="N1192" s="434">
        <v>44264</v>
      </c>
      <c r="O1192" s="427">
        <v>3.69</v>
      </c>
    </row>
    <row r="1193" spans="11:15" ht="15" customHeight="1">
      <c r="K1193" s="434">
        <v>44263</v>
      </c>
      <c r="L1193" s="427">
        <v>3.39</v>
      </c>
      <c r="M1193" s="427"/>
      <c r="N1193" s="434">
        <v>44263</v>
      </c>
      <c r="O1193" s="427">
        <v>3.69</v>
      </c>
    </row>
    <row r="1194" spans="11:15" ht="15" customHeight="1">
      <c r="K1194" s="434">
        <v>44260</v>
      </c>
      <c r="L1194" s="427">
        <v>3.36</v>
      </c>
      <c r="M1194" s="427"/>
      <c r="N1194" s="434">
        <v>44260</v>
      </c>
      <c r="O1194" s="427">
        <v>3.64</v>
      </c>
    </row>
    <row r="1195" spans="11:15" ht="15" customHeight="1">
      <c r="K1195" s="434">
        <v>44259</v>
      </c>
      <c r="L1195" s="427">
        <v>3.36</v>
      </c>
      <c r="M1195" s="427"/>
      <c r="N1195" s="434">
        <v>44259</v>
      </c>
      <c r="O1195" s="427">
        <v>3.63</v>
      </c>
    </row>
    <row r="1196" spans="11:15" ht="15" customHeight="1">
      <c r="K1196" s="434">
        <v>44258</v>
      </c>
      <c r="L1196" s="427">
        <v>3.3</v>
      </c>
      <c r="M1196" s="427"/>
      <c r="N1196" s="434">
        <v>44258</v>
      </c>
      <c r="O1196" s="427">
        <v>3.57</v>
      </c>
    </row>
    <row r="1197" spans="11:15" ht="15" customHeight="1">
      <c r="K1197" s="434">
        <v>44257</v>
      </c>
      <c r="L1197" s="427">
        <v>3.26</v>
      </c>
      <c r="M1197" s="427"/>
      <c r="N1197" s="434">
        <v>44257</v>
      </c>
      <c r="O1197" s="427">
        <v>3.54</v>
      </c>
    </row>
    <row r="1198" spans="11:15" ht="15" customHeight="1">
      <c r="K1198" s="434">
        <v>44256</v>
      </c>
      <c r="L1198" s="427">
        <v>3.27</v>
      </c>
      <c r="M1198" s="427"/>
      <c r="N1198" s="434">
        <v>44256</v>
      </c>
      <c r="O1198" s="427">
        <v>3.54</v>
      </c>
    </row>
    <row r="1199" spans="11:15" ht="15" customHeight="1">
      <c r="K1199" s="434">
        <v>44253</v>
      </c>
      <c r="L1199" s="427">
        <v>3.23</v>
      </c>
      <c r="M1199" s="427"/>
      <c r="N1199" s="434">
        <v>44253</v>
      </c>
      <c r="O1199" s="427">
        <v>3.52</v>
      </c>
    </row>
    <row r="1200" spans="11:15" ht="15" customHeight="1">
      <c r="K1200" s="434">
        <v>44252</v>
      </c>
      <c r="L1200" s="427">
        <v>3.35</v>
      </c>
      <c r="M1200" s="427"/>
      <c r="N1200" s="434">
        <v>44252</v>
      </c>
      <c r="O1200" s="427">
        <v>3.62</v>
      </c>
    </row>
    <row r="1201" spans="11:15" ht="15" customHeight="1">
      <c r="K1201" s="434">
        <v>44251</v>
      </c>
      <c r="L1201" s="427">
        <v>3.29</v>
      </c>
      <c r="M1201" s="427"/>
      <c r="N1201" s="434">
        <v>44251</v>
      </c>
      <c r="O1201" s="427">
        <v>3.55</v>
      </c>
    </row>
    <row r="1202" spans="11:15" ht="15" customHeight="1">
      <c r="K1202" s="434">
        <v>44250</v>
      </c>
      <c r="L1202" s="427">
        <v>3.25</v>
      </c>
      <c r="M1202" s="427"/>
      <c r="N1202" s="434">
        <v>44250</v>
      </c>
      <c r="O1202" s="427">
        <v>3.51</v>
      </c>
    </row>
    <row r="1203" spans="11:15" ht="15" customHeight="1">
      <c r="K1203" s="434">
        <v>44249</v>
      </c>
      <c r="L1203" s="427">
        <v>3.2</v>
      </c>
      <c r="M1203" s="427"/>
      <c r="N1203" s="434">
        <v>44249</v>
      </c>
      <c r="O1203" s="427">
        <v>3.49</v>
      </c>
    </row>
    <row r="1204" spans="11:15" ht="15" customHeight="1">
      <c r="K1204" s="434">
        <v>44246</v>
      </c>
      <c r="L1204" s="427">
        <v>3.16</v>
      </c>
      <c r="M1204" s="427"/>
      <c r="N1204" s="434">
        <v>44246</v>
      </c>
      <c r="O1204" s="427">
        <v>3.44</v>
      </c>
    </row>
    <row r="1205" spans="11:15" ht="15" customHeight="1">
      <c r="K1205" s="434">
        <v>44245</v>
      </c>
      <c r="L1205" s="427">
        <v>3.09</v>
      </c>
      <c r="M1205" s="427"/>
      <c r="N1205" s="434">
        <v>44245</v>
      </c>
      <c r="O1205" s="427">
        <v>3.38</v>
      </c>
    </row>
    <row r="1206" spans="11:15" ht="15" customHeight="1">
      <c r="K1206" s="434">
        <v>44244</v>
      </c>
      <c r="L1206" s="427">
        <v>3.09</v>
      </c>
      <c r="M1206" s="427"/>
      <c r="N1206" s="434">
        <v>44244</v>
      </c>
      <c r="O1206" s="427">
        <v>3.38</v>
      </c>
    </row>
    <row r="1207" spans="11:15" ht="15" customHeight="1">
      <c r="K1207" s="434">
        <v>44243</v>
      </c>
      <c r="L1207" s="427">
        <v>3.11</v>
      </c>
      <c r="M1207" s="427"/>
      <c r="N1207" s="434">
        <v>44243</v>
      </c>
      <c r="O1207" s="427">
        <v>3.41</v>
      </c>
    </row>
    <row r="1208" spans="11:15" ht="15" customHeight="1">
      <c r="K1208" s="434">
        <v>44239</v>
      </c>
      <c r="L1208" s="427">
        <v>3.06</v>
      </c>
      <c r="M1208" s="427"/>
      <c r="N1208" s="434">
        <v>44239</v>
      </c>
      <c r="O1208" s="427">
        <v>3.35</v>
      </c>
    </row>
    <row r="1209" spans="11:15" ht="15" customHeight="1">
      <c r="K1209" s="434">
        <v>44238</v>
      </c>
      <c r="L1209" s="427">
        <v>3</v>
      </c>
      <c r="M1209" s="427"/>
      <c r="N1209" s="434">
        <v>44238</v>
      </c>
      <c r="O1209" s="427">
        <v>3.29</v>
      </c>
    </row>
    <row r="1210" spans="11:15" ht="15" customHeight="1">
      <c r="K1210" s="434">
        <v>44237</v>
      </c>
      <c r="L1210" s="427">
        <v>2.97</v>
      </c>
      <c r="M1210" s="427"/>
      <c r="N1210" s="434">
        <v>44237</v>
      </c>
      <c r="O1210" s="427">
        <v>3.26</v>
      </c>
    </row>
    <row r="1211" spans="11:15" ht="15" customHeight="1">
      <c r="K1211" s="434">
        <v>44236</v>
      </c>
      <c r="L1211" s="427">
        <v>3</v>
      </c>
      <c r="M1211" s="427"/>
      <c r="N1211" s="434">
        <v>44236</v>
      </c>
      <c r="O1211" s="427">
        <v>3.28</v>
      </c>
    </row>
    <row r="1212" spans="11:15" ht="15" customHeight="1">
      <c r="K1212" s="434">
        <v>44235</v>
      </c>
      <c r="L1212" s="427">
        <v>3</v>
      </c>
      <c r="M1212" s="427"/>
      <c r="N1212" s="434">
        <v>44235</v>
      </c>
      <c r="O1212" s="427">
        <v>3.28</v>
      </c>
    </row>
    <row r="1213" spans="11:15" ht="15" customHeight="1">
      <c r="K1213" s="434">
        <v>44232</v>
      </c>
      <c r="L1213" s="427">
        <v>3.03</v>
      </c>
      <c r="M1213" s="427"/>
      <c r="N1213" s="434">
        <v>44232</v>
      </c>
      <c r="O1213" s="427">
        <v>3.33</v>
      </c>
    </row>
    <row r="1214" spans="11:15" ht="15" customHeight="1">
      <c r="K1214" s="434">
        <v>44231</v>
      </c>
      <c r="L1214" s="427">
        <v>2.99</v>
      </c>
      <c r="M1214" s="427"/>
      <c r="N1214" s="434">
        <v>44231</v>
      </c>
      <c r="O1214" s="427">
        <v>3.28</v>
      </c>
    </row>
    <row r="1215" spans="11:15" ht="15" customHeight="1">
      <c r="K1215" s="434">
        <v>44230</v>
      </c>
      <c r="L1215" s="427">
        <v>2.97</v>
      </c>
      <c r="M1215" s="427"/>
      <c r="N1215" s="434">
        <v>44230</v>
      </c>
      <c r="O1215" s="427">
        <v>3.27</v>
      </c>
    </row>
    <row r="1216" spans="11:15" ht="15" customHeight="1">
      <c r="K1216" s="434">
        <v>44229</v>
      </c>
      <c r="L1216" s="427">
        <v>2.94</v>
      </c>
      <c r="M1216" s="427"/>
      <c r="N1216" s="434">
        <v>44229</v>
      </c>
      <c r="O1216" s="427">
        <v>3.25</v>
      </c>
    </row>
    <row r="1217" spans="11:15" ht="15" customHeight="1">
      <c r="K1217" s="434">
        <v>44228</v>
      </c>
      <c r="L1217" s="427">
        <v>2.91</v>
      </c>
      <c r="M1217" s="427"/>
      <c r="N1217" s="434">
        <v>44228</v>
      </c>
      <c r="O1217" s="427">
        <v>3.23</v>
      </c>
    </row>
    <row r="1218" spans="11:15" ht="15" customHeight="1">
      <c r="K1218" s="434">
        <v>44225</v>
      </c>
      <c r="L1218" s="427">
        <v>2.93</v>
      </c>
      <c r="M1218" s="427"/>
      <c r="N1218" s="434">
        <v>44225</v>
      </c>
      <c r="O1218" s="427">
        <v>3.23</v>
      </c>
    </row>
    <row r="1219" spans="11:15" ht="15" customHeight="1">
      <c r="K1219" s="434">
        <v>44224</v>
      </c>
      <c r="L1219" s="427">
        <v>2.9</v>
      </c>
      <c r="M1219" s="427"/>
      <c r="N1219" s="434">
        <v>44224</v>
      </c>
      <c r="O1219" s="427">
        <v>3.19</v>
      </c>
    </row>
    <row r="1220" spans="11:15" ht="15" customHeight="1">
      <c r="K1220" s="434">
        <v>44223</v>
      </c>
      <c r="L1220" s="427">
        <v>2.86</v>
      </c>
      <c r="M1220" s="427"/>
      <c r="N1220" s="434">
        <v>44223</v>
      </c>
      <c r="O1220" s="427">
        <v>3.15</v>
      </c>
    </row>
    <row r="1221" spans="11:15" ht="15" customHeight="1">
      <c r="K1221" s="434">
        <v>44222</v>
      </c>
      <c r="L1221" s="427">
        <v>2.88</v>
      </c>
      <c r="M1221" s="427"/>
      <c r="N1221" s="434">
        <v>44222</v>
      </c>
      <c r="O1221" s="427">
        <v>3.15</v>
      </c>
    </row>
    <row r="1222" spans="11:15" ht="15" customHeight="1">
      <c r="K1222" s="434">
        <v>44221</v>
      </c>
      <c r="L1222" s="427">
        <v>2.87</v>
      </c>
      <c r="M1222" s="427"/>
      <c r="N1222" s="434">
        <v>44221</v>
      </c>
      <c r="O1222" s="427">
        <v>3.14</v>
      </c>
    </row>
    <row r="1223" spans="11:15" ht="15" customHeight="1">
      <c r="K1223" s="434">
        <v>44218</v>
      </c>
      <c r="L1223" s="427">
        <v>2.92</v>
      </c>
      <c r="M1223" s="427"/>
      <c r="N1223" s="434">
        <v>44218</v>
      </c>
      <c r="O1223" s="427">
        <v>3.18</v>
      </c>
    </row>
    <row r="1224" spans="11:15" ht="15" customHeight="1">
      <c r="K1224" s="434">
        <v>44217</v>
      </c>
      <c r="L1224" s="427">
        <v>2.94</v>
      </c>
      <c r="M1224" s="427"/>
      <c r="N1224" s="434">
        <v>44217</v>
      </c>
      <c r="O1224" s="427">
        <v>3.19</v>
      </c>
    </row>
    <row r="1225" spans="11:15" ht="15" customHeight="1">
      <c r="K1225" s="434">
        <v>44216</v>
      </c>
      <c r="L1225" s="427">
        <v>2.9</v>
      </c>
      <c r="M1225" s="427"/>
      <c r="N1225" s="434">
        <v>44216</v>
      </c>
      <c r="O1225" s="427">
        <v>3.16</v>
      </c>
    </row>
    <row r="1226" spans="11:15" ht="15" customHeight="1">
      <c r="K1226" s="434">
        <v>44215</v>
      </c>
      <c r="L1226" s="427">
        <v>2.91</v>
      </c>
      <c r="M1226" s="427"/>
      <c r="N1226" s="434">
        <v>44215</v>
      </c>
      <c r="O1226" s="427">
        <v>3.17</v>
      </c>
    </row>
    <row r="1227" spans="11:15" ht="15" customHeight="1">
      <c r="K1227" s="434">
        <v>44211</v>
      </c>
      <c r="L1227" s="427">
        <v>2.93</v>
      </c>
      <c r="M1227" s="427"/>
      <c r="N1227" s="434">
        <v>44211</v>
      </c>
      <c r="O1227" s="427">
        <v>3.2</v>
      </c>
    </row>
    <row r="1228" spans="11:15" ht="15" customHeight="1">
      <c r="K1228" s="434">
        <v>44210</v>
      </c>
      <c r="L1228" s="427">
        <v>2.95</v>
      </c>
      <c r="M1228" s="427"/>
      <c r="N1228" s="434">
        <v>44210</v>
      </c>
      <c r="O1228" s="427">
        <v>3.23</v>
      </c>
    </row>
    <row r="1229" spans="11:15" ht="15" customHeight="1">
      <c r="K1229" s="434">
        <v>44209</v>
      </c>
      <c r="L1229" s="427">
        <v>2.9</v>
      </c>
      <c r="M1229" s="427"/>
      <c r="N1229" s="434">
        <v>44209</v>
      </c>
      <c r="O1229" s="427">
        <v>3.18</v>
      </c>
    </row>
    <row r="1230" spans="11:15" ht="15" customHeight="1">
      <c r="K1230" s="434">
        <v>44208</v>
      </c>
      <c r="L1230" s="427">
        <v>2.97</v>
      </c>
      <c r="M1230" s="427"/>
      <c r="N1230" s="434">
        <v>44208</v>
      </c>
      <c r="O1230" s="427">
        <v>3.27</v>
      </c>
    </row>
    <row r="1231" spans="11:15" ht="15" customHeight="1">
      <c r="K1231" s="434">
        <v>44207</v>
      </c>
      <c r="L1231" s="427">
        <v>2.97</v>
      </c>
      <c r="M1231" s="427"/>
      <c r="N1231" s="434">
        <v>44207</v>
      </c>
      <c r="O1231" s="427">
        <v>3.26</v>
      </c>
    </row>
    <row r="1232" spans="11:15" ht="15" customHeight="1">
      <c r="K1232" s="434">
        <v>44204</v>
      </c>
      <c r="L1232" s="427">
        <v>2.96</v>
      </c>
      <c r="M1232" s="427"/>
      <c r="N1232" s="434">
        <v>44204</v>
      </c>
      <c r="O1232" s="427">
        <v>3.24</v>
      </c>
    </row>
    <row r="1233" spans="11:15" ht="15" customHeight="1">
      <c r="K1233" s="434">
        <v>44203</v>
      </c>
      <c r="L1233" s="427">
        <v>2.96</v>
      </c>
      <c r="M1233" s="427"/>
      <c r="N1233" s="434">
        <v>44203</v>
      </c>
      <c r="O1233" s="427">
        <v>3.22</v>
      </c>
    </row>
    <row r="1234" spans="11:15" ht="15" customHeight="1">
      <c r="K1234" s="434">
        <v>44202</v>
      </c>
      <c r="L1234" s="427">
        <v>2.94</v>
      </c>
      <c r="M1234" s="427"/>
      <c r="N1234" s="434">
        <v>44202</v>
      </c>
      <c r="O1234" s="427">
        <v>3.22</v>
      </c>
    </row>
    <row r="1235" spans="11:15" ht="15" customHeight="1">
      <c r="K1235" s="434">
        <v>44201</v>
      </c>
      <c r="L1235" s="427">
        <v>2.82</v>
      </c>
      <c r="M1235" s="427"/>
      <c r="N1235" s="434">
        <v>44201</v>
      </c>
      <c r="O1235" s="427">
        <v>3.09</v>
      </c>
    </row>
    <row r="1236" spans="11:15" ht="15" customHeight="1">
      <c r="K1236" s="434">
        <v>44200</v>
      </c>
      <c r="L1236" s="427">
        <v>2.76</v>
      </c>
      <c r="M1236" s="427"/>
      <c r="N1236" s="434">
        <v>44200</v>
      </c>
      <c r="O1236" s="427">
        <v>3.02</v>
      </c>
    </row>
    <row r="1237" spans="11:15" ht="15" customHeight="1">
      <c r="K1237" s="434">
        <v>44196</v>
      </c>
      <c r="L1237" s="427">
        <v>2.74</v>
      </c>
      <c r="M1237" s="427"/>
      <c r="N1237" s="434">
        <v>44196</v>
      </c>
      <c r="O1237" s="427">
        <v>3</v>
      </c>
    </row>
    <row r="1238" spans="11:15" ht="15" customHeight="1">
      <c r="K1238" s="434">
        <v>44195</v>
      </c>
      <c r="L1238" s="427">
        <v>2.75</v>
      </c>
      <c r="M1238" s="427"/>
      <c r="N1238" s="434">
        <v>44195</v>
      </c>
      <c r="O1238" s="427">
        <v>3.03</v>
      </c>
    </row>
    <row r="1239" spans="11:15" ht="15" customHeight="1">
      <c r="K1239" s="434">
        <v>44194</v>
      </c>
      <c r="L1239" s="427">
        <v>2.77</v>
      </c>
      <c r="M1239" s="427"/>
      <c r="N1239" s="434">
        <v>44194</v>
      </c>
      <c r="O1239" s="427">
        <v>3.06</v>
      </c>
    </row>
    <row r="1240" spans="11:15" ht="15" customHeight="1">
      <c r="K1240" s="434">
        <v>44193</v>
      </c>
      <c r="L1240" s="427">
        <v>2.77</v>
      </c>
      <c r="M1240" s="427"/>
      <c r="N1240" s="434">
        <v>44193</v>
      </c>
      <c r="O1240" s="427">
        <v>3.07</v>
      </c>
    </row>
    <row r="1241" spans="11:15" ht="15" customHeight="1">
      <c r="K1241" s="434">
        <v>44189</v>
      </c>
      <c r="L1241" s="427">
        <v>2.77</v>
      </c>
      <c r="M1241" s="427"/>
      <c r="N1241" s="434">
        <v>44189</v>
      </c>
      <c r="O1241" s="427">
        <v>3.07</v>
      </c>
    </row>
    <row r="1242" spans="11:15" ht="15" customHeight="1">
      <c r="K1242" s="434">
        <v>44188</v>
      </c>
      <c r="L1242" s="427">
        <v>2.81</v>
      </c>
      <c r="M1242" s="427"/>
      <c r="N1242" s="434">
        <v>44188</v>
      </c>
      <c r="O1242" s="427">
        <v>3.1</v>
      </c>
    </row>
    <row r="1243" spans="11:15" ht="15" customHeight="1">
      <c r="K1243" s="434">
        <v>44187</v>
      </c>
      <c r="L1243" s="427">
        <v>2.77</v>
      </c>
      <c r="M1243" s="427"/>
      <c r="N1243" s="434">
        <v>44187</v>
      </c>
      <c r="O1243" s="427">
        <v>3.05</v>
      </c>
    </row>
    <row r="1244" spans="11:15" ht="15" customHeight="1">
      <c r="K1244" s="434">
        <v>44186</v>
      </c>
      <c r="L1244" s="427">
        <v>2.79</v>
      </c>
      <c r="M1244" s="427"/>
      <c r="N1244" s="434">
        <v>44186</v>
      </c>
      <c r="O1244" s="427">
        <v>3.07</v>
      </c>
    </row>
    <row r="1245" spans="11:15" ht="15" customHeight="1">
      <c r="K1245" s="434">
        <v>44183</v>
      </c>
      <c r="L1245" s="427">
        <v>2.81</v>
      </c>
      <c r="M1245" s="427"/>
      <c r="N1245" s="434">
        <v>44183</v>
      </c>
      <c r="O1245" s="427">
        <v>3.08</v>
      </c>
    </row>
    <row r="1246" spans="11:15" ht="15" customHeight="1">
      <c r="K1246" s="434">
        <v>44182</v>
      </c>
      <c r="L1246" s="427">
        <v>2.78</v>
      </c>
      <c r="M1246" s="427"/>
      <c r="N1246" s="434">
        <v>44182</v>
      </c>
      <c r="O1246" s="427">
        <v>3.07</v>
      </c>
    </row>
    <row r="1247" spans="11:15" ht="15" customHeight="1">
      <c r="K1247" s="434">
        <v>44181</v>
      </c>
      <c r="L1247" s="427">
        <v>2.76</v>
      </c>
      <c r="M1247" s="427"/>
      <c r="N1247" s="434">
        <v>44181</v>
      </c>
      <c r="O1247" s="427">
        <v>3.05</v>
      </c>
    </row>
    <row r="1248" spans="11:15" ht="15" customHeight="1">
      <c r="K1248" s="434">
        <v>44180</v>
      </c>
      <c r="L1248" s="427">
        <v>2.77</v>
      </c>
      <c r="M1248" s="427"/>
      <c r="N1248" s="434">
        <v>44180</v>
      </c>
      <c r="O1248" s="427">
        <v>3.06</v>
      </c>
    </row>
    <row r="1249" spans="11:15" ht="15" customHeight="1">
      <c r="K1249" s="434">
        <v>44179</v>
      </c>
      <c r="L1249" s="427">
        <v>2.73</v>
      </c>
      <c r="M1249" s="427"/>
      <c r="N1249" s="434">
        <v>44179</v>
      </c>
      <c r="O1249" s="427">
        <v>3.01</v>
      </c>
    </row>
    <row r="1250" spans="11:15" ht="15" customHeight="1">
      <c r="K1250" s="434">
        <v>44176</v>
      </c>
      <c r="L1250" s="427">
        <v>2.72</v>
      </c>
      <c r="M1250" s="427"/>
      <c r="N1250" s="434">
        <v>44176</v>
      </c>
      <c r="O1250" s="427">
        <v>3</v>
      </c>
    </row>
    <row r="1251" spans="11:15" ht="15" customHeight="1">
      <c r="K1251" s="434">
        <v>44175</v>
      </c>
      <c r="L1251" s="427">
        <v>2.73</v>
      </c>
      <c r="M1251" s="427"/>
      <c r="N1251" s="434">
        <v>44175</v>
      </c>
      <c r="O1251" s="427">
        <v>3.01</v>
      </c>
    </row>
    <row r="1252" spans="11:15" ht="15" customHeight="1">
      <c r="K1252" s="434">
        <v>44174</v>
      </c>
      <c r="L1252" s="427">
        <v>2.79</v>
      </c>
      <c r="M1252" s="427"/>
      <c r="N1252" s="434">
        <v>44174</v>
      </c>
      <c r="O1252" s="427">
        <v>3.05</v>
      </c>
    </row>
    <row r="1253" spans="11:15" ht="15" customHeight="1">
      <c r="K1253" s="434">
        <v>44173</v>
      </c>
      <c r="L1253" s="427">
        <v>2.76</v>
      </c>
      <c r="M1253" s="427"/>
      <c r="N1253" s="434">
        <v>44173</v>
      </c>
      <c r="O1253" s="427">
        <v>3.01</v>
      </c>
    </row>
    <row r="1254" spans="11:15" ht="15" customHeight="1">
      <c r="K1254" s="434">
        <v>44172</v>
      </c>
      <c r="L1254" s="427">
        <v>2.79</v>
      </c>
      <c r="M1254" s="427"/>
      <c r="N1254" s="434">
        <v>44172</v>
      </c>
      <c r="O1254" s="427">
        <v>3.04</v>
      </c>
    </row>
    <row r="1255" spans="11:15" ht="15" customHeight="1">
      <c r="K1255" s="434">
        <v>44169</v>
      </c>
      <c r="L1255" s="427">
        <v>2.83</v>
      </c>
      <c r="M1255" s="427"/>
      <c r="N1255" s="434">
        <v>44169</v>
      </c>
      <c r="O1255" s="427">
        <v>3.09</v>
      </c>
    </row>
    <row r="1256" spans="11:15" ht="15" customHeight="1">
      <c r="K1256" s="434">
        <v>44168</v>
      </c>
      <c r="L1256" s="427">
        <v>2.77</v>
      </c>
      <c r="M1256" s="427"/>
      <c r="N1256" s="434">
        <v>44168</v>
      </c>
      <c r="O1256" s="427">
        <v>3.03</v>
      </c>
    </row>
    <row r="1257" spans="11:15" ht="15" customHeight="1">
      <c r="K1257" s="434">
        <v>44167</v>
      </c>
      <c r="L1257" s="427">
        <v>2.82</v>
      </c>
      <c r="M1257" s="427"/>
      <c r="N1257" s="434">
        <v>44167</v>
      </c>
      <c r="O1257" s="427">
        <v>3.07</v>
      </c>
    </row>
    <row r="1258" spans="11:15" ht="15" customHeight="1">
      <c r="K1258" s="434">
        <v>44166</v>
      </c>
      <c r="L1258" s="427">
        <v>2.81</v>
      </c>
      <c r="M1258" s="427"/>
      <c r="N1258" s="434">
        <v>44166</v>
      </c>
      <c r="O1258" s="427">
        <v>3.08</v>
      </c>
    </row>
    <row r="1259" spans="11:15" ht="15" customHeight="1">
      <c r="K1259" s="434">
        <v>44165</v>
      </c>
      <c r="L1259" s="427">
        <v>2.72</v>
      </c>
      <c r="M1259" s="427"/>
      <c r="N1259" s="434">
        <v>44165</v>
      </c>
      <c r="O1259" s="427">
        <v>3.01</v>
      </c>
    </row>
    <row r="1260" spans="11:15" ht="15" customHeight="1">
      <c r="K1260" s="434">
        <v>44162</v>
      </c>
      <c r="L1260" s="427">
        <v>2.74</v>
      </c>
      <c r="M1260" s="427"/>
      <c r="N1260" s="434">
        <v>44162</v>
      </c>
      <c r="O1260" s="427">
        <v>3.03</v>
      </c>
    </row>
    <row r="1261" spans="11:15" ht="15" customHeight="1">
      <c r="K1261" s="434">
        <v>44160</v>
      </c>
      <c r="L1261" s="427">
        <v>2.79</v>
      </c>
      <c r="M1261" s="427"/>
      <c r="N1261" s="434">
        <v>44160</v>
      </c>
      <c r="O1261" s="427">
        <v>3.08</v>
      </c>
    </row>
    <row r="1262" spans="11:15" ht="15" customHeight="1">
      <c r="K1262" s="434">
        <v>44159</v>
      </c>
      <c r="L1262" s="427">
        <v>2.78</v>
      </c>
      <c r="M1262" s="427"/>
      <c r="N1262" s="434">
        <v>44159</v>
      </c>
      <c r="O1262" s="427">
        <v>3.06</v>
      </c>
    </row>
    <row r="1263" spans="11:15" ht="15" customHeight="1">
      <c r="K1263" s="434">
        <v>44158</v>
      </c>
      <c r="L1263" s="427">
        <v>2.74</v>
      </c>
      <c r="M1263" s="427"/>
      <c r="N1263" s="434">
        <v>44158</v>
      </c>
      <c r="O1263" s="427">
        <v>3.08</v>
      </c>
    </row>
    <row r="1264" spans="11:15" ht="15" customHeight="1">
      <c r="K1264" s="434">
        <v>44155</v>
      </c>
      <c r="L1264" s="427">
        <v>2.72</v>
      </c>
      <c r="M1264" s="427"/>
      <c r="N1264" s="434">
        <v>44155</v>
      </c>
      <c r="O1264" s="427">
        <v>3.08</v>
      </c>
    </row>
    <row r="1265" spans="11:15" ht="15" customHeight="1">
      <c r="K1265" s="434">
        <v>44154</v>
      </c>
      <c r="L1265" s="427">
        <v>2.78</v>
      </c>
      <c r="M1265" s="427"/>
      <c r="N1265" s="434">
        <v>44154</v>
      </c>
      <c r="O1265" s="427">
        <v>3.11</v>
      </c>
    </row>
    <row r="1266" spans="11:15" ht="15" customHeight="1">
      <c r="K1266" s="434">
        <v>44153</v>
      </c>
      <c r="L1266" s="427">
        <v>2.82</v>
      </c>
      <c r="M1266" s="427"/>
      <c r="N1266" s="434">
        <v>44153</v>
      </c>
      <c r="O1266" s="427">
        <v>3.16</v>
      </c>
    </row>
    <row r="1267" spans="11:15" ht="15" customHeight="1">
      <c r="K1267" s="434">
        <v>44152</v>
      </c>
      <c r="L1267" s="427">
        <v>2.84</v>
      </c>
      <c r="M1267" s="427"/>
      <c r="N1267" s="434">
        <v>44152</v>
      </c>
      <c r="O1267" s="427">
        <v>3.17</v>
      </c>
    </row>
    <row r="1268" spans="11:15" ht="15" customHeight="1">
      <c r="K1268" s="434">
        <v>44151</v>
      </c>
      <c r="L1268" s="427">
        <v>2.89</v>
      </c>
      <c r="M1268" s="427"/>
      <c r="N1268" s="434">
        <v>44151</v>
      </c>
      <c r="O1268" s="427">
        <v>3.21</v>
      </c>
    </row>
    <row r="1269" spans="11:15" ht="15" customHeight="1">
      <c r="K1269" s="434">
        <v>44148</v>
      </c>
      <c r="L1269" s="427">
        <v>2.89</v>
      </c>
      <c r="M1269" s="427"/>
      <c r="N1269" s="434">
        <v>44148</v>
      </c>
      <c r="O1269" s="427">
        <v>3.21</v>
      </c>
    </row>
    <row r="1270" spans="11:15" ht="15" customHeight="1">
      <c r="K1270" s="434">
        <v>44147</v>
      </c>
      <c r="L1270" s="427">
        <v>2.89</v>
      </c>
      <c r="M1270" s="427"/>
      <c r="N1270" s="434">
        <v>44147</v>
      </c>
      <c r="O1270" s="427">
        <v>3.22</v>
      </c>
    </row>
    <row r="1271" spans="11:15" ht="15" customHeight="1">
      <c r="K1271" s="434">
        <v>44145</v>
      </c>
      <c r="L1271" s="427">
        <v>3</v>
      </c>
      <c r="M1271" s="427"/>
      <c r="N1271" s="434">
        <v>44145</v>
      </c>
      <c r="O1271" s="427">
        <v>3.32</v>
      </c>
    </row>
    <row r="1272" spans="11:15" ht="15" customHeight="1">
      <c r="K1272" s="434">
        <v>44144</v>
      </c>
      <c r="L1272" s="427">
        <v>2.99</v>
      </c>
      <c r="M1272" s="427"/>
      <c r="N1272" s="434">
        <v>44144</v>
      </c>
      <c r="O1272" s="427">
        <v>3.33</v>
      </c>
    </row>
    <row r="1273" spans="11:15" ht="15" customHeight="1">
      <c r="K1273" s="434">
        <v>44141</v>
      </c>
      <c r="L1273" s="427">
        <v>2.89</v>
      </c>
      <c r="M1273" s="427"/>
      <c r="N1273" s="434">
        <v>44141</v>
      </c>
      <c r="O1273" s="427">
        <v>3.21</v>
      </c>
    </row>
    <row r="1274" spans="11:15" ht="15" customHeight="1">
      <c r="K1274" s="434">
        <v>44140</v>
      </c>
      <c r="L1274" s="427">
        <v>2.86</v>
      </c>
      <c r="M1274" s="427"/>
      <c r="N1274" s="434">
        <v>44140</v>
      </c>
      <c r="O1274" s="427">
        <v>3.17</v>
      </c>
    </row>
    <row r="1275" spans="11:15" ht="15" customHeight="1">
      <c r="K1275" s="434">
        <v>44139</v>
      </c>
      <c r="L1275" s="427">
        <v>2.89</v>
      </c>
      <c r="M1275" s="427"/>
      <c r="N1275" s="434">
        <v>44139</v>
      </c>
      <c r="O1275" s="427">
        <v>3.21</v>
      </c>
    </row>
    <row r="1276" spans="11:15" ht="15" customHeight="1">
      <c r="K1276" s="434">
        <v>44138</v>
      </c>
      <c r="L1276" s="427">
        <v>3.01</v>
      </c>
      <c r="M1276" s="427"/>
      <c r="N1276" s="434">
        <v>44138</v>
      </c>
      <c r="O1276" s="427">
        <v>3.33</v>
      </c>
    </row>
    <row r="1277" spans="11:15" ht="15" customHeight="1">
      <c r="K1277" s="434">
        <v>44137</v>
      </c>
      <c r="L1277" s="427">
        <v>2.98</v>
      </c>
      <c r="M1277" s="427"/>
      <c r="N1277" s="434">
        <v>44137</v>
      </c>
      <c r="O1277" s="427">
        <v>3.32</v>
      </c>
    </row>
    <row r="1278" spans="11:15" ht="15" customHeight="1">
      <c r="K1278" s="434">
        <v>44134</v>
      </c>
      <c r="L1278" s="427">
        <v>2.99</v>
      </c>
      <c r="M1278" s="427"/>
      <c r="N1278" s="434">
        <v>44134</v>
      </c>
      <c r="O1278" s="427">
        <v>3.35</v>
      </c>
    </row>
    <row r="1279" spans="11:15" ht="15" customHeight="1">
      <c r="K1279" s="434">
        <v>44133</v>
      </c>
      <c r="L1279" s="427">
        <v>2.98</v>
      </c>
      <c r="M1279" s="427"/>
      <c r="N1279" s="434">
        <v>44133</v>
      </c>
      <c r="O1279" s="427">
        <v>3.3</v>
      </c>
    </row>
    <row r="1280" spans="11:15" ht="15" customHeight="1">
      <c r="K1280" s="434">
        <v>44132</v>
      </c>
      <c r="L1280" s="427">
        <v>2.93</v>
      </c>
      <c r="M1280" s="427"/>
      <c r="N1280" s="434">
        <v>44132</v>
      </c>
      <c r="O1280" s="427">
        <v>3.24</v>
      </c>
    </row>
    <row r="1281" spans="11:15" ht="15" customHeight="1">
      <c r="K1281" s="434">
        <v>44131</v>
      </c>
      <c r="L1281" s="427">
        <v>2.91</v>
      </c>
      <c r="M1281" s="427"/>
      <c r="N1281" s="434">
        <v>44131</v>
      </c>
      <c r="O1281" s="427">
        <v>3.22</v>
      </c>
    </row>
    <row r="1282" spans="11:15" ht="15" customHeight="1">
      <c r="K1282" s="434">
        <v>44130</v>
      </c>
      <c r="L1282" s="427">
        <v>2.93</v>
      </c>
      <c r="M1282" s="427"/>
      <c r="N1282" s="434">
        <v>44130</v>
      </c>
      <c r="O1282" s="427">
        <v>3.24</v>
      </c>
    </row>
    <row r="1283" spans="11:15" ht="15" customHeight="1">
      <c r="K1283" s="434">
        <v>44127</v>
      </c>
      <c r="L1283" s="427">
        <v>2.98</v>
      </c>
      <c r="M1283" s="427"/>
      <c r="N1283" s="434">
        <v>44127</v>
      </c>
      <c r="O1283" s="427">
        <v>3.28</v>
      </c>
    </row>
    <row r="1284" spans="11:15" ht="15" customHeight="1">
      <c r="K1284" s="434">
        <v>44126</v>
      </c>
      <c r="L1284" s="427">
        <v>3</v>
      </c>
      <c r="M1284" s="427"/>
      <c r="N1284" s="434">
        <v>44126</v>
      </c>
      <c r="O1284" s="427">
        <v>3.32</v>
      </c>
    </row>
    <row r="1285" spans="11:15" ht="15" customHeight="1">
      <c r="K1285" s="434">
        <v>44125</v>
      </c>
      <c r="L1285" s="427">
        <v>2.99</v>
      </c>
      <c r="M1285" s="427"/>
      <c r="N1285" s="434">
        <v>44125</v>
      </c>
      <c r="O1285" s="427">
        <v>3.3</v>
      </c>
    </row>
    <row r="1286" spans="11:15" ht="15" customHeight="1">
      <c r="K1286" s="434">
        <v>44124</v>
      </c>
      <c r="L1286" s="427">
        <v>2.97</v>
      </c>
      <c r="M1286" s="427"/>
      <c r="N1286" s="434">
        <v>44124</v>
      </c>
      <c r="O1286" s="427">
        <v>3.28</v>
      </c>
    </row>
    <row r="1287" spans="11:15" ht="15" customHeight="1">
      <c r="K1287" s="434">
        <v>44123</v>
      </c>
      <c r="L1287" s="427">
        <v>2.92</v>
      </c>
      <c r="M1287" s="427"/>
      <c r="N1287" s="434">
        <v>44123</v>
      </c>
      <c r="O1287" s="427">
        <v>3.22</v>
      </c>
    </row>
    <row r="1288" spans="11:15" ht="15" customHeight="1">
      <c r="K1288" s="434">
        <v>44120</v>
      </c>
      <c r="L1288" s="427">
        <v>2.9</v>
      </c>
      <c r="M1288" s="427"/>
      <c r="N1288" s="434">
        <v>44120</v>
      </c>
      <c r="O1288" s="427">
        <v>3.24</v>
      </c>
    </row>
    <row r="1289" spans="11:15" ht="15" customHeight="1">
      <c r="K1289" s="434">
        <v>44119</v>
      </c>
      <c r="L1289" s="427">
        <v>2.89</v>
      </c>
      <c r="M1289" s="427"/>
      <c r="N1289" s="434">
        <v>44119</v>
      </c>
      <c r="O1289" s="427">
        <v>3.22</v>
      </c>
    </row>
    <row r="1290" spans="11:15" ht="15" customHeight="1">
      <c r="K1290" s="434">
        <v>44118</v>
      </c>
      <c r="L1290" s="427">
        <v>2.89</v>
      </c>
      <c r="M1290" s="427"/>
      <c r="N1290" s="434">
        <v>44118</v>
      </c>
      <c r="O1290" s="427">
        <v>3.2</v>
      </c>
    </row>
    <row r="1291" spans="11:15" ht="15" customHeight="1">
      <c r="K1291" s="434">
        <v>44117</v>
      </c>
      <c r="L1291" s="427">
        <v>2.91</v>
      </c>
      <c r="M1291" s="427"/>
      <c r="N1291" s="434">
        <v>44117</v>
      </c>
      <c r="O1291" s="427">
        <v>3.23</v>
      </c>
    </row>
    <row r="1292" spans="11:15" ht="15" customHeight="1">
      <c r="K1292" s="434">
        <v>44113</v>
      </c>
      <c r="L1292" s="427">
        <v>2.97</v>
      </c>
      <c r="M1292" s="427"/>
      <c r="N1292" s="434">
        <v>44113</v>
      </c>
      <c r="O1292" s="427">
        <v>3.3</v>
      </c>
    </row>
    <row r="1293" spans="11:15" ht="15" customHeight="1">
      <c r="K1293" s="434">
        <v>44112</v>
      </c>
      <c r="L1293" s="427">
        <v>2.96</v>
      </c>
      <c r="M1293" s="427"/>
      <c r="N1293" s="434">
        <v>44112</v>
      </c>
      <c r="O1293" s="427">
        <v>3.29</v>
      </c>
    </row>
    <row r="1294" spans="11:15" ht="15" customHeight="1">
      <c r="K1294" s="434">
        <v>44111</v>
      </c>
      <c r="L1294" s="427">
        <v>2.99</v>
      </c>
      <c r="M1294" s="427"/>
      <c r="N1294" s="434">
        <v>44111</v>
      </c>
      <c r="O1294" s="427">
        <v>3.34</v>
      </c>
    </row>
    <row r="1295" spans="11:15" ht="15" customHeight="1">
      <c r="K1295" s="434">
        <v>44110</v>
      </c>
      <c r="L1295" s="427">
        <v>2.94</v>
      </c>
      <c r="M1295" s="427"/>
      <c r="N1295" s="434">
        <v>44110</v>
      </c>
      <c r="O1295" s="427">
        <v>3.29</v>
      </c>
    </row>
    <row r="1296" spans="11:15" ht="15" customHeight="1">
      <c r="K1296" s="434">
        <v>44109</v>
      </c>
      <c r="L1296" s="427">
        <v>2.99</v>
      </c>
      <c r="M1296" s="427"/>
      <c r="N1296" s="434">
        <v>44109</v>
      </c>
      <c r="O1296" s="427">
        <v>3.34</v>
      </c>
    </row>
    <row r="1297" spans="11:15" ht="15" customHeight="1">
      <c r="K1297" s="434">
        <v>44106</v>
      </c>
      <c r="L1297" s="427">
        <v>2.93</v>
      </c>
      <c r="M1297" s="427"/>
      <c r="N1297" s="434">
        <v>44106</v>
      </c>
      <c r="O1297" s="427">
        <v>3.28</v>
      </c>
    </row>
    <row r="1298" spans="11:15" ht="15" customHeight="1">
      <c r="K1298" s="434">
        <v>44105</v>
      </c>
      <c r="L1298" s="427">
        <v>2.9</v>
      </c>
      <c r="M1298" s="427"/>
      <c r="N1298" s="434">
        <v>44105</v>
      </c>
      <c r="O1298" s="427">
        <v>3.25</v>
      </c>
    </row>
    <row r="1299" spans="11:15" ht="15" customHeight="1">
      <c r="K1299" s="434">
        <v>44104</v>
      </c>
      <c r="L1299" s="427">
        <v>2.91</v>
      </c>
      <c r="M1299" s="427"/>
      <c r="N1299" s="434">
        <v>44104</v>
      </c>
      <c r="O1299" s="427">
        <v>3.25</v>
      </c>
    </row>
    <row r="1300" spans="11:15" ht="15" customHeight="1">
      <c r="K1300" s="434">
        <v>44103</v>
      </c>
      <c r="L1300" s="427">
        <v>2.86</v>
      </c>
      <c r="M1300" s="427"/>
      <c r="N1300" s="434">
        <v>44103</v>
      </c>
      <c r="O1300" s="427">
        <v>3.21</v>
      </c>
    </row>
    <row r="1301" spans="11:15" ht="15" customHeight="1">
      <c r="K1301" s="434">
        <v>44102</v>
      </c>
      <c r="L1301" s="427">
        <v>2.88</v>
      </c>
      <c r="M1301" s="427"/>
      <c r="N1301" s="434">
        <v>44102</v>
      </c>
      <c r="O1301" s="427">
        <v>3.23</v>
      </c>
    </row>
    <row r="1302" spans="11:15" ht="15" customHeight="1">
      <c r="K1302" s="434">
        <v>44099</v>
      </c>
      <c r="L1302" s="427">
        <v>2.86</v>
      </c>
      <c r="M1302" s="427"/>
      <c r="N1302" s="434">
        <v>44099</v>
      </c>
      <c r="O1302" s="427">
        <v>3.19</v>
      </c>
    </row>
    <row r="1303" spans="11:15" ht="15" customHeight="1">
      <c r="K1303" s="434">
        <v>44098</v>
      </c>
      <c r="L1303" s="427">
        <v>2.84</v>
      </c>
      <c r="M1303" s="427"/>
      <c r="N1303" s="434">
        <v>44098</v>
      </c>
      <c r="O1303" s="427">
        <v>3.17</v>
      </c>
    </row>
    <row r="1304" spans="11:15" ht="15" customHeight="1">
      <c r="K1304" s="434">
        <v>44097</v>
      </c>
      <c r="L1304" s="427">
        <v>2.84</v>
      </c>
      <c r="M1304" s="427"/>
      <c r="N1304" s="434">
        <v>44097</v>
      </c>
      <c r="O1304" s="427">
        <v>3.17</v>
      </c>
    </row>
    <row r="1305" spans="11:15" ht="15" customHeight="1">
      <c r="K1305" s="434">
        <v>44096</v>
      </c>
      <c r="L1305" s="427">
        <v>2.83</v>
      </c>
      <c r="M1305" s="427"/>
      <c r="N1305" s="434">
        <v>44096</v>
      </c>
      <c r="O1305" s="427">
        <v>3.15</v>
      </c>
    </row>
    <row r="1306" spans="11:15" ht="15" customHeight="1">
      <c r="K1306" s="434">
        <v>44095</v>
      </c>
      <c r="L1306" s="427">
        <v>2.84</v>
      </c>
      <c r="M1306" s="427"/>
      <c r="N1306" s="434">
        <v>44095</v>
      </c>
      <c r="O1306" s="427">
        <v>3.15</v>
      </c>
    </row>
    <row r="1307" spans="11:15" ht="15" customHeight="1">
      <c r="K1307" s="434">
        <v>44092</v>
      </c>
      <c r="L1307" s="427">
        <v>2.86</v>
      </c>
      <c r="M1307" s="427"/>
      <c r="N1307" s="434">
        <v>44092</v>
      </c>
      <c r="O1307" s="427">
        <v>3.18</v>
      </c>
    </row>
    <row r="1308" spans="11:15" ht="15" customHeight="1">
      <c r="K1308" s="434">
        <v>44091</v>
      </c>
      <c r="L1308" s="427">
        <v>2.84</v>
      </c>
      <c r="M1308" s="427"/>
      <c r="N1308" s="434">
        <v>44091</v>
      </c>
      <c r="O1308" s="427">
        <v>3.15</v>
      </c>
    </row>
    <row r="1309" spans="11:15" ht="15" customHeight="1">
      <c r="K1309" s="434">
        <v>44090</v>
      </c>
      <c r="L1309" s="427">
        <v>2.86</v>
      </c>
      <c r="M1309" s="427"/>
      <c r="N1309" s="434">
        <v>44090</v>
      </c>
      <c r="O1309" s="427">
        <v>3.17</v>
      </c>
    </row>
    <row r="1310" spans="11:15" ht="15" customHeight="1">
      <c r="K1310" s="434">
        <v>44089</v>
      </c>
      <c r="L1310" s="427">
        <v>2.84</v>
      </c>
      <c r="M1310" s="427"/>
      <c r="N1310" s="434">
        <v>44089</v>
      </c>
      <c r="O1310" s="427">
        <v>3.16</v>
      </c>
    </row>
    <row r="1311" spans="11:15" ht="15" customHeight="1">
      <c r="K1311" s="434">
        <v>44088</v>
      </c>
      <c r="L1311" s="427">
        <v>2.83</v>
      </c>
      <c r="M1311" s="427"/>
      <c r="N1311" s="434">
        <v>44088</v>
      </c>
      <c r="O1311" s="427">
        <v>3.14</v>
      </c>
    </row>
    <row r="1312" spans="11:15" ht="15" customHeight="1">
      <c r="K1312" s="434">
        <v>44085</v>
      </c>
      <c r="L1312" s="427">
        <v>2.83</v>
      </c>
      <c r="M1312" s="427"/>
      <c r="N1312" s="434">
        <v>44085</v>
      </c>
      <c r="O1312" s="427">
        <v>3.16</v>
      </c>
    </row>
    <row r="1313" spans="11:15" ht="15" customHeight="1">
      <c r="K1313" s="434">
        <v>44084</v>
      </c>
      <c r="L1313" s="427">
        <v>2.85</v>
      </c>
      <c r="M1313" s="427"/>
      <c r="N1313" s="434">
        <v>44084</v>
      </c>
      <c r="O1313" s="427">
        <v>3.18</v>
      </c>
    </row>
    <row r="1314" spans="11:15" ht="15" customHeight="1">
      <c r="K1314" s="434">
        <v>44083</v>
      </c>
      <c r="L1314" s="427">
        <v>2.87</v>
      </c>
      <c r="M1314" s="427"/>
      <c r="N1314" s="434">
        <v>44083</v>
      </c>
      <c r="O1314" s="427">
        <v>3.2</v>
      </c>
    </row>
    <row r="1315" spans="11:15" ht="15" customHeight="1">
      <c r="K1315" s="434">
        <v>44082</v>
      </c>
      <c r="L1315" s="427">
        <v>2.83</v>
      </c>
      <c r="M1315" s="427"/>
      <c r="N1315" s="434">
        <v>44082</v>
      </c>
      <c r="O1315" s="427">
        <v>3.16</v>
      </c>
    </row>
    <row r="1316" spans="11:15" ht="15" customHeight="1">
      <c r="K1316" s="434">
        <v>44078</v>
      </c>
      <c r="L1316" s="427">
        <v>2.87</v>
      </c>
      <c r="M1316" s="427"/>
      <c r="N1316" s="434">
        <v>44078</v>
      </c>
      <c r="O1316" s="427">
        <v>3.19</v>
      </c>
    </row>
    <row r="1317" spans="11:15" ht="15" customHeight="1">
      <c r="K1317" s="434">
        <v>44077</v>
      </c>
      <c r="L1317" s="427">
        <v>2.74</v>
      </c>
      <c r="M1317" s="427"/>
      <c r="N1317" s="434">
        <v>44077</v>
      </c>
      <c r="O1317" s="427">
        <v>3.07</v>
      </c>
    </row>
    <row r="1318" spans="11:15" ht="15" customHeight="1">
      <c r="K1318" s="434">
        <v>44076</v>
      </c>
      <c r="L1318" s="427">
        <v>2.77</v>
      </c>
      <c r="M1318" s="427"/>
      <c r="N1318" s="434">
        <v>44076</v>
      </c>
      <c r="O1318" s="427">
        <v>3.1</v>
      </c>
    </row>
    <row r="1319" spans="11:15" ht="15" customHeight="1">
      <c r="K1319" s="434">
        <v>44075</v>
      </c>
      <c r="L1319" s="427">
        <v>2.83</v>
      </c>
      <c r="M1319" s="427"/>
      <c r="N1319" s="434">
        <v>44075</v>
      </c>
      <c r="O1319" s="427">
        <v>3.15</v>
      </c>
    </row>
    <row r="1320" spans="11:15" ht="15" customHeight="1">
      <c r="K1320" s="434">
        <v>44074</v>
      </c>
      <c r="L1320" s="427">
        <v>2.86</v>
      </c>
      <c r="M1320" s="427"/>
      <c r="N1320" s="434">
        <v>44074</v>
      </c>
      <c r="O1320" s="427">
        <v>3.18</v>
      </c>
    </row>
    <row r="1321" spans="11:15" ht="15" customHeight="1">
      <c r="K1321" s="434">
        <v>44071</v>
      </c>
      <c r="L1321" s="427">
        <v>2.92</v>
      </c>
      <c r="M1321" s="427"/>
      <c r="N1321" s="434">
        <v>44071</v>
      </c>
      <c r="O1321" s="427">
        <v>3.24</v>
      </c>
    </row>
    <row r="1322" spans="11:15" ht="15" customHeight="1">
      <c r="K1322" s="434">
        <v>44070</v>
      </c>
      <c r="L1322" s="427">
        <v>2.91</v>
      </c>
      <c r="M1322" s="427"/>
      <c r="N1322" s="434">
        <v>44070</v>
      </c>
      <c r="O1322" s="427">
        <v>3.23</v>
      </c>
    </row>
    <row r="1323" spans="11:15" ht="15" customHeight="1">
      <c r="K1323" s="434">
        <v>44069</v>
      </c>
      <c r="L1323" s="427">
        <v>2.82</v>
      </c>
      <c r="M1323" s="427"/>
      <c r="N1323" s="434">
        <v>44069</v>
      </c>
      <c r="O1323" s="427">
        <v>3.13</v>
      </c>
    </row>
    <row r="1324" spans="11:15" ht="15" customHeight="1">
      <c r="K1324" s="434">
        <v>44068</v>
      </c>
      <c r="L1324" s="427">
        <v>2.79</v>
      </c>
      <c r="M1324" s="427"/>
      <c r="N1324" s="434">
        <v>44068</v>
      </c>
      <c r="O1324" s="427">
        <v>3.1</v>
      </c>
    </row>
    <row r="1325" spans="11:15" ht="15" customHeight="1">
      <c r="K1325" s="434">
        <v>44067</v>
      </c>
      <c r="L1325" s="427">
        <v>2.74</v>
      </c>
      <c r="M1325" s="427"/>
      <c r="N1325" s="434">
        <v>44067</v>
      </c>
      <c r="O1325" s="427">
        <v>3.06</v>
      </c>
    </row>
    <row r="1326" spans="11:15" ht="15" customHeight="1">
      <c r="K1326" s="434">
        <v>44064</v>
      </c>
      <c r="L1326" s="427">
        <v>2.74</v>
      </c>
      <c r="M1326" s="427"/>
      <c r="N1326" s="434">
        <v>44064</v>
      </c>
      <c r="O1326" s="427">
        <v>3.06</v>
      </c>
    </row>
    <row r="1327" spans="11:15" ht="15" customHeight="1">
      <c r="K1327" s="434">
        <v>44063</v>
      </c>
      <c r="L1327" s="427">
        <v>2.76</v>
      </c>
      <c r="M1327" s="427"/>
      <c r="N1327" s="434">
        <v>44063</v>
      </c>
      <c r="O1327" s="427">
        <v>3.07</v>
      </c>
    </row>
    <row r="1328" spans="11:15" ht="15" customHeight="1">
      <c r="K1328" s="434">
        <v>44062</v>
      </c>
      <c r="L1328" s="427">
        <v>2.79</v>
      </c>
      <c r="M1328" s="427"/>
      <c r="N1328" s="434">
        <v>44062</v>
      </c>
      <c r="O1328" s="427">
        <v>3.1</v>
      </c>
    </row>
    <row r="1329" spans="11:15" ht="15" customHeight="1">
      <c r="K1329" s="434">
        <v>44061</v>
      </c>
      <c r="L1329" s="427">
        <v>2.77</v>
      </c>
      <c r="M1329" s="427"/>
      <c r="N1329" s="434">
        <v>44061</v>
      </c>
      <c r="O1329" s="427">
        <v>3.09</v>
      </c>
    </row>
    <row r="1330" spans="11:15" ht="15" customHeight="1">
      <c r="K1330" s="434">
        <v>44060</v>
      </c>
      <c r="L1330" s="427">
        <v>2.78</v>
      </c>
      <c r="M1330" s="427"/>
      <c r="N1330" s="434">
        <v>44060</v>
      </c>
      <c r="O1330" s="427">
        <v>3.11</v>
      </c>
    </row>
    <row r="1331" spans="11:15" ht="15" customHeight="1">
      <c r="K1331" s="434">
        <v>44057</v>
      </c>
      <c r="L1331" s="427">
        <v>2.79</v>
      </c>
      <c r="M1331" s="427"/>
      <c r="N1331" s="434">
        <v>44057</v>
      </c>
      <c r="O1331" s="427">
        <v>3.11</v>
      </c>
    </row>
    <row r="1332" spans="11:15" ht="15" customHeight="1">
      <c r="K1332" s="434">
        <v>44056</v>
      </c>
      <c r="L1332" s="427">
        <v>2.77</v>
      </c>
      <c r="M1332" s="427"/>
      <c r="N1332" s="434">
        <v>44056</v>
      </c>
      <c r="O1332" s="427">
        <v>3.09</v>
      </c>
    </row>
    <row r="1333" spans="11:15" ht="15" customHeight="1">
      <c r="K1333" s="434">
        <v>44055</v>
      </c>
      <c r="L1333" s="427">
        <v>2.71</v>
      </c>
      <c r="M1333" s="427"/>
      <c r="N1333" s="434">
        <v>44055</v>
      </c>
      <c r="O1333" s="427">
        <v>3.03</v>
      </c>
    </row>
    <row r="1334" spans="11:15" ht="15" customHeight="1">
      <c r="K1334" s="434">
        <v>44054</v>
      </c>
      <c r="L1334" s="427">
        <v>2.69</v>
      </c>
      <c r="M1334" s="427"/>
      <c r="N1334" s="434">
        <v>44054</v>
      </c>
      <c r="O1334" s="427">
        <v>3.02</v>
      </c>
    </row>
    <row r="1335" spans="11:15" ht="15" customHeight="1">
      <c r="K1335" s="434">
        <v>44053</v>
      </c>
      <c r="L1335" s="427">
        <v>2.61</v>
      </c>
      <c r="M1335" s="427"/>
      <c r="N1335" s="434">
        <v>44053</v>
      </c>
      <c r="O1335" s="427">
        <v>2.93</v>
      </c>
    </row>
    <row r="1336" spans="11:15" ht="15" customHeight="1">
      <c r="K1336" s="434">
        <v>44050</v>
      </c>
      <c r="L1336" s="427">
        <v>2.59</v>
      </c>
      <c r="M1336" s="427"/>
      <c r="N1336" s="434">
        <v>44050</v>
      </c>
      <c r="O1336" s="427">
        <v>2.93</v>
      </c>
    </row>
    <row r="1337" spans="11:15" ht="15" customHeight="1">
      <c r="K1337" s="434">
        <v>44049</v>
      </c>
      <c r="L1337" s="427">
        <v>2.56</v>
      </c>
      <c r="M1337" s="427"/>
      <c r="N1337" s="434">
        <v>44049</v>
      </c>
      <c r="O1337" s="427">
        <v>2.91</v>
      </c>
    </row>
    <row r="1338" spans="11:15" ht="15" customHeight="1">
      <c r="K1338" s="434">
        <v>44048</v>
      </c>
      <c r="L1338" s="427">
        <v>2.58</v>
      </c>
      <c r="M1338" s="427"/>
      <c r="N1338" s="434">
        <v>44048</v>
      </c>
      <c r="O1338" s="427">
        <v>2.92</v>
      </c>
    </row>
    <row r="1339" spans="11:15" ht="15" customHeight="1">
      <c r="K1339" s="434">
        <v>44047</v>
      </c>
      <c r="L1339" s="427">
        <v>2.56</v>
      </c>
      <c r="M1339" s="427"/>
      <c r="N1339" s="434">
        <v>44047</v>
      </c>
      <c r="O1339" s="427">
        <v>2.91</v>
      </c>
    </row>
    <row r="1340" spans="11:15" ht="15" customHeight="1">
      <c r="K1340" s="434">
        <v>44046</v>
      </c>
      <c r="L1340" s="427">
        <v>2.6</v>
      </c>
      <c r="M1340" s="427"/>
      <c r="N1340" s="434">
        <v>44046</v>
      </c>
      <c r="O1340" s="427">
        <v>2.97</v>
      </c>
    </row>
    <row r="1341" spans="11:15" ht="15" customHeight="1">
      <c r="K1341" s="434">
        <v>44043</v>
      </c>
      <c r="L1341" s="427">
        <v>2.56</v>
      </c>
      <c r="M1341" s="427"/>
      <c r="N1341" s="434">
        <v>44043</v>
      </c>
      <c r="O1341" s="427">
        <v>2.93</v>
      </c>
    </row>
    <row r="1342" spans="11:15" ht="15" customHeight="1">
      <c r="K1342" s="434">
        <v>44042</v>
      </c>
      <c r="L1342" s="427">
        <v>2.57</v>
      </c>
      <c r="M1342" s="427"/>
      <c r="N1342" s="434">
        <v>44042</v>
      </c>
      <c r="O1342" s="427">
        <v>2.92</v>
      </c>
    </row>
    <row r="1343" spans="11:15" ht="15" customHeight="1">
      <c r="K1343" s="434">
        <v>44041</v>
      </c>
      <c r="L1343" s="427">
        <v>2.6</v>
      </c>
      <c r="M1343" s="427"/>
      <c r="N1343" s="434">
        <v>44041</v>
      </c>
      <c r="O1343" s="427">
        <v>2.97</v>
      </c>
    </row>
    <row r="1344" spans="11:15" ht="15" customHeight="1">
      <c r="K1344" s="434">
        <v>44040</v>
      </c>
      <c r="L1344" s="427">
        <v>2.58</v>
      </c>
      <c r="M1344" s="427"/>
      <c r="N1344" s="434">
        <v>44040</v>
      </c>
      <c r="O1344" s="427">
        <v>2.95</v>
      </c>
    </row>
    <row r="1345" spans="11:15" ht="15" customHeight="1">
      <c r="K1345" s="434">
        <v>44039</v>
      </c>
      <c r="L1345" s="427">
        <v>2.61</v>
      </c>
      <c r="M1345" s="427"/>
      <c r="N1345" s="434">
        <v>44039</v>
      </c>
      <c r="O1345" s="427">
        <v>2.97</v>
      </c>
    </row>
    <row r="1346" spans="11:15" ht="15" customHeight="1">
      <c r="K1346" s="434">
        <v>44036</v>
      </c>
      <c r="L1346" s="427">
        <v>2.59</v>
      </c>
      <c r="M1346" s="427"/>
      <c r="N1346" s="434">
        <v>44036</v>
      </c>
      <c r="O1346" s="427">
        <v>2.97</v>
      </c>
    </row>
    <row r="1347" spans="11:15" ht="15" customHeight="1">
      <c r="K1347" s="434">
        <v>44035</v>
      </c>
      <c r="L1347" s="427">
        <v>2.6</v>
      </c>
      <c r="M1347" s="427"/>
      <c r="N1347" s="434">
        <v>44035</v>
      </c>
      <c r="O1347" s="427">
        <v>2.97</v>
      </c>
    </row>
    <row r="1348" spans="11:15" ht="15" customHeight="1">
      <c r="K1348" s="434">
        <v>44034</v>
      </c>
      <c r="L1348" s="427">
        <v>2.66</v>
      </c>
      <c r="M1348" s="427"/>
      <c r="N1348" s="434">
        <v>44034</v>
      </c>
      <c r="O1348" s="427">
        <v>3.01</v>
      </c>
    </row>
    <row r="1349" spans="11:15" ht="15" customHeight="1">
      <c r="K1349" s="434">
        <v>44033</v>
      </c>
      <c r="L1349" s="427">
        <v>2.7</v>
      </c>
      <c r="M1349" s="427"/>
      <c r="N1349" s="434">
        <v>44033</v>
      </c>
      <c r="O1349" s="427">
        <v>3.01</v>
      </c>
    </row>
    <row r="1350" spans="11:15" ht="15" customHeight="1">
      <c r="K1350" s="434">
        <v>44032</v>
      </c>
      <c r="L1350" s="427">
        <v>2.71</v>
      </c>
      <c r="M1350" s="427"/>
      <c r="N1350" s="434">
        <v>44032</v>
      </c>
      <c r="O1350" s="427">
        <v>3.06</v>
      </c>
    </row>
    <row r="1351" spans="11:15" ht="15" customHeight="1">
      <c r="K1351" s="434">
        <v>44029</v>
      </c>
      <c r="L1351" s="427">
        <v>2.76</v>
      </c>
      <c r="M1351" s="427"/>
      <c r="N1351" s="434">
        <v>44029</v>
      </c>
      <c r="O1351" s="427">
        <v>3.09</v>
      </c>
    </row>
    <row r="1352" spans="11:15" ht="15" customHeight="1">
      <c r="K1352" s="434">
        <v>44028</v>
      </c>
      <c r="L1352" s="427">
        <v>2.74</v>
      </c>
      <c r="M1352" s="427"/>
      <c r="N1352" s="434">
        <v>44028</v>
      </c>
      <c r="O1352" s="427">
        <v>3.07</v>
      </c>
    </row>
    <row r="1353" spans="11:15" ht="15" customHeight="1">
      <c r="K1353" s="434">
        <v>44027</v>
      </c>
      <c r="L1353" s="427">
        <v>2.78</v>
      </c>
      <c r="M1353" s="427"/>
      <c r="N1353" s="434">
        <v>44027</v>
      </c>
      <c r="O1353" s="427">
        <v>3.12</v>
      </c>
    </row>
    <row r="1354" spans="11:15" ht="15" customHeight="1">
      <c r="K1354" s="434">
        <v>44026</v>
      </c>
      <c r="L1354" s="427">
        <v>2.76</v>
      </c>
      <c r="M1354" s="427"/>
      <c r="N1354" s="434">
        <v>44026</v>
      </c>
      <c r="O1354" s="427">
        <v>3.1</v>
      </c>
    </row>
    <row r="1355" spans="11:15" ht="15" customHeight="1">
      <c r="K1355" s="434">
        <v>44025</v>
      </c>
      <c r="L1355" s="427">
        <v>2.81</v>
      </c>
      <c r="M1355" s="427"/>
      <c r="N1355" s="434">
        <v>44025</v>
      </c>
      <c r="O1355" s="427">
        <v>3.13</v>
      </c>
    </row>
    <row r="1356" spans="11:15" ht="15" customHeight="1">
      <c r="K1356" s="434">
        <v>44022</v>
      </c>
      <c r="L1356" s="427">
        <v>2.8</v>
      </c>
      <c r="M1356" s="427"/>
      <c r="N1356" s="434">
        <v>44022</v>
      </c>
      <c r="O1356" s="427">
        <v>3.15</v>
      </c>
    </row>
    <row r="1357" spans="11:15" ht="15" customHeight="1">
      <c r="K1357" s="434">
        <v>44021</v>
      </c>
      <c r="L1357" s="427">
        <v>2.8</v>
      </c>
      <c r="M1357" s="427"/>
      <c r="N1357" s="434">
        <v>44021</v>
      </c>
      <c r="O1357" s="427">
        <v>3.12</v>
      </c>
    </row>
    <row r="1358" spans="11:15" ht="15" customHeight="1">
      <c r="K1358" s="434">
        <v>44020</v>
      </c>
      <c r="L1358" s="427">
        <v>2.89</v>
      </c>
      <c r="M1358" s="427"/>
      <c r="N1358" s="434">
        <v>44020</v>
      </c>
      <c r="O1358" s="427">
        <v>3.21</v>
      </c>
    </row>
    <row r="1359" spans="11:15" ht="15" customHeight="1">
      <c r="K1359" s="434">
        <v>44019</v>
      </c>
      <c r="L1359" s="427">
        <v>2.89</v>
      </c>
      <c r="M1359" s="427"/>
      <c r="N1359" s="434">
        <v>44019</v>
      </c>
      <c r="O1359" s="427">
        <v>3.24</v>
      </c>
    </row>
    <row r="1360" spans="11:15" ht="15" customHeight="1">
      <c r="K1360" s="434">
        <v>44018</v>
      </c>
      <c r="L1360" s="427">
        <v>2.97</v>
      </c>
      <c r="M1360" s="427"/>
      <c r="N1360" s="434">
        <v>44018</v>
      </c>
      <c r="O1360" s="427">
        <v>3.33</v>
      </c>
    </row>
    <row r="1361" spans="11:15" ht="15" customHeight="1">
      <c r="K1361" s="434">
        <v>44014</v>
      </c>
      <c r="L1361" s="427">
        <v>2.99</v>
      </c>
      <c r="M1361" s="427"/>
      <c r="N1361" s="434">
        <v>44014</v>
      </c>
      <c r="O1361" s="427">
        <v>3.36</v>
      </c>
    </row>
    <row r="1362" spans="11:15" ht="15" customHeight="1">
      <c r="K1362" s="434">
        <v>44013</v>
      </c>
      <c r="L1362" s="427">
        <v>3.01</v>
      </c>
      <c r="M1362" s="427"/>
      <c r="N1362" s="434">
        <v>44013</v>
      </c>
      <c r="O1362" s="427">
        <v>3.37</v>
      </c>
    </row>
    <row r="1363" spans="11:15" ht="15" customHeight="1">
      <c r="K1363" s="434">
        <v>44012</v>
      </c>
      <c r="L1363" s="427">
        <v>3</v>
      </c>
      <c r="M1363" s="427"/>
      <c r="N1363" s="434">
        <v>44012</v>
      </c>
      <c r="O1363" s="427">
        <v>3.38</v>
      </c>
    </row>
    <row r="1364" spans="11:15" ht="15" customHeight="1">
      <c r="K1364" s="434">
        <v>44011</v>
      </c>
      <c r="L1364" s="427">
        <v>2.97</v>
      </c>
      <c r="M1364" s="427"/>
      <c r="N1364" s="434">
        <v>44011</v>
      </c>
      <c r="O1364" s="427">
        <v>3.37</v>
      </c>
    </row>
    <row r="1365" spans="11:15" ht="15" customHeight="1">
      <c r="K1365" s="434">
        <v>44008</v>
      </c>
      <c r="L1365" s="427">
        <v>2.95</v>
      </c>
      <c r="M1365" s="427"/>
      <c r="N1365" s="434">
        <v>44008</v>
      </c>
      <c r="O1365" s="427">
        <v>3.35</v>
      </c>
    </row>
    <row r="1366" spans="11:15" ht="15" customHeight="1">
      <c r="K1366" s="434">
        <v>44007</v>
      </c>
      <c r="L1366" s="427">
        <v>2.98</v>
      </c>
      <c r="M1366" s="427"/>
      <c r="N1366" s="434">
        <v>44007</v>
      </c>
      <c r="O1366" s="427">
        <v>3.39</v>
      </c>
    </row>
    <row r="1367" spans="11:15" ht="15" customHeight="1">
      <c r="K1367" s="434">
        <v>44006</v>
      </c>
      <c r="L1367" s="427">
        <v>3</v>
      </c>
      <c r="M1367" s="427"/>
      <c r="N1367" s="434">
        <v>44006</v>
      </c>
      <c r="O1367" s="427">
        <v>3.38</v>
      </c>
    </row>
    <row r="1368" spans="11:15" ht="15" customHeight="1">
      <c r="K1368" s="434">
        <v>44005</v>
      </c>
      <c r="L1368" s="427">
        <v>3.01</v>
      </c>
      <c r="M1368" s="427"/>
      <c r="N1368" s="434">
        <v>44005</v>
      </c>
      <c r="O1368" s="427">
        <v>3.4</v>
      </c>
    </row>
    <row r="1369" spans="11:15" ht="15" customHeight="1">
      <c r="K1369" s="434">
        <v>44004</v>
      </c>
      <c r="L1369" s="427">
        <v>3</v>
      </c>
      <c r="M1369" s="427"/>
      <c r="N1369" s="434">
        <v>44004</v>
      </c>
      <c r="O1369" s="427">
        <v>3.39</v>
      </c>
    </row>
    <row r="1370" spans="11:15" ht="15" customHeight="1">
      <c r="K1370" s="434">
        <v>44001</v>
      </c>
      <c r="L1370" s="427">
        <v>3</v>
      </c>
      <c r="M1370" s="427"/>
      <c r="N1370" s="434">
        <v>44001</v>
      </c>
      <c r="O1370" s="427">
        <v>3.4</v>
      </c>
    </row>
    <row r="1371" spans="11:15" ht="15" customHeight="1">
      <c r="K1371" s="434">
        <v>44000</v>
      </c>
      <c r="L1371" s="427">
        <v>2.99</v>
      </c>
      <c r="M1371" s="427"/>
      <c r="N1371" s="434">
        <v>44000</v>
      </c>
      <c r="O1371" s="427">
        <v>3.39</v>
      </c>
    </row>
    <row r="1372" spans="11:15" ht="15" customHeight="1">
      <c r="K1372" s="434">
        <v>43999</v>
      </c>
      <c r="L1372" s="427">
        <v>3.05</v>
      </c>
      <c r="M1372" s="427"/>
      <c r="N1372" s="434">
        <v>43999</v>
      </c>
      <c r="O1372" s="427">
        <v>3.44</v>
      </c>
    </row>
    <row r="1373" spans="11:15" ht="15" customHeight="1">
      <c r="K1373" s="434">
        <v>43998</v>
      </c>
      <c r="L1373" s="427">
        <v>3.12</v>
      </c>
      <c r="M1373" s="427"/>
      <c r="N1373" s="434">
        <v>43998</v>
      </c>
      <c r="O1373" s="427">
        <v>3.46</v>
      </c>
    </row>
    <row r="1374" spans="11:15" ht="15" customHeight="1">
      <c r="K1374" s="434">
        <v>43997</v>
      </c>
      <c r="L1374" s="427">
        <v>3.05</v>
      </c>
      <c r="M1374" s="427"/>
      <c r="N1374" s="434">
        <v>43997</v>
      </c>
      <c r="O1374" s="427">
        <v>3.43</v>
      </c>
    </row>
    <row r="1375" spans="11:15" ht="15" customHeight="1">
      <c r="K1375" s="434">
        <v>43994</v>
      </c>
      <c r="L1375" s="427">
        <v>3.05</v>
      </c>
      <c r="M1375" s="427"/>
      <c r="N1375" s="434">
        <v>43994</v>
      </c>
      <c r="O1375" s="427">
        <v>3.41</v>
      </c>
    </row>
    <row r="1376" spans="11:15" ht="15" customHeight="1">
      <c r="K1376" s="434">
        <v>43993</v>
      </c>
      <c r="L1376" s="427">
        <v>2.98</v>
      </c>
      <c r="M1376" s="427"/>
      <c r="N1376" s="434">
        <v>43993</v>
      </c>
      <c r="O1376" s="427">
        <v>3.37</v>
      </c>
    </row>
    <row r="1377" spans="11:15" ht="15" customHeight="1">
      <c r="K1377" s="434">
        <v>43992</v>
      </c>
      <c r="L1377" s="427">
        <v>3.06</v>
      </c>
      <c r="M1377" s="427"/>
      <c r="N1377" s="434">
        <v>43992</v>
      </c>
      <c r="O1377" s="427">
        <v>3.42</v>
      </c>
    </row>
    <row r="1378" spans="11:15" ht="15" customHeight="1">
      <c r="K1378" s="434">
        <v>43991</v>
      </c>
      <c r="L1378" s="427">
        <v>3.12</v>
      </c>
      <c r="M1378" s="427"/>
      <c r="N1378" s="434">
        <v>43991</v>
      </c>
      <c r="O1378" s="427">
        <v>3.45</v>
      </c>
    </row>
    <row r="1379" spans="11:15" ht="15" customHeight="1">
      <c r="K1379" s="434">
        <v>43990</v>
      </c>
      <c r="L1379" s="427">
        <v>3.2</v>
      </c>
      <c r="M1379" s="427"/>
      <c r="N1379" s="434">
        <v>43990</v>
      </c>
      <c r="O1379" s="427">
        <v>3.47</v>
      </c>
    </row>
    <row r="1380" spans="11:15" ht="15" customHeight="1">
      <c r="K1380" s="434">
        <v>43987</v>
      </c>
      <c r="L1380" s="427">
        <v>3.23</v>
      </c>
      <c r="M1380" s="427"/>
      <c r="N1380" s="434">
        <v>43987</v>
      </c>
      <c r="O1380" s="427">
        <v>3.59</v>
      </c>
    </row>
    <row r="1381" spans="11:15" ht="15" customHeight="1">
      <c r="K1381" s="434">
        <v>43986</v>
      </c>
      <c r="L1381" s="427">
        <v>3.24</v>
      </c>
      <c r="M1381" s="427"/>
      <c r="N1381" s="434">
        <v>43986</v>
      </c>
      <c r="O1381" s="427">
        <v>3.61</v>
      </c>
    </row>
    <row r="1382" spans="11:15" ht="15" customHeight="1">
      <c r="K1382" s="434">
        <v>43985</v>
      </c>
      <c r="L1382" s="427">
        <v>3.19</v>
      </c>
      <c r="M1382" s="427"/>
      <c r="N1382" s="434">
        <v>43985</v>
      </c>
      <c r="O1382" s="427">
        <v>3.57</v>
      </c>
    </row>
    <row r="1383" spans="11:15" ht="15" customHeight="1">
      <c r="K1383" s="434">
        <v>43984</v>
      </c>
      <c r="L1383" s="427">
        <v>3.15</v>
      </c>
      <c r="M1383" s="427"/>
      <c r="N1383" s="434">
        <v>43984</v>
      </c>
      <c r="O1383" s="427">
        <v>3.52</v>
      </c>
    </row>
    <row r="1384" spans="11:15" ht="15" customHeight="1">
      <c r="K1384" s="434">
        <v>43983</v>
      </c>
      <c r="L1384" s="427">
        <v>3.13</v>
      </c>
      <c r="M1384" s="427"/>
      <c r="N1384" s="434">
        <v>43983</v>
      </c>
      <c r="O1384" s="427">
        <v>3.51</v>
      </c>
    </row>
    <row r="1385" spans="11:15" ht="15" customHeight="1">
      <c r="K1385" s="434">
        <v>43980</v>
      </c>
      <c r="L1385" s="427">
        <v>3.11</v>
      </c>
      <c r="M1385" s="427"/>
      <c r="N1385" s="434">
        <v>43980</v>
      </c>
      <c r="O1385" s="427">
        <v>3.47</v>
      </c>
    </row>
    <row r="1386" spans="11:15" ht="15" customHeight="1">
      <c r="K1386" s="434">
        <v>43979</v>
      </c>
      <c r="L1386" s="427">
        <v>3.18</v>
      </c>
      <c r="M1386" s="427"/>
      <c r="N1386" s="434">
        <v>43979</v>
      </c>
      <c r="O1386" s="427">
        <v>3.54</v>
      </c>
    </row>
    <row r="1387" spans="11:15" ht="15" customHeight="1">
      <c r="K1387" s="434">
        <v>43978</v>
      </c>
      <c r="L1387" s="427">
        <v>3.16</v>
      </c>
      <c r="M1387" s="427"/>
      <c r="N1387" s="434">
        <v>43978</v>
      </c>
      <c r="O1387" s="427">
        <v>3.53</v>
      </c>
    </row>
    <row r="1388" spans="11:15" ht="15" customHeight="1">
      <c r="K1388" s="434">
        <v>43977</v>
      </c>
      <c r="L1388" s="427">
        <v>3.18</v>
      </c>
      <c r="M1388" s="427"/>
      <c r="N1388" s="434">
        <v>43977</v>
      </c>
      <c r="O1388" s="427">
        <v>3.57</v>
      </c>
    </row>
    <row r="1389" spans="11:15" ht="15" customHeight="1">
      <c r="K1389" s="434">
        <v>43973</v>
      </c>
      <c r="L1389" s="427">
        <v>3.14</v>
      </c>
      <c r="M1389" s="427"/>
      <c r="N1389" s="434">
        <v>43973</v>
      </c>
      <c r="O1389" s="427">
        <v>3.61</v>
      </c>
    </row>
    <row r="1390" spans="11:15" ht="15" customHeight="1">
      <c r="K1390" s="434">
        <v>43972</v>
      </c>
      <c r="L1390" s="427">
        <v>3.16</v>
      </c>
      <c r="M1390" s="427"/>
      <c r="N1390" s="434">
        <v>43972</v>
      </c>
      <c r="O1390" s="427">
        <v>3.62</v>
      </c>
    </row>
    <row r="1391" spans="11:15" ht="15" customHeight="1">
      <c r="K1391" s="434">
        <v>43971</v>
      </c>
      <c r="L1391" s="427">
        <v>3.19</v>
      </c>
      <c r="M1391" s="427"/>
      <c r="N1391" s="434">
        <v>43971</v>
      </c>
      <c r="O1391" s="427">
        <v>3.69</v>
      </c>
    </row>
    <row r="1392" spans="11:15" ht="15" customHeight="1">
      <c r="K1392" s="434">
        <v>43970</v>
      </c>
      <c r="L1392" s="427">
        <v>3.23</v>
      </c>
      <c r="M1392" s="427"/>
      <c r="N1392" s="434">
        <v>43970</v>
      </c>
      <c r="O1392" s="427">
        <v>3.75</v>
      </c>
    </row>
    <row r="1393" spans="11:15" ht="15" customHeight="1">
      <c r="K1393" s="434">
        <v>43969</v>
      </c>
      <c r="L1393" s="427">
        <v>3.28</v>
      </c>
      <c r="M1393" s="427"/>
      <c r="N1393" s="434">
        <v>43969</v>
      </c>
      <c r="O1393" s="427">
        <v>3.8</v>
      </c>
    </row>
    <row r="1394" spans="11:15" ht="15" customHeight="1">
      <c r="K1394" s="434">
        <v>43966</v>
      </c>
      <c r="L1394" s="427">
        <v>3.17</v>
      </c>
      <c r="M1394" s="427"/>
      <c r="N1394" s="434">
        <v>43966</v>
      </c>
      <c r="O1394" s="427">
        <v>3.7</v>
      </c>
    </row>
    <row r="1395" spans="11:15" ht="15" customHeight="1">
      <c r="K1395" s="434">
        <v>43965</v>
      </c>
      <c r="L1395" s="427">
        <v>3.14</v>
      </c>
      <c r="M1395" s="427"/>
      <c r="N1395" s="434">
        <v>43965</v>
      </c>
      <c r="O1395" s="427">
        <v>3.69</v>
      </c>
    </row>
    <row r="1396" spans="11:15" ht="15" customHeight="1">
      <c r="K1396" s="434">
        <v>43964</v>
      </c>
      <c r="L1396" s="427">
        <v>3.17</v>
      </c>
      <c r="M1396" s="427"/>
      <c r="N1396" s="434">
        <v>43964</v>
      </c>
      <c r="O1396" s="427">
        <v>3.72</v>
      </c>
    </row>
    <row r="1397" spans="11:15" ht="15" customHeight="1">
      <c r="K1397" s="434">
        <v>43963</v>
      </c>
      <c r="L1397" s="427">
        <v>3.18</v>
      </c>
      <c r="M1397" s="427"/>
      <c r="N1397" s="434">
        <v>43963</v>
      </c>
      <c r="O1397" s="427">
        <v>3.72</v>
      </c>
    </row>
    <row r="1398" spans="11:15" ht="15" customHeight="1">
      <c r="K1398" s="434">
        <v>43962</v>
      </c>
      <c r="L1398" s="427">
        <v>3.23</v>
      </c>
      <c r="M1398" s="427"/>
      <c r="N1398" s="434">
        <v>43962</v>
      </c>
      <c r="O1398" s="427">
        <v>3.76</v>
      </c>
    </row>
    <row r="1399" spans="11:15" ht="15" customHeight="1">
      <c r="K1399" s="434">
        <v>43959</v>
      </c>
      <c r="L1399" s="427">
        <v>3.13</v>
      </c>
      <c r="M1399" s="427"/>
      <c r="N1399" s="434">
        <v>43959</v>
      </c>
      <c r="O1399" s="427">
        <v>3.68</v>
      </c>
    </row>
    <row r="1400" spans="11:15" ht="15" customHeight="1">
      <c r="K1400" s="434">
        <v>43958</v>
      </c>
      <c r="L1400" s="427">
        <v>3.04</v>
      </c>
      <c r="M1400" s="427"/>
      <c r="N1400" s="434">
        <v>43958</v>
      </c>
      <c r="O1400" s="427">
        <v>3.58</v>
      </c>
    </row>
    <row r="1401" spans="11:15" ht="15" customHeight="1">
      <c r="K1401" s="434">
        <v>43957</v>
      </c>
      <c r="L1401" s="427">
        <v>3.1</v>
      </c>
      <c r="M1401" s="427"/>
      <c r="N1401" s="434">
        <v>43957</v>
      </c>
      <c r="O1401" s="427">
        <v>3.63</v>
      </c>
    </row>
    <row r="1402" spans="11:15" ht="15" customHeight="1">
      <c r="K1402" s="434">
        <v>43956</v>
      </c>
      <c r="L1402" s="427">
        <v>3.01</v>
      </c>
      <c r="M1402" s="427"/>
      <c r="N1402" s="434">
        <v>43956</v>
      </c>
      <c r="O1402" s="427">
        <v>3.55</v>
      </c>
    </row>
    <row r="1403" spans="11:15" ht="15" customHeight="1">
      <c r="K1403" s="434">
        <v>43955</v>
      </c>
      <c r="L1403" s="427">
        <v>2.99</v>
      </c>
      <c r="M1403" s="427"/>
      <c r="N1403" s="434">
        <v>43955</v>
      </c>
      <c r="O1403" s="427">
        <v>3.53</v>
      </c>
    </row>
    <row r="1404" spans="11:15" ht="15" customHeight="1">
      <c r="K1404" s="434">
        <v>43952</v>
      </c>
      <c r="L1404" s="427">
        <v>2.95</v>
      </c>
      <c r="M1404" s="427"/>
      <c r="N1404" s="434">
        <v>43952</v>
      </c>
      <c r="O1404" s="427">
        <v>3.5</v>
      </c>
    </row>
    <row r="1405" spans="11:15" ht="15" customHeight="1">
      <c r="K1405" s="434">
        <v>43951</v>
      </c>
      <c r="L1405" s="427">
        <v>2.95</v>
      </c>
      <c r="M1405" s="427"/>
      <c r="N1405" s="434">
        <v>43951</v>
      </c>
      <c r="O1405" s="427">
        <v>3.5</v>
      </c>
    </row>
    <row r="1406" spans="11:15" ht="15" customHeight="1">
      <c r="K1406" s="434">
        <v>43950</v>
      </c>
      <c r="L1406" s="427">
        <v>2.95</v>
      </c>
      <c r="M1406" s="427"/>
      <c r="N1406" s="434">
        <v>43950</v>
      </c>
      <c r="O1406" s="427">
        <v>3.5</v>
      </c>
    </row>
    <row r="1407" spans="11:15" ht="15" customHeight="1">
      <c r="K1407" s="434">
        <v>43949</v>
      </c>
      <c r="L1407" s="427">
        <v>2.94</v>
      </c>
      <c r="M1407" s="427"/>
      <c r="N1407" s="434">
        <v>43949</v>
      </c>
      <c r="O1407" s="427">
        <v>3.5</v>
      </c>
    </row>
    <row r="1408" spans="11:15" ht="15" customHeight="1">
      <c r="K1408" s="434">
        <v>43948</v>
      </c>
      <c r="L1408" s="427">
        <v>2.98</v>
      </c>
      <c r="M1408" s="427"/>
      <c r="N1408" s="434">
        <v>43948</v>
      </c>
      <c r="O1408" s="427">
        <v>3.56</v>
      </c>
    </row>
    <row r="1409" spans="11:15" ht="15" customHeight="1">
      <c r="K1409" s="434">
        <v>43945</v>
      </c>
      <c r="L1409" s="427">
        <v>2.93</v>
      </c>
      <c r="M1409" s="427"/>
      <c r="N1409" s="434">
        <v>43945</v>
      </c>
      <c r="O1409" s="427">
        <v>3.49</v>
      </c>
    </row>
    <row r="1410" spans="11:15" ht="15" customHeight="1">
      <c r="K1410" s="434">
        <v>43944</v>
      </c>
      <c r="L1410" s="427">
        <v>2.95</v>
      </c>
      <c r="M1410" s="427"/>
      <c r="N1410" s="434">
        <v>43944</v>
      </c>
      <c r="O1410" s="427">
        <v>3.52</v>
      </c>
    </row>
    <row r="1411" spans="11:15" ht="15" customHeight="1">
      <c r="K1411" s="434">
        <v>43943</v>
      </c>
      <c r="L1411" s="427">
        <v>2.99</v>
      </c>
      <c r="M1411" s="427"/>
      <c r="N1411" s="434">
        <v>43943</v>
      </c>
      <c r="O1411" s="427">
        <v>3.59</v>
      </c>
    </row>
    <row r="1412" spans="11:15" ht="15" customHeight="1">
      <c r="K1412" s="434">
        <v>43942</v>
      </c>
      <c r="L1412" s="427">
        <v>2.91</v>
      </c>
      <c r="M1412" s="427"/>
      <c r="N1412" s="434">
        <v>43942</v>
      </c>
      <c r="O1412" s="427">
        <v>3.51</v>
      </c>
    </row>
    <row r="1413" spans="11:15" ht="15" customHeight="1">
      <c r="K1413" s="434">
        <v>43941</v>
      </c>
      <c r="L1413" s="427">
        <v>2.96</v>
      </c>
      <c r="M1413" s="427"/>
      <c r="N1413" s="434">
        <v>43941</v>
      </c>
      <c r="O1413" s="427">
        <v>3.57</v>
      </c>
    </row>
    <row r="1414" spans="11:15" ht="15" customHeight="1">
      <c r="K1414" s="434">
        <v>43938</v>
      </c>
      <c r="L1414" s="427">
        <v>3.02</v>
      </c>
      <c r="M1414" s="427"/>
      <c r="N1414" s="434">
        <v>43938</v>
      </c>
      <c r="O1414" s="427">
        <v>3.6</v>
      </c>
    </row>
    <row r="1415" spans="11:15" ht="15" customHeight="1">
      <c r="K1415" s="434">
        <v>43937</v>
      </c>
      <c r="L1415" s="427">
        <v>2.93</v>
      </c>
      <c r="M1415" s="427"/>
      <c r="N1415" s="434">
        <v>43937</v>
      </c>
      <c r="O1415" s="427">
        <v>3.58</v>
      </c>
    </row>
    <row r="1416" spans="11:15" ht="15" customHeight="1">
      <c r="K1416" s="434">
        <v>43936</v>
      </c>
      <c r="L1416" s="427">
        <v>3.02</v>
      </c>
      <c r="M1416" s="427"/>
      <c r="N1416" s="434">
        <v>43936</v>
      </c>
      <c r="O1416" s="427">
        <v>3.7</v>
      </c>
    </row>
    <row r="1417" spans="11:15" ht="15" customHeight="1">
      <c r="K1417" s="434">
        <v>43935</v>
      </c>
      <c r="L1417" s="427">
        <v>3.19</v>
      </c>
      <c r="M1417" s="427"/>
      <c r="N1417" s="434">
        <v>43935</v>
      </c>
      <c r="O1417" s="427">
        <v>3.89</v>
      </c>
    </row>
    <row r="1418" spans="11:15" ht="15" customHeight="1">
      <c r="K1418" s="434">
        <v>43934</v>
      </c>
      <c r="L1418" s="427">
        <v>3.3</v>
      </c>
      <c r="M1418" s="427"/>
      <c r="N1418" s="434">
        <v>43934</v>
      </c>
      <c r="O1418" s="427">
        <v>3.92</v>
      </c>
    </row>
    <row r="1419" spans="11:15" ht="15" customHeight="1">
      <c r="K1419" s="434">
        <v>43930</v>
      </c>
      <c r="L1419" s="427">
        <v>3.47</v>
      </c>
      <c r="M1419" s="427"/>
      <c r="N1419" s="434">
        <v>43930</v>
      </c>
      <c r="O1419" s="427">
        <v>4.08</v>
      </c>
    </row>
    <row r="1420" spans="11:15" ht="15" customHeight="1">
      <c r="K1420" s="434">
        <v>43929</v>
      </c>
      <c r="L1420" s="427">
        <v>3.55</v>
      </c>
      <c r="M1420" s="427"/>
      <c r="N1420" s="434">
        <v>43929</v>
      </c>
      <c r="O1420" s="427">
        <v>4.24</v>
      </c>
    </row>
    <row r="1421" spans="11:15" ht="15" customHeight="1">
      <c r="K1421" s="434">
        <v>43928</v>
      </c>
      <c r="L1421" s="427">
        <v>3.57</v>
      </c>
      <c r="M1421" s="427"/>
      <c r="N1421" s="434">
        <v>43928</v>
      </c>
      <c r="O1421" s="427">
        <v>4.28</v>
      </c>
    </row>
    <row r="1422" spans="11:15" ht="15" customHeight="1">
      <c r="K1422" s="434">
        <v>43927</v>
      </c>
      <c r="L1422" s="427">
        <v>3.57</v>
      </c>
      <c r="M1422" s="427"/>
      <c r="N1422" s="434">
        <v>43927</v>
      </c>
      <c r="O1422" s="427">
        <v>4.3099999999999996</v>
      </c>
    </row>
    <row r="1423" spans="11:15" ht="15" customHeight="1">
      <c r="K1423" s="434">
        <v>43924</v>
      </c>
      <c r="L1423" s="427">
        <v>3.55</v>
      </c>
      <c r="M1423" s="427"/>
      <c r="N1423" s="434">
        <v>43924</v>
      </c>
      <c r="O1423" s="427">
        <v>4.26</v>
      </c>
    </row>
    <row r="1424" spans="11:15" ht="15" customHeight="1">
      <c r="K1424" s="434">
        <v>43923</v>
      </c>
      <c r="L1424" s="427">
        <v>3.58</v>
      </c>
      <c r="M1424" s="427"/>
      <c r="N1424" s="434">
        <v>43923</v>
      </c>
      <c r="O1424" s="427">
        <v>4.2699999999999996</v>
      </c>
    </row>
    <row r="1425" spans="11:15" ht="15" customHeight="1">
      <c r="K1425" s="434">
        <v>43922</v>
      </c>
      <c r="L1425" s="427">
        <v>3.61</v>
      </c>
      <c r="M1425" s="427"/>
      <c r="N1425" s="434">
        <v>43922</v>
      </c>
      <c r="O1425" s="427">
        <v>4.33</v>
      </c>
    </row>
    <row r="1426" spans="11:15" ht="15" customHeight="1">
      <c r="K1426" s="434">
        <v>43921</v>
      </c>
      <c r="L1426" s="427">
        <v>3.69</v>
      </c>
      <c r="M1426" s="427"/>
      <c r="N1426" s="434">
        <v>43921</v>
      </c>
      <c r="O1426" s="427">
        <v>4.3899999999999997</v>
      </c>
    </row>
    <row r="1427" spans="11:15" ht="15" customHeight="1">
      <c r="K1427" s="434">
        <v>43920</v>
      </c>
      <c r="L1427" s="427">
        <v>3.71</v>
      </c>
      <c r="M1427" s="427"/>
      <c r="N1427" s="434">
        <v>43920</v>
      </c>
      <c r="O1427" s="427">
        <v>4.3600000000000003</v>
      </c>
    </row>
    <row r="1428" spans="11:15" ht="15" customHeight="1">
      <c r="K1428" s="434">
        <v>43917</v>
      </c>
      <c r="L1428" s="427">
        <v>3.94</v>
      </c>
      <c r="M1428" s="427"/>
      <c r="N1428" s="434">
        <v>43917</v>
      </c>
      <c r="O1428" s="427">
        <v>4.45</v>
      </c>
    </row>
    <row r="1429" spans="11:15" ht="15" customHeight="1">
      <c r="K1429" s="434">
        <v>43916</v>
      </c>
      <c r="L1429" s="427">
        <v>4.08</v>
      </c>
      <c r="M1429" s="427"/>
      <c r="N1429" s="434">
        <v>43916</v>
      </c>
      <c r="O1429" s="427">
        <v>4.63</v>
      </c>
    </row>
    <row r="1430" spans="11:15" ht="15" customHeight="1">
      <c r="K1430" s="434">
        <v>43915</v>
      </c>
      <c r="L1430" s="427">
        <v>4.21</v>
      </c>
      <c r="M1430" s="427"/>
      <c r="N1430" s="434">
        <v>43915</v>
      </c>
      <c r="O1430" s="427">
        <v>4.7300000000000004</v>
      </c>
    </row>
    <row r="1431" spans="11:15" ht="15" customHeight="1">
      <c r="K1431" s="434">
        <v>43914</v>
      </c>
      <c r="L1431" s="427">
        <v>4.18</v>
      </c>
      <c r="M1431" s="427"/>
      <c r="N1431" s="434">
        <v>43914</v>
      </c>
      <c r="O1431" s="427">
        <v>4.6100000000000003</v>
      </c>
    </row>
    <row r="1432" spans="11:15" ht="15" customHeight="1">
      <c r="K1432" s="434">
        <v>43913</v>
      </c>
      <c r="L1432" s="427">
        <v>4.1100000000000003</v>
      </c>
      <c r="M1432" s="427"/>
      <c r="N1432" s="434">
        <v>43913</v>
      </c>
      <c r="O1432" s="427">
        <v>4.62</v>
      </c>
    </row>
    <row r="1433" spans="11:15" ht="15" customHeight="1">
      <c r="K1433" s="434">
        <v>43910</v>
      </c>
      <c r="L1433" s="427">
        <v>4.18</v>
      </c>
      <c r="M1433" s="427"/>
      <c r="N1433" s="434">
        <v>43910</v>
      </c>
      <c r="O1433" s="427">
        <v>4.6900000000000004</v>
      </c>
    </row>
    <row r="1434" spans="11:15" ht="15" customHeight="1">
      <c r="K1434" s="434">
        <v>43909</v>
      </c>
      <c r="L1434" s="427">
        <v>4.12</v>
      </c>
      <c r="M1434" s="427"/>
      <c r="N1434" s="434">
        <v>43909</v>
      </c>
      <c r="O1434" s="427">
        <v>4.74</v>
      </c>
    </row>
    <row r="1435" spans="11:15" ht="15" customHeight="1">
      <c r="K1435" s="434">
        <v>43908</v>
      </c>
      <c r="L1435" s="427">
        <v>4.09</v>
      </c>
      <c r="M1435" s="427"/>
      <c r="N1435" s="434">
        <v>43908</v>
      </c>
      <c r="O1435" s="427">
        <v>4.6100000000000003</v>
      </c>
    </row>
    <row r="1436" spans="11:15" ht="15" customHeight="1">
      <c r="K1436" s="434">
        <v>43907</v>
      </c>
      <c r="L1436" s="427">
        <v>3.62</v>
      </c>
      <c r="M1436" s="427"/>
      <c r="N1436" s="434">
        <v>43907</v>
      </c>
      <c r="O1436" s="427">
        <v>4.18</v>
      </c>
    </row>
    <row r="1437" spans="11:15" ht="15" customHeight="1">
      <c r="K1437" s="434">
        <v>43906</v>
      </c>
      <c r="L1437" s="427">
        <v>3.26</v>
      </c>
      <c r="M1437" s="427"/>
      <c r="N1437" s="434">
        <v>43906</v>
      </c>
      <c r="O1437" s="427">
        <v>3.72</v>
      </c>
    </row>
    <row r="1438" spans="11:15" ht="15" customHeight="1">
      <c r="K1438" s="434">
        <v>43903</v>
      </c>
      <c r="L1438" s="427">
        <v>3.44</v>
      </c>
      <c r="M1438" s="427"/>
      <c r="N1438" s="434">
        <v>43903</v>
      </c>
      <c r="O1438" s="427">
        <v>3.9</v>
      </c>
    </row>
    <row r="1439" spans="11:15" ht="15" customHeight="1">
      <c r="K1439" s="434">
        <v>43902</v>
      </c>
      <c r="L1439" s="427">
        <v>3.3</v>
      </c>
      <c r="M1439" s="427"/>
      <c r="N1439" s="434">
        <v>43902</v>
      </c>
      <c r="O1439" s="427">
        <v>3.73</v>
      </c>
    </row>
    <row r="1440" spans="11:15" ht="15" customHeight="1">
      <c r="K1440" s="434">
        <v>43901</v>
      </c>
      <c r="L1440" s="427">
        <v>3.06</v>
      </c>
      <c r="M1440" s="427"/>
      <c r="N1440" s="434">
        <v>43901</v>
      </c>
      <c r="O1440" s="427">
        <v>3.47</v>
      </c>
    </row>
    <row r="1441" spans="11:15" ht="15" customHeight="1">
      <c r="K1441" s="434">
        <v>43900</v>
      </c>
      <c r="L1441" s="427">
        <v>2.97</v>
      </c>
      <c r="M1441" s="427"/>
      <c r="N1441" s="434">
        <v>43900</v>
      </c>
      <c r="O1441" s="427">
        <v>3.31</v>
      </c>
    </row>
    <row r="1442" spans="11:15" ht="15" customHeight="1">
      <c r="K1442" s="434">
        <v>43899</v>
      </c>
      <c r="L1442" s="427">
        <v>2.63</v>
      </c>
      <c r="M1442" s="427"/>
      <c r="N1442" s="434">
        <v>43899</v>
      </c>
      <c r="O1442" s="427">
        <v>3.06</v>
      </c>
    </row>
    <row r="1443" spans="11:15" ht="15" customHeight="1">
      <c r="K1443" s="434">
        <v>43896</v>
      </c>
      <c r="L1443" s="427">
        <v>2.68</v>
      </c>
      <c r="M1443" s="427"/>
      <c r="N1443" s="434">
        <v>43896</v>
      </c>
      <c r="O1443" s="427">
        <v>3.01</v>
      </c>
    </row>
    <row r="1444" spans="11:15" ht="15" customHeight="1">
      <c r="K1444" s="434">
        <v>43895</v>
      </c>
      <c r="L1444" s="427">
        <v>2.91</v>
      </c>
      <c r="M1444" s="427"/>
      <c r="N1444" s="434">
        <v>43895</v>
      </c>
      <c r="O1444" s="427">
        <v>3.18</v>
      </c>
    </row>
    <row r="1445" spans="11:15" ht="15" customHeight="1">
      <c r="K1445" s="434">
        <v>43894</v>
      </c>
      <c r="L1445" s="427">
        <v>2.96</v>
      </c>
      <c r="M1445" s="427"/>
      <c r="N1445" s="434">
        <v>43894</v>
      </c>
      <c r="O1445" s="427">
        <v>3.25</v>
      </c>
    </row>
    <row r="1446" spans="11:15" ht="15" customHeight="1">
      <c r="K1446" s="434">
        <v>43893</v>
      </c>
      <c r="L1446" s="427">
        <v>2.95</v>
      </c>
      <c r="M1446" s="427"/>
      <c r="N1446" s="434">
        <v>43893</v>
      </c>
      <c r="O1446" s="427">
        <v>3.24</v>
      </c>
    </row>
    <row r="1447" spans="11:15" ht="15" customHeight="1">
      <c r="K1447" s="434">
        <v>43892</v>
      </c>
      <c r="L1447" s="427">
        <v>2.96</v>
      </c>
      <c r="M1447" s="427"/>
      <c r="N1447" s="434">
        <v>43892</v>
      </c>
      <c r="O1447" s="427">
        <v>3.28</v>
      </c>
    </row>
    <row r="1448" spans="11:15" ht="15" customHeight="1">
      <c r="K1448" s="434">
        <v>43889</v>
      </c>
      <c r="L1448" s="427">
        <v>2.97</v>
      </c>
      <c r="M1448" s="427"/>
      <c r="N1448" s="434">
        <v>43889</v>
      </c>
      <c r="O1448" s="427">
        <v>3.27</v>
      </c>
    </row>
    <row r="1449" spans="11:15" ht="15" customHeight="1">
      <c r="K1449" s="434">
        <v>43888</v>
      </c>
      <c r="L1449" s="427">
        <v>3.03</v>
      </c>
      <c r="M1449" s="427"/>
      <c r="N1449" s="434">
        <v>43888</v>
      </c>
      <c r="O1449" s="427">
        <v>3.34</v>
      </c>
    </row>
    <row r="1450" spans="11:15" ht="15" customHeight="1">
      <c r="K1450" s="434">
        <v>43887</v>
      </c>
      <c r="L1450" s="427">
        <v>3</v>
      </c>
      <c r="M1450" s="427"/>
      <c r="N1450" s="434">
        <v>43887</v>
      </c>
      <c r="O1450" s="427">
        <v>3.32</v>
      </c>
    </row>
    <row r="1451" spans="11:15" ht="15" customHeight="1">
      <c r="K1451" s="434">
        <v>43886</v>
      </c>
      <c r="L1451" s="427">
        <v>2.99</v>
      </c>
      <c r="M1451" s="427"/>
      <c r="N1451" s="434">
        <v>43886</v>
      </c>
      <c r="O1451" s="427">
        <v>3.31</v>
      </c>
    </row>
    <row r="1452" spans="11:15" ht="15" customHeight="1">
      <c r="K1452" s="434">
        <v>43885</v>
      </c>
      <c r="L1452" s="427">
        <v>2.99</v>
      </c>
      <c r="M1452" s="427"/>
      <c r="N1452" s="434">
        <v>43885</v>
      </c>
      <c r="O1452" s="427">
        <v>3.31</v>
      </c>
    </row>
    <row r="1453" spans="11:15" ht="15" customHeight="1">
      <c r="K1453" s="434">
        <v>43882</v>
      </c>
      <c r="L1453" s="427">
        <v>3.05</v>
      </c>
      <c r="M1453" s="427"/>
      <c r="N1453" s="434">
        <v>43882</v>
      </c>
      <c r="O1453" s="427">
        <v>3.37</v>
      </c>
    </row>
    <row r="1454" spans="11:15" ht="15" customHeight="1">
      <c r="K1454" s="434">
        <v>43881</v>
      </c>
      <c r="L1454" s="427">
        <v>3.09</v>
      </c>
      <c r="M1454" s="427"/>
      <c r="N1454" s="434">
        <v>43881</v>
      </c>
      <c r="O1454" s="427">
        <v>3.39</v>
      </c>
    </row>
    <row r="1455" spans="11:15" ht="15" customHeight="1">
      <c r="K1455" s="434">
        <v>43880</v>
      </c>
      <c r="L1455" s="427">
        <v>3.12</v>
      </c>
      <c r="M1455" s="427"/>
      <c r="N1455" s="434">
        <v>43880</v>
      </c>
      <c r="O1455" s="427">
        <v>3.43</v>
      </c>
    </row>
    <row r="1456" spans="11:15" ht="15" customHeight="1">
      <c r="K1456" s="434">
        <v>43879</v>
      </c>
      <c r="L1456" s="427">
        <v>3.11</v>
      </c>
      <c r="M1456" s="427"/>
      <c r="N1456" s="434">
        <v>43879</v>
      </c>
      <c r="O1456" s="427">
        <v>3.42</v>
      </c>
    </row>
    <row r="1457" spans="11:15" ht="15" customHeight="1">
      <c r="K1457" s="434">
        <v>43875</v>
      </c>
      <c r="L1457" s="427">
        <v>3.14</v>
      </c>
      <c r="M1457" s="427"/>
      <c r="N1457" s="434">
        <v>43875</v>
      </c>
      <c r="O1457" s="427">
        <v>3.45</v>
      </c>
    </row>
    <row r="1458" spans="11:15" ht="15" customHeight="1">
      <c r="K1458" s="434">
        <v>43874</v>
      </c>
      <c r="L1458" s="427">
        <v>3.17</v>
      </c>
      <c r="M1458" s="427"/>
      <c r="N1458" s="434">
        <v>43874</v>
      </c>
      <c r="O1458" s="427">
        <v>3.49</v>
      </c>
    </row>
    <row r="1459" spans="11:15" ht="15" customHeight="1">
      <c r="K1459" s="434">
        <v>43873</v>
      </c>
      <c r="L1459" s="427">
        <v>3.19</v>
      </c>
      <c r="M1459" s="427"/>
      <c r="N1459" s="434">
        <v>43873</v>
      </c>
      <c r="O1459" s="427">
        <v>3.51</v>
      </c>
    </row>
    <row r="1460" spans="11:15" ht="15" customHeight="1">
      <c r="K1460" s="434">
        <v>43872</v>
      </c>
      <c r="L1460" s="427">
        <v>3.16</v>
      </c>
      <c r="M1460" s="427"/>
      <c r="N1460" s="434">
        <v>43872</v>
      </c>
      <c r="O1460" s="427">
        <v>3.46</v>
      </c>
    </row>
    <row r="1461" spans="11:15" ht="15" customHeight="1">
      <c r="K1461" s="434">
        <v>43871</v>
      </c>
      <c r="L1461" s="427">
        <v>3.14</v>
      </c>
      <c r="M1461" s="427"/>
      <c r="N1461" s="434">
        <v>43871</v>
      </c>
      <c r="O1461" s="427">
        <v>3.44</v>
      </c>
    </row>
    <row r="1462" spans="11:15" ht="15" customHeight="1">
      <c r="K1462" s="434">
        <v>43868</v>
      </c>
      <c r="L1462" s="427">
        <v>3.16</v>
      </c>
      <c r="M1462" s="427"/>
      <c r="N1462" s="434">
        <v>43868</v>
      </c>
      <c r="O1462" s="427">
        <v>3.45</v>
      </c>
    </row>
    <row r="1463" spans="11:15" ht="15" customHeight="1">
      <c r="K1463" s="434">
        <v>43867</v>
      </c>
      <c r="L1463" s="427">
        <v>3.23</v>
      </c>
      <c r="M1463" s="427"/>
      <c r="N1463" s="434">
        <v>43867</v>
      </c>
      <c r="O1463" s="427">
        <v>3.52</v>
      </c>
    </row>
    <row r="1464" spans="11:15" ht="15" customHeight="1">
      <c r="K1464" s="434">
        <v>43866</v>
      </c>
      <c r="L1464" s="427">
        <v>3.25</v>
      </c>
      <c r="M1464" s="427"/>
      <c r="N1464" s="434">
        <v>43866</v>
      </c>
      <c r="O1464" s="427">
        <v>3.55</v>
      </c>
    </row>
    <row r="1465" spans="11:15" ht="15" customHeight="1">
      <c r="K1465" s="434">
        <v>43865</v>
      </c>
      <c r="L1465" s="427">
        <v>3.21</v>
      </c>
      <c r="M1465" s="427"/>
      <c r="N1465" s="434">
        <v>43865</v>
      </c>
      <c r="O1465" s="427">
        <v>3.51</v>
      </c>
    </row>
    <row r="1466" spans="11:15" ht="15" customHeight="1">
      <c r="K1466" s="434">
        <v>43864</v>
      </c>
      <c r="L1466" s="427">
        <v>3.12</v>
      </c>
      <c r="M1466" s="427"/>
      <c r="N1466" s="434">
        <v>43864</v>
      </c>
      <c r="O1466" s="427">
        <v>3.44</v>
      </c>
    </row>
    <row r="1467" spans="11:15" ht="15" customHeight="1">
      <c r="K1467" s="434">
        <v>43861</v>
      </c>
      <c r="L1467" s="427">
        <v>3.13</v>
      </c>
      <c r="M1467" s="427"/>
      <c r="N1467" s="434">
        <v>43861</v>
      </c>
      <c r="O1467" s="427">
        <v>3.44</v>
      </c>
    </row>
    <row r="1468" spans="11:15" ht="15" customHeight="1">
      <c r="K1468" s="434">
        <v>43860</v>
      </c>
      <c r="L1468" s="427">
        <v>3.13</v>
      </c>
      <c r="M1468" s="427"/>
      <c r="N1468" s="434">
        <v>43860</v>
      </c>
      <c r="O1468" s="427">
        <v>3.45</v>
      </c>
    </row>
    <row r="1469" spans="11:15" ht="15" customHeight="1">
      <c r="K1469" s="434">
        <v>43859</v>
      </c>
      <c r="L1469" s="427">
        <v>3.14</v>
      </c>
      <c r="M1469" s="427"/>
      <c r="N1469" s="434">
        <v>43859</v>
      </c>
      <c r="O1469" s="427">
        <v>3.46</v>
      </c>
    </row>
    <row r="1470" spans="11:15" ht="15" customHeight="1">
      <c r="K1470" s="434">
        <v>43858</v>
      </c>
      <c r="L1470" s="427">
        <v>3.19</v>
      </c>
      <c r="M1470" s="427"/>
      <c r="N1470" s="434">
        <v>43858</v>
      </c>
      <c r="O1470" s="427">
        <v>3.49</v>
      </c>
    </row>
    <row r="1471" spans="11:15" ht="15" customHeight="1">
      <c r="K1471" s="434">
        <v>43857</v>
      </c>
      <c r="L1471" s="427">
        <v>3.13</v>
      </c>
      <c r="M1471" s="427"/>
      <c r="N1471" s="434">
        <v>43857</v>
      </c>
      <c r="O1471" s="427">
        <v>3.45</v>
      </c>
    </row>
    <row r="1472" spans="11:15" ht="15" customHeight="1">
      <c r="K1472" s="434">
        <v>43854</v>
      </c>
      <c r="L1472" s="427">
        <v>3.18</v>
      </c>
      <c r="M1472" s="427"/>
      <c r="N1472" s="434">
        <v>43854</v>
      </c>
      <c r="O1472" s="427">
        <v>3.49</v>
      </c>
    </row>
    <row r="1473" spans="11:15" ht="15" customHeight="1">
      <c r="K1473" s="434">
        <v>43853</v>
      </c>
      <c r="L1473" s="427">
        <v>3.23</v>
      </c>
      <c r="M1473" s="427"/>
      <c r="N1473" s="434">
        <v>43853</v>
      </c>
      <c r="O1473" s="427">
        <v>3.54</v>
      </c>
    </row>
    <row r="1474" spans="11:15" ht="15" customHeight="1">
      <c r="K1474" s="434">
        <v>43852</v>
      </c>
      <c r="L1474" s="427">
        <v>3.27</v>
      </c>
      <c r="M1474" s="427"/>
      <c r="N1474" s="434">
        <v>43852</v>
      </c>
      <c r="O1474" s="427">
        <v>3.57</v>
      </c>
    </row>
    <row r="1475" spans="11:15" ht="15" customHeight="1">
      <c r="K1475" s="434">
        <v>43851</v>
      </c>
      <c r="L1475" s="427">
        <v>3.28</v>
      </c>
      <c r="M1475" s="427"/>
      <c r="N1475" s="434">
        <v>43851</v>
      </c>
      <c r="O1475" s="427">
        <v>3.58</v>
      </c>
    </row>
    <row r="1476" spans="11:15" ht="15" customHeight="1">
      <c r="K1476" s="434">
        <v>43847</v>
      </c>
      <c r="L1476" s="427">
        <v>3.35</v>
      </c>
      <c r="M1476" s="427"/>
      <c r="N1476" s="434">
        <v>43847</v>
      </c>
      <c r="O1476" s="427">
        <v>3.65</v>
      </c>
    </row>
    <row r="1477" spans="11:15" ht="15" customHeight="1">
      <c r="K1477" s="434">
        <v>43846</v>
      </c>
      <c r="L1477" s="427">
        <v>3.32</v>
      </c>
      <c r="M1477" s="427"/>
      <c r="N1477" s="434">
        <v>43846</v>
      </c>
      <c r="O1477" s="427">
        <v>3.63</v>
      </c>
    </row>
    <row r="1478" spans="11:15" ht="15" customHeight="1">
      <c r="K1478" s="434">
        <v>43845</v>
      </c>
      <c r="L1478" s="427">
        <v>3.31</v>
      </c>
      <c r="M1478" s="427"/>
      <c r="N1478" s="434">
        <v>43845</v>
      </c>
      <c r="O1478" s="427">
        <v>3.62</v>
      </c>
    </row>
    <row r="1479" spans="11:15" ht="15" customHeight="1">
      <c r="K1479" s="434">
        <v>43844</v>
      </c>
      <c r="L1479" s="427">
        <v>3.34</v>
      </c>
      <c r="M1479" s="427"/>
      <c r="N1479" s="434">
        <v>43844</v>
      </c>
      <c r="O1479" s="427">
        <v>3.66</v>
      </c>
    </row>
    <row r="1480" spans="11:15" ht="15" customHeight="1">
      <c r="K1480" s="434">
        <v>43843</v>
      </c>
      <c r="L1480" s="427">
        <v>3.38</v>
      </c>
      <c r="M1480" s="427"/>
      <c r="N1480" s="434">
        <v>43843</v>
      </c>
      <c r="O1480" s="427">
        <v>3.69</v>
      </c>
    </row>
    <row r="1481" spans="11:15" ht="15" customHeight="1">
      <c r="K1481" s="434">
        <v>43840</v>
      </c>
      <c r="L1481" s="427">
        <v>3.36</v>
      </c>
      <c r="M1481" s="427"/>
      <c r="N1481" s="434">
        <v>43840</v>
      </c>
      <c r="O1481" s="427">
        <v>3.67</v>
      </c>
    </row>
    <row r="1482" spans="11:15" ht="15" customHeight="1">
      <c r="K1482" s="434">
        <v>43839</v>
      </c>
      <c r="L1482" s="427">
        <v>3.41</v>
      </c>
      <c r="M1482" s="427"/>
      <c r="N1482" s="434">
        <v>43839</v>
      </c>
      <c r="O1482" s="427">
        <v>3.73</v>
      </c>
    </row>
    <row r="1483" spans="11:15" ht="15" customHeight="1">
      <c r="K1483" s="434">
        <v>43838</v>
      </c>
      <c r="L1483" s="427">
        <v>3.44</v>
      </c>
      <c r="M1483" s="427"/>
      <c r="N1483" s="434">
        <v>43838</v>
      </c>
      <c r="O1483" s="427">
        <v>3.77</v>
      </c>
    </row>
    <row r="1484" spans="11:15" ht="15" customHeight="1">
      <c r="K1484" s="434">
        <v>43837</v>
      </c>
      <c r="L1484" s="427">
        <v>3.39</v>
      </c>
      <c r="M1484" s="427"/>
      <c r="N1484" s="434">
        <v>43837</v>
      </c>
      <c r="O1484" s="427">
        <v>3.71</v>
      </c>
    </row>
    <row r="1485" spans="11:15" ht="15" customHeight="1">
      <c r="K1485" s="434">
        <v>43836</v>
      </c>
      <c r="L1485" s="427">
        <v>3.35</v>
      </c>
      <c r="M1485" s="427"/>
      <c r="N1485" s="434">
        <v>43836</v>
      </c>
      <c r="O1485" s="427">
        <v>3.68</v>
      </c>
    </row>
    <row r="1486" spans="11:15" ht="15" customHeight="1">
      <c r="K1486" s="434">
        <v>43833</v>
      </c>
      <c r="L1486" s="427">
        <v>3.32</v>
      </c>
      <c r="M1486" s="427"/>
      <c r="N1486" s="434">
        <v>43833</v>
      </c>
      <c r="O1486" s="427">
        <v>3.64</v>
      </c>
    </row>
    <row r="1487" spans="11:15" ht="15" customHeight="1">
      <c r="K1487" s="434">
        <v>43832</v>
      </c>
      <c r="L1487" s="427">
        <v>3.4</v>
      </c>
      <c r="M1487" s="427"/>
      <c r="N1487" s="434">
        <v>43832</v>
      </c>
      <c r="O1487" s="427">
        <v>3.72</v>
      </c>
    </row>
    <row r="1488" spans="11:15" ht="15" customHeight="1">
      <c r="K1488" s="434">
        <v>43830</v>
      </c>
      <c r="L1488" s="427">
        <v>3.44</v>
      </c>
      <c r="M1488" s="427"/>
      <c r="N1488" s="434">
        <v>43830</v>
      </c>
      <c r="O1488" s="427">
        <v>3.76</v>
      </c>
    </row>
    <row r="1489" spans="11:15" ht="15" customHeight="1">
      <c r="K1489" s="434">
        <v>43829</v>
      </c>
      <c r="L1489" s="427">
        <v>3.41</v>
      </c>
      <c r="M1489" s="427"/>
      <c r="N1489" s="434">
        <v>43829</v>
      </c>
      <c r="O1489" s="427">
        <v>3.73</v>
      </c>
    </row>
    <row r="1490" spans="11:15" ht="15" customHeight="1">
      <c r="K1490" s="434">
        <v>43826</v>
      </c>
      <c r="L1490" s="427">
        <v>3.38</v>
      </c>
      <c r="M1490" s="427"/>
      <c r="N1490" s="434">
        <v>43826</v>
      </c>
      <c r="O1490" s="427">
        <v>3.7</v>
      </c>
    </row>
    <row r="1491" spans="11:15" ht="15" customHeight="1">
      <c r="K1491" s="434">
        <v>43825</v>
      </c>
      <c r="L1491" s="427">
        <v>3.4</v>
      </c>
      <c r="M1491" s="427"/>
      <c r="N1491" s="434">
        <v>43825</v>
      </c>
      <c r="O1491" s="427">
        <v>3.73</v>
      </c>
    </row>
    <row r="1492" spans="11:15" ht="15" customHeight="1">
      <c r="K1492" s="434">
        <v>43823</v>
      </c>
      <c r="L1492" s="427">
        <v>3.4</v>
      </c>
      <c r="M1492" s="427"/>
      <c r="N1492" s="434">
        <v>43823</v>
      </c>
      <c r="O1492" s="427">
        <v>3.73</v>
      </c>
    </row>
    <row r="1493" spans="11:15" ht="15" customHeight="1">
      <c r="K1493" s="434">
        <v>43822</v>
      </c>
      <c r="L1493" s="427">
        <v>3.42</v>
      </c>
      <c r="M1493" s="427"/>
      <c r="N1493" s="434">
        <v>43822</v>
      </c>
      <c r="O1493" s="427">
        <v>3.75</v>
      </c>
    </row>
    <row r="1494" spans="11:15" ht="15" customHeight="1">
      <c r="K1494" s="434">
        <v>43819</v>
      </c>
      <c r="L1494" s="427">
        <v>3.41</v>
      </c>
      <c r="M1494" s="427"/>
      <c r="N1494" s="434">
        <v>43819</v>
      </c>
      <c r="O1494" s="427">
        <v>3.74</v>
      </c>
    </row>
    <row r="1495" spans="11:15" ht="15" customHeight="1">
      <c r="K1495" s="434">
        <v>43818</v>
      </c>
      <c r="L1495" s="427">
        <v>3.42</v>
      </c>
      <c r="M1495" s="427"/>
      <c r="N1495" s="434">
        <v>43818</v>
      </c>
      <c r="O1495" s="427">
        <v>3.74</v>
      </c>
    </row>
    <row r="1496" spans="11:15" ht="15" customHeight="1">
      <c r="K1496" s="434">
        <v>43817</v>
      </c>
      <c r="L1496" s="427">
        <v>3.43</v>
      </c>
      <c r="M1496" s="427"/>
      <c r="N1496" s="434">
        <v>43817</v>
      </c>
      <c r="O1496" s="427">
        <v>3.75</v>
      </c>
    </row>
    <row r="1497" spans="11:15" ht="15" customHeight="1">
      <c r="K1497" s="434">
        <v>43816</v>
      </c>
      <c r="L1497" s="427">
        <v>3.41</v>
      </c>
      <c r="M1497" s="427"/>
      <c r="N1497" s="434">
        <v>43816</v>
      </c>
      <c r="O1497" s="427">
        <v>3.74</v>
      </c>
    </row>
    <row r="1498" spans="11:15" ht="15" customHeight="1">
      <c r="K1498" s="434">
        <v>43815</v>
      </c>
      <c r="L1498" s="427">
        <v>3.41</v>
      </c>
      <c r="M1498" s="427"/>
      <c r="N1498" s="434">
        <v>43815</v>
      </c>
      <c r="O1498" s="427">
        <v>3.74</v>
      </c>
    </row>
    <row r="1499" spans="11:15" ht="15" customHeight="1">
      <c r="K1499" s="434">
        <v>43812</v>
      </c>
      <c r="L1499" s="427">
        <v>3.36</v>
      </c>
      <c r="M1499" s="427"/>
      <c r="N1499" s="434">
        <v>43812</v>
      </c>
      <c r="O1499" s="427">
        <v>3.68</v>
      </c>
    </row>
    <row r="1500" spans="11:15" ht="15" customHeight="1">
      <c r="K1500" s="434">
        <v>43811</v>
      </c>
      <c r="L1500" s="427">
        <v>3.43</v>
      </c>
      <c r="M1500" s="427"/>
      <c r="N1500" s="434">
        <v>43811</v>
      </c>
      <c r="O1500" s="427">
        <v>3.77</v>
      </c>
    </row>
    <row r="1501" spans="11:15" ht="15" customHeight="1">
      <c r="K1501" s="434">
        <v>43810</v>
      </c>
      <c r="L1501" s="427">
        <v>3.34</v>
      </c>
      <c r="M1501" s="427"/>
      <c r="N1501" s="434">
        <v>43810</v>
      </c>
      <c r="O1501" s="427">
        <v>3.67</v>
      </c>
    </row>
    <row r="1502" spans="11:15" ht="15" customHeight="1">
      <c r="K1502" s="434">
        <v>43809</v>
      </c>
      <c r="L1502" s="427">
        <v>3.38</v>
      </c>
      <c r="M1502" s="427"/>
      <c r="N1502" s="434">
        <v>43809</v>
      </c>
      <c r="O1502" s="427">
        <v>3.7</v>
      </c>
    </row>
    <row r="1503" spans="11:15" ht="15" customHeight="1">
      <c r="K1503" s="434">
        <v>43808</v>
      </c>
      <c r="L1503" s="427">
        <v>3.39</v>
      </c>
      <c r="M1503" s="427"/>
      <c r="N1503" s="434">
        <v>43808</v>
      </c>
      <c r="O1503" s="427">
        <v>3.72</v>
      </c>
    </row>
    <row r="1504" spans="11:15" ht="15" customHeight="1">
      <c r="K1504" s="434">
        <v>43805</v>
      </c>
      <c r="L1504" s="427">
        <v>3.41</v>
      </c>
      <c r="M1504" s="427"/>
      <c r="N1504" s="434">
        <v>43805</v>
      </c>
      <c r="O1504" s="427">
        <v>3.74</v>
      </c>
    </row>
    <row r="1505" spans="11:15" ht="15" customHeight="1">
      <c r="K1505" s="434">
        <v>43804</v>
      </c>
      <c r="L1505" s="427">
        <v>3.39</v>
      </c>
      <c r="M1505" s="427"/>
      <c r="N1505" s="434">
        <v>43804</v>
      </c>
      <c r="O1505" s="427">
        <v>3.72</v>
      </c>
    </row>
    <row r="1506" spans="11:15" ht="15" customHeight="1">
      <c r="K1506" s="434">
        <v>43803</v>
      </c>
      <c r="L1506" s="427">
        <v>3.39</v>
      </c>
      <c r="M1506" s="427"/>
      <c r="N1506" s="434">
        <v>43803</v>
      </c>
      <c r="O1506" s="427">
        <v>3.72</v>
      </c>
    </row>
    <row r="1507" spans="11:15" ht="15" customHeight="1">
      <c r="K1507" s="434">
        <v>43802</v>
      </c>
      <c r="L1507" s="427">
        <v>3.34</v>
      </c>
      <c r="M1507" s="427"/>
      <c r="N1507" s="434">
        <v>43802</v>
      </c>
      <c r="O1507" s="427">
        <v>3.66</v>
      </c>
    </row>
    <row r="1508" spans="11:15" ht="15" customHeight="1">
      <c r="K1508" s="434">
        <v>43801</v>
      </c>
      <c r="L1508" s="427">
        <v>3.43</v>
      </c>
      <c r="M1508" s="427"/>
      <c r="N1508" s="434">
        <v>43801</v>
      </c>
      <c r="O1508" s="427">
        <v>3.77</v>
      </c>
    </row>
    <row r="1509" spans="11:15" ht="15" customHeight="1">
      <c r="K1509" s="434">
        <v>43798</v>
      </c>
      <c r="L1509" s="427">
        <v>3.36</v>
      </c>
      <c r="M1509" s="427"/>
      <c r="N1509" s="434">
        <v>43798</v>
      </c>
      <c r="O1509" s="427">
        <v>3.69</v>
      </c>
    </row>
    <row r="1510" spans="11:15" ht="15" customHeight="1">
      <c r="K1510" s="434">
        <v>43796</v>
      </c>
      <c r="L1510" s="427">
        <v>3.28</v>
      </c>
      <c r="M1510" s="427"/>
      <c r="N1510" s="434">
        <v>43796</v>
      </c>
      <c r="O1510" s="427">
        <v>3.68</v>
      </c>
    </row>
    <row r="1511" spans="11:15" ht="15" customHeight="1">
      <c r="K1511" s="434">
        <v>43795</v>
      </c>
      <c r="L1511" s="427">
        <v>3.33</v>
      </c>
      <c r="M1511" s="427"/>
      <c r="N1511" s="434">
        <v>43795</v>
      </c>
      <c r="O1511" s="427">
        <v>3.67</v>
      </c>
    </row>
    <row r="1512" spans="11:15" ht="15" customHeight="1">
      <c r="K1512" s="434">
        <v>43794</v>
      </c>
      <c r="L1512" s="427">
        <v>3.37</v>
      </c>
      <c r="M1512" s="427"/>
      <c r="N1512" s="434">
        <v>43794</v>
      </c>
      <c r="O1512" s="427">
        <v>3.71</v>
      </c>
    </row>
    <row r="1513" spans="11:15" ht="15" customHeight="1">
      <c r="K1513" s="434">
        <v>43791</v>
      </c>
      <c r="L1513" s="427">
        <v>3.39</v>
      </c>
      <c r="M1513" s="427"/>
      <c r="N1513" s="434">
        <v>43791</v>
      </c>
      <c r="O1513" s="427">
        <v>3.73</v>
      </c>
    </row>
    <row r="1514" spans="11:15" ht="15" customHeight="1">
      <c r="K1514" s="434">
        <v>43790</v>
      </c>
      <c r="L1514" s="427">
        <v>3.4</v>
      </c>
      <c r="M1514" s="427"/>
      <c r="N1514" s="434">
        <v>43790</v>
      </c>
      <c r="O1514" s="427">
        <v>3.73</v>
      </c>
    </row>
    <row r="1515" spans="11:15" ht="15" customHeight="1">
      <c r="K1515" s="434">
        <v>43789</v>
      </c>
      <c r="L1515" s="427">
        <v>3.36</v>
      </c>
      <c r="M1515" s="427"/>
      <c r="N1515" s="434">
        <v>43789</v>
      </c>
      <c r="O1515" s="427">
        <v>3.7</v>
      </c>
    </row>
    <row r="1516" spans="11:15" ht="15" customHeight="1">
      <c r="K1516" s="434">
        <v>43788</v>
      </c>
      <c r="L1516" s="427">
        <v>3.4</v>
      </c>
      <c r="M1516" s="427"/>
      <c r="N1516" s="434">
        <v>43788</v>
      </c>
      <c r="O1516" s="427">
        <v>3.73</v>
      </c>
    </row>
    <row r="1517" spans="11:15" ht="15" customHeight="1">
      <c r="K1517" s="434">
        <v>43787</v>
      </c>
      <c r="L1517" s="427">
        <v>3.44</v>
      </c>
      <c r="M1517" s="427"/>
      <c r="N1517" s="434">
        <v>43787</v>
      </c>
      <c r="O1517" s="427">
        <v>3.77</v>
      </c>
    </row>
    <row r="1518" spans="11:15" ht="15" customHeight="1">
      <c r="K1518" s="434">
        <v>43784</v>
      </c>
      <c r="L1518" s="427">
        <v>3.45</v>
      </c>
      <c r="M1518" s="427"/>
      <c r="N1518" s="434">
        <v>43784</v>
      </c>
      <c r="O1518" s="427">
        <v>3.78</v>
      </c>
    </row>
    <row r="1519" spans="11:15" ht="15" customHeight="1">
      <c r="K1519" s="434">
        <v>43783</v>
      </c>
      <c r="L1519" s="427">
        <v>3.43</v>
      </c>
      <c r="M1519" s="427"/>
      <c r="N1519" s="434">
        <v>43783</v>
      </c>
      <c r="O1519" s="427">
        <v>3.76</v>
      </c>
    </row>
    <row r="1520" spans="11:15" ht="15" customHeight="1">
      <c r="K1520" s="434">
        <v>43782</v>
      </c>
      <c r="L1520" s="427">
        <v>3.48</v>
      </c>
      <c r="M1520" s="427"/>
      <c r="N1520" s="434">
        <v>43782</v>
      </c>
      <c r="O1520" s="427">
        <v>3.81</v>
      </c>
    </row>
    <row r="1521" spans="11:15" ht="15" customHeight="1">
      <c r="K1521" s="434">
        <v>43781</v>
      </c>
      <c r="L1521" s="427">
        <v>3.51</v>
      </c>
      <c r="M1521" s="427"/>
      <c r="N1521" s="434">
        <v>43781</v>
      </c>
      <c r="O1521" s="427">
        <v>3.84</v>
      </c>
    </row>
    <row r="1522" spans="11:15" ht="15" customHeight="1">
      <c r="K1522" s="434">
        <v>43777</v>
      </c>
      <c r="L1522" s="427">
        <v>3.55</v>
      </c>
      <c r="M1522" s="427"/>
      <c r="N1522" s="434">
        <v>43777</v>
      </c>
      <c r="O1522" s="427">
        <v>3.88</v>
      </c>
    </row>
    <row r="1523" spans="11:15" ht="15" customHeight="1">
      <c r="K1523" s="434">
        <v>43776</v>
      </c>
      <c r="L1523" s="427">
        <v>3.54</v>
      </c>
      <c r="M1523" s="427"/>
      <c r="N1523" s="434">
        <v>43776</v>
      </c>
      <c r="O1523" s="427">
        <v>3.87</v>
      </c>
    </row>
    <row r="1524" spans="11:15" ht="15" customHeight="1">
      <c r="K1524" s="434">
        <v>43775</v>
      </c>
      <c r="L1524" s="427">
        <v>3.44</v>
      </c>
      <c r="M1524" s="427"/>
      <c r="N1524" s="434">
        <v>43775</v>
      </c>
      <c r="O1524" s="427">
        <v>3.76</v>
      </c>
    </row>
    <row r="1525" spans="11:15" ht="15" customHeight="1">
      <c r="K1525" s="434">
        <v>43774</v>
      </c>
      <c r="L1525" s="427">
        <v>3.49</v>
      </c>
      <c r="M1525" s="427"/>
      <c r="N1525" s="434">
        <v>43774</v>
      </c>
      <c r="O1525" s="427">
        <v>3.82</v>
      </c>
    </row>
    <row r="1526" spans="11:15" ht="15" customHeight="1">
      <c r="K1526" s="434">
        <v>43773</v>
      </c>
      <c r="L1526" s="427">
        <v>3.43</v>
      </c>
      <c r="M1526" s="427"/>
      <c r="N1526" s="434">
        <v>43773</v>
      </c>
      <c r="O1526" s="427">
        <v>3.76</v>
      </c>
    </row>
    <row r="1527" spans="11:15" ht="15" customHeight="1">
      <c r="K1527" s="434">
        <v>43770</v>
      </c>
      <c r="L1527" s="427">
        <v>3.36</v>
      </c>
      <c r="M1527" s="427"/>
      <c r="N1527" s="434">
        <v>43770</v>
      </c>
      <c r="O1527" s="427">
        <v>3.7</v>
      </c>
    </row>
    <row r="1528" spans="11:15" ht="15" customHeight="1">
      <c r="K1528" s="434">
        <v>43769</v>
      </c>
      <c r="L1528" s="427">
        <v>3.33</v>
      </c>
      <c r="M1528" s="427"/>
      <c r="N1528" s="434">
        <v>43769</v>
      </c>
      <c r="O1528" s="427">
        <v>3.67</v>
      </c>
    </row>
    <row r="1529" spans="11:15" ht="15" customHeight="1">
      <c r="K1529" s="434">
        <v>43768</v>
      </c>
      <c r="L1529" s="427">
        <v>3.42</v>
      </c>
      <c r="M1529" s="427"/>
      <c r="N1529" s="434">
        <v>43768</v>
      </c>
      <c r="O1529" s="427">
        <v>3.75</v>
      </c>
    </row>
    <row r="1530" spans="11:15" ht="15" customHeight="1">
      <c r="K1530" s="434">
        <v>43767</v>
      </c>
      <c r="L1530" s="427">
        <v>3.47</v>
      </c>
      <c r="M1530" s="427"/>
      <c r="N1530" s="434">
        <v>43767</v>
      </c>
      <c r="O1530" s="427">
        <v>3.8</v>
      </c>
    </row>
    <row r="1531" spans="11:15" ht="15" customHeight="1">
      <c r="K1531" s="434">
        <v>43766</v>
      </c>
      <c r="L1531" s="427">
        <v>3.5</v>
      </c>
      <c r="M1531" s="427"/>
      <c r="N1531" s="434">
        <v>43766</v>
      </c>
      <c r="O1531" s="427">
        <v>3.82</v>
      </c>
    </row>
    <row r="1532" spans="11:15" ht="15" customHeight="1">
      <c r="K1532" s="434">
        <v>43763</v>
      </c>
      <c r="L1532" s="427">
        <v>3.44</v>
      </c>
      <c r="M1532" s="427"/>
      <c r="N1532" s="434">
        <v>43763</v>
      </c>
      <c r="O1532" s="427">
        <v>3.77</v>
      </c>
    </row>
    <row r="1533" spans="11:15" ht="15" customHeight="1">
      <c r="K1533" s="434">
        <v>43762</v>
      </c>
      <c r="L1533" s="427">
        <v>3.41</v>
      </c>
      <c r="M1533" s="427"/>
      <c r="N1533" s="434">
        <v>43762</v>
      </c>
      <c r="O1533" s="427">
        <v>3.75</v>
      </c>
    </row>
    <row r="1534" spans="11:15" ht="15" customHeight="1">
      <c r="K1534" s="434">
        <v>43761</v>
      </c>
      <c r="L1534" s="427">
        <v>3.41</v>
      </c>
      <c r="M1534" s="427"/>
      <c r="N1534" s="434">
        <v>43761</v>
      </c>
      <c r="O1534" s="427">
        <v>3.76</v>
      </c>
    </row>
    <row r="1535" spans="11:15" ht="15" customHeight="1">
      <c r="K1535" s="434">
        <v>43760</v>
      </c>
      <c r="L1535" s="427">
        <v>3.41</v>
      </c>
      <c r="M1535" s="427"/>
      <c r="N1535" s="434">
        <v>43760</v>
      </c>
      <c r="O1535" s="427">
        <v>3.77</v>
      </c>
    </row>
    <row r="1536" spans="11:15" ht="15" customHeight="1">
      <c r="K1536" s="434">
        <v>43759</v>
      </c>
      <c r="L1536" s="427">
        <v>3.46</v>
      </c>
      <c r="M1536" s="427"/>
      <c r="N1536" s="434">
        <v>43759</v>
      </c>
      <c r="O1536" s="427">
        <v>3.8</v>
      </c>
    </row>
    <row r="1537" spans="11:15" ht="15" customHeight="1">
      <c r="K1537" s="434">
        <v>43756</v>
      </c>
      <c r="L1537" s="427">
        <v>3.43</v>
      </c>
      <c r="M1537" s="427"/>
      <c r="N1537" s="434">
        <v>43756</v>
      </c>
      <c r="O1537" s="427">
        <v>3.77</v>
      </c>
    </row>
    <row r="1538" spans="11:15" ht="15" customHeight="1">
      <c r="K1538" s="434">
        <v>43755</v>
      </c>
      <c r="L1538" s="427">
        <v>3.43</v>
      </c>
      <c r="M1538" s="427"/>
      <c r="N1538" s="434">
        <v>43755</v>
      </c>
      <c r="O1538" s="427">
        <v>3.77</v>
      </c>
    </row>
    <row r="1539" spans="11:15" ht="15" customHeight="1">
      <c r="K1539" s="434">
        <v>43754</v>
      </c>
      <c r="L1539" s="427">
        <v>3.43</v>
      </c>
      <c r="M1539" s="427"/>
      <c r="N1539" s="434">
        <v>43754</v>
      </c>
      <c r="O1539" s="427">
        <v>3.76</v>
      </c>
    </row>
    <row r="1540" spans="11:15" ht="15" customHeight="1">
      <c r="K1540" s="434">
        <v>43753</v>
      </c>
      <c r="L1540" s="427">
        <v>3.44</v>
      </c>
      <c r="M1540" s="427"/>
      <c r="N1540" s="434">
        <v>43753</v>
      </c>
      <c r="O1540" s="427">
        <v>3.78</v>
      </c>
    </row>
    <row r="1541" spans="11:15" ht="15" customHeight="1">
      <c r="K1541" s="434">
        <v>43749</v>
      </c>
      <c r="L1541" s="427">
        <v>3.43</v>
      </c>
      <c r="M1541" s="427"/>
      <c r="N1541" s="434">
        <v>43749</v>
      </c>
      <c r="O1541" s="427">
        <v>3.77</v>
      </c>
    </row>
    <row r="1542" spans="11:15" ht="15" customHeight="1">
      <c r="K1542" s="434">
        <v>43748</v>
      </c>
      <c r="L1542" s="427">
        <v>3.38</v>
      </c>
      <c r="M1542" s="427"/>
      <c r="N1542" s="434">
        <v>43748</v>
      </c>
      <c r="O1542" s="427">
        <v>3.72</v>
      </c>
    </row>
    <row r="1543" spans="11:15" ht="15" customHeight="1">
      <c r="K1543" s="434">
        <v>43747</v>
      </c>
      <c r="L1543" s="427">
        <v>3.32</v>
      </c>
      <c r="M1543" s="427"/>
      <c r="N1543" s="434">
        <v>43747</v>
      </c>
      <c r="O1543" s="427">
        <v>3.66</v>
      </c>
    </row>
    <row r="1544" spans="11:15" ht="15" customHeight="1">
      <c r="K1544" s="434">
        <v>43746</v>
      </c>
      <c r="L1544" s="427">
        <v>3.28</v>
      </c>
      <c r="M1544" s="427"/>
      <c r="N1544" s="434">
        <v>43746</v>
      </c>
      <c r="O1544" s="427">
        <v>3.62</v>
      </c>
    </row>
    <row r="1545" spans="11:15" ht="15" customHeight="1">
      <c r="K1545" s="434">
        <v>43745</v>
      </c>
      <c r="L1545" s="427">
        <v>3.28</v>
      </c>
      <c r="M1545" s="427"/>
      <c r="N1545" s="434">
        <v>43745</v>
      </c>
      <c r="O1545" s="427">
        <v>3.63</v>
      </c>
    </row>
    <row r="1546" spans="11:15" ht="15" customHeight="1">
      <c r="K1546" s="434">
        <v>43742</v>
      </c>
      <c r="L1546" s="427">
        <v>3.26</v>
      </c>
      <c r="M1546" s="427"/>
      <c r="N1546" s="434">
        <v>43742</v>
      </c>
      <c r="O1546" s="427">
        <v>3.6</v>
      </c>
    </row>
    <row r="1547" spans="11:15" ht="15" customHeight="1">
      <c r="K1547" s="434">
        <v>43741</v>
      </c>
      <c r="L1547" s="427">
        <v>3.28</v>
      </c>
      <c r="M1547" s="427"/>
      <c r="N1547" s="434">
        <v>43741</v>
      </c>
      <c r="O1547" s="427">
        <v>3.62</v>
      </c>
    </row>
    <row r="1548" spans="11:15" ht="15" customHeight="1">
      <c r="K1548" s="434">
        <v>43740</v>
      </c>
      <c r="L1548" s="427">
        <v>3.32</v>
      </c>
      <c r="M1548" s="427"/>
      <c r="N1548" s="434">
        <v>43740</v>
      </c>
      <c r="O1548" s="427">
        <v>3.66</v>
      </c>
    </row>
    <row r="1549" spans="11:15" ht="15" customHeight="1">
      <c r="K1549" s="434">
        <v>43739</v>
      </c>
      <c r="L1549" s="427">
        <v>3.34</v>
      </c>
      <c r="M1549" s="427"/>
      <c r="N1549" s="434">
        <v>43739</v>
      </c>
      <c r="O1549" s="427">
        <v>3.67</v>
      </c>
    </row>
    <row r="1550" spans="11:15" ht="15" customHeight="1">
      <c r="K1550" s="434">
        <v>43738</v>
      </c>
      <c r="L1550" s="427">
        <v>3.35</v>
      </c>
      <c r="M1550" s="427"/>
      <c r="N1550" s="434">
        <v>43738</v>
      </c>
      <c r="O1550" s="427">
        <v>3.68</v>
      </c>
    </row>
    <row r="1551" spans="11:15" ht="15" customHeight="1">
      <c r="K1551" s="434">
        <v>43735</v>
      </c>
      <c r="L1551" s="427">
        <v>3.35</v>
      </c>
      <c r="M1551" s="427"/>
      <c r="N1551" s="434">
        <v>43735</v>
      </c>
      <c r="O1551" s="427">
        <v>3.68</v>
      </c>
    </row>
    <row r="1552" spans="11:15" ht="15" customHeight="1">
      <c r="K1552" s="434">
        <v>43734</v>
      </c>
      <c r="L1552" s="427">
        <v>3.36</v>
      </c>
      <c r="M1552" s="427"/>
      <c r="N1552" s="434">
        <v>43734</v>
      </c>
      <c r="O1552" s="427">
        <v>3.68</v>
      </c>
    </row>
    <row r="1553" spans="11:15" ht="15" customHeight="1">
      <c r="K1553" s="434">
        <v>43733</v>
      </c>
      <c r="L1553" s="427">
        <v>3.4</v>
      </c>
      <c r="M1553" s="427"/>
      <c r="N1553" s="434">
        <v>43733</v>
      </c>
      <c r="O1553" s="427">
        <v>3.73</v>
      </c>
    </row>
    <row r="1554" spans="11:15" ht="15" customHeight="1">
      <c r="K1554" s="434">
        <v>43732</v>
      </c>
      <c r="L1554" s="427">
        <v>3.31</v>
      </c>
      <c r="M1554" s="427"/>
      <c r="N1554" s="434">
        <v>43732</v>
      </c>
      <c r="O1554" s="427">
        <v>3.65</v>
      </c>
    </row>
    <row r="1555" spans="11:15" ht="15" customHeight="1">
      <c r="K1555" s="434">
        <v>43731</v>
      </c>
      <c r="L1555" s="427">
        <v>3.37</v>
      </c>
      <c r="M1555" s="427"/>
      <c r="N1555" s="434">
        <v>43731</v>
      </c>
      <c r="O1555" s="427">
        <v>3.7</v>
      </c>
    </row>
    <row r="1556" spans="11:15" ht="15" customHeight="1">
      <c r="K1556" s="434">
        <v>43728</v>
      </c>
      <c r="L1556" s="427">
        <v>3.41</v>
      </c>
      <c r="M1556" s="427"/>
      <c r="N1556" s="434">
        <v>43728</v>
      </c>
      <c r="O1556" s="427">
        <v>3.75</v>
      </c>
    </row>
    <row r="1557" spans="11:15" ht="15" customHeight="1">
      <c r="K1557" s="434">
        <v>43727</v>
      </c>
      <c r="L1557" s="427">
        <v>3.43</v>
      </c>
      <c r="M1557" s="427"/>
      <c r="N1557" s="434">
        <v>43727</v>
      </c>
      <c r="O1557" s="427">
        <v>3.77</v>
      </c>
    </row>
    <row r="1558" spans="11:15" ht="15" customHeight="1">
      <c r="K1558" s="434">
        <v>43726</v>
      </c>
      <c r="L1558" s="427">
        <v>3.45</v>
      </c>
      <c r="M1558" s="427"/>
      <c r="N1558" s="434">
        <v>43726</v>
      </c>
      <c r="O1558" s="427">
        <v>3.79</v>
      </c>
    </row>
    <row r="1559" spans="11:15" ht="15" customHeight="1">
      <c r="K1559" s="434">
        <v>43725</v>
      </c>
      <c r="L1559" s="427">
        <v>3.49</v>
      </c>
      <c r="M1559" s="427"/>
      <c r="N1559" s="434">
        <v>43725</v>
      </c>
      <c r="O1559" s="427">
        <v>3.83</v>
      </c>
    </row>
    <row r="1560" spans="11:15" ht="15" customHeight="1">
      <c r="K1560" s="434">
        <v>43724</v>
      </c>
      <c r="L1560" s="427">
        <v>3.51</v>
      </c>
      <c r="M1560" s="427"/>
      <c r="N1560" s="434">
        <v>43724</v>
      </c>
      <c r="O1560" s="427">
        <v>3.85</v>
      </c>
    </row>
    <row r="1561" spans="11:15" ht="15" customHeight="1">
      <c r="K1561" s="434">
        <v>43721</v>
      </c>
      <c r="L1561" s="427">
        <v>3.57</v>
      </c>
      <c r="M1561" s="427"/>
      <c r="N1561" s="434">
        <v>43721</v>
      </c>
      <c r="O1561" s="427">
        <v>3.92</v>
      </c>
    </row>
    <row r="1562" spans="11:15" ht="15" customHeight="1">
      <c r="K1562" s="434">
        <v>43720</v>
      </c>
      <c r="L1562" s="427">
        <v>3.47</v>
      </c>
      <c r="M1562" s="427"/>
      <c r="N1562" s="434">
        <v>43720</v>
      </c>
      <c r="O1562" s="427">
        <v>3.81</v>
      </c>
    </row>
    <row r="1563" spans="11:15" ht="15" customHeight="1">
      <c r="K1563" s="434">
        <v>43719</v>
      </c>
      <c r="L1563" s="427">
        <v>3.42</v>
      </c>
      <c r="M1563" s="427"/>
      <c r="N1563" s="434">
        <v>43719</v>
      </c>
      <c r="O1563" s="427">
        <v>3.76</v>
      </c>
    </row>
    <row r="1564" spans="11:15" ht="15" customHeight="1">
      <c r="K1564" s="434">
        <v>43718</v>
      </c>
      <c r="L1564" s="427">
        <v>3.4</v>
      </c>
      <c r="M1564" s="427"/>
      <c r="N1564" s="434">
        <v>43718</v>
      </c>
      <c r="O1564" s="427">
        <v>3.74</v>
      </c>
    </row>
    <row r="1565" spans="11:15" ht="15" customHeight="1">
      <c r="K1565" s="434">
        <v>43717</v>
      </c>
      <c r="L1565" s="427">
        <v>3.31</v>
      </c>
      <c r="M1565" s="427"/>
      <c r="N1565" s="434">
        <v>43717</v>
      </c>
      <c r="O1565" s="427">
        <v>3.66</v>
      </c>
    </row>
    <row r="1566" spans="11:15" ht="15" customHeight="1">
      <c r="K1566" s="434">
        <v>43714</v>
      </c>
      <c r="L1566" s="427">
        <v>3.24</v>
      </c>
      <c r="M1566" s="427"/>
      <c r="N1566" s="434">
        <v>43714</v>
      </c>
      <c r="O1566" s="427">
        <v>3.58</v>
      </c>
    </row>
    <row r="1567" spans="11:15" ht="15" customHeight="1">
      <c r="K1567" s="434">
        <v>43713</v>
      </c>
      <c r="L1567" s="427">
        <v>3.27</v>
      </c>
      <c r="M1567" s="427"/>
      <c r="N1567" s="434">
        <v>43713</v>
      </c>
      <c r="O1567" s="427">
        <v>3.62</v>
      </c>
    </row>
    <row r="1568" spans="11:15" ht="15" customHeight="1">
      <c r="K1568" s="434">
        <v>43712</v>
      </c>
      <c r="L1568" s="427">
        <v>3.18</v>
      </c>
      <c r="M1568" s="427"/>
      <c r="N1568" s="434">
        <v>43712</v>
      </c>
      <c r="O1568" s="427">
        <v>3.52</v>
      </c>
    </row>
    <row r="1569" spans="11:15" ht="15" customHeight="1">
      <c r="K1569" s="434">
        <v>43711</v>
      </c>
      <c r="L1569" s="427">
        <v>3.17</v>
      </c>
      <c r="M1569" s="427"/>
      <c r="N1569" s="434">
        <v>43711</v>
      </c>
      <c r="O1569" s="427">
        <v>3.51</v>
      </c>
    </row>
    <row r="1570" spans="11:15" ht="15" customHeight="1">
      <c r="K1570" s="434">
        <v>43707</v>
      </c>
      <c r="L1570" s="427">
        <v>3.19</v>
      </c>
      <c r="M1570" s="427"/>
      <c r="N1570" s="434">
        <v>43707</v>
      </c>
      <c r="O1570" s="427">
        <v>3.53</v>
      </c>
    </row>
    <row r="1571" spans="11:15" ht="15" customHeight="1">
      <c r="K1571" s="434">
        <v>43706</v>
      </c>
      <c r="L1571" s="427">
        <v>3.19</v>
      </c>
      <c r="M1571" s="427"/>
      <c r="N1571" s="434">
        <v>43706</v>
      </c>
      <c r="O1571" s="427">
        <v>3.54</v>
      </c>
    </row>
    <row r="1572" spans="11:15" ht="15" customHeight="1">
      <c r="K1572" s="434">
        <v>43705</v>
      </c>
      <c r="L1572" s="427">
        <v>3.15</v>
      </c>
      <c r="M1572" s="427"/>
      <c r="N1572" s="434">
        <v>43705</v>
      </c>
      <c r="O1572" s="427">
        <v>3.5</v>
      </c>
    </row>
    <row r="1573" spans="11:15" ht="15" customHeight="1">
      <c r="K1573" s="434">
        <v>43704</v>
      </c>
      <c r="L1573" s="427">
        <v>3.18</v>
      </c>
      <c r="M1573" s="427"/>
      <c r="N1573" s="434">
        <v>43704</v>
      </c>
      <c r="O1573" s="427">
        <v>3.52</v>
      </c>
    </row>
    <row r="1574" spans="11:15" ht="15" customHeight="1">
      <c r="K1574" s="434">
        <v>43703</v>
      </c>
      <c r="L1574" s="427">
        <v>3.25</v>
      </c>
      <c r="M1574" s="427"/>
      <c r="N1574" s="434">
        <v>43703</v>
      </c>
      <c r="O1574" s="427">
        <v>3.59</v>
      </c>
    </row>
    <row r="1575" spans="11:15" ht="15" customHeight="1">
      <c r="K1575" s="434">
        <v>43700</v>
      </c>
      <c r="L1575" s="427">
        <v>3.23</v>
      </c>
      <c r="M1575" s="427"/>
      <c r="N1575" s="434">
        <v>43700</v>
      </c>
      <c r="O1575" s="427">
        <v>3.56</v>
      </c>
    </row>
    <row r="1576" spans="11:15" ht="15" customHeight="1">
      <c r="K1576" s="434">
        <v>43699</v>
      </c>
      <c r="L1576" s="427">
        <v>3.31</v>
      </c>
      <c r="M1576" s="427"/>
      <c r="N1576" s="434">
        <v>43699</v>
      </c>
      <c r="O1576" s="427">
        <v>3.64</v>
      </c>
    </row>
    <row r="1577" spans="11:15" ht="15" customHeight="1">
      <c r="K1577" s="434">
        <v>43698</v>
      </c>
      <c r="L1577" s="427">
        <v>3.27</v>
      </c>
      <c r="M1577" s="427"/>
      <c r="N1577" s="434">
        <v>43698</v>
      </c>
      <c r="O1577" s="427">
        <v>3.61</v>
      </c>
    </row>
    <row r="1578" spans="11:15" ht="15" customHeight="1">
      <c r="K1578" s="434">
        <v>43697</v>
      </c>
      <c r="L1578" s="427">
        <v>3.26</v>
      </c>
      <c r="M1578" s="427"/>
      <c r="N1578" s="434">
        <v>43697</v>
      </c>
      <c r="O1578" s="427">
        <v>3.61</v>
      </c>
    </row>
    <row r="1579" spans="11:15" ht="15" customHeight="1">
      <c r="K1579" s="434">
        <v>43696</v>
      </c>
      <c r="L1579" s="427">
        <v>3.31</v>
      </c>
      <c r="M1579" s="427"/>
      <c r="N1579" s="434">
        <v>43696</v>
      </c>
      <c r="O1579" s="427">
        <v>3.65</v>
      </c>
    </row>
    <row r="1580" spans="11:15" ht="15" customHeight="1">
      <c r="K1580" s="434">
        <v>43693</v>
      </c>
      <c r="L1580" s="427">
        <v>3.23</v>
      </c>
      <c r="M1580" s="427"/>
      <c r="N1580" s="434">
        <v>43693</v>
      </c>
      <c r="O1580" s="427">
        <v>3.55</v>
      </c>
    </row>
    <row r="1581" spans="11:15" ht="15" customHeight="1">
      <c r="K1581" s="434">
        <v>43692</v>
      </c>
      <c r="L1581" s="427">
        <v>3.2</v>
      </c>
      <c r="M1581" s="427"/>
      <c r="N1581" s="434">
        <v>43692</v>
      </c>
      <c r="O1581" s="427">
        <v>3.52</v>
      </c>
    </row>
    <row r="1582" spans="11:15" ht="15" customHeight="1">
      <c r="K1582" s="434">
        <v>43691</v>
      </c>
      <c r="L1582" s="427">
        <v>3.25</v>
      </c>
      <c r="M1582" s="427"/>
      <c r="N1582" s="434">
        <v>43691</v>
      </c>
      <c r="O1582" s="427">
        <v>3.56</v>
      </c>
    </row>
    <row r="1583" spans="11:15" ht="15" customHeight="1">
      <c r="K1583" s="434">
        <v>43690</v>
      </c>
      <c r="L1583" s="427">
        <v>3.31</v>
      </c>
      <c r="M1583" s="427"/>
      <c r="N1583" s="434">
        <v>43690</v>
      </c>
      <c r="O1583" s="427">
        <v>3.64</v>
      </c>
    </row>
    <row r="1584" spans="11:15" ht="15" customHeight="1">
      <c r="K1584" s="434">
        <v>43689</v>
      </c>
      <c r="L1584" s="427">
        <v>3.29</v>
      </c>
      <c r="M1584" s="427"/>
      <c r="N1584" s="434">
        <v>43689</v>
      </c>
      <c r="O1584" s="427">
        <v>3.63</v>
      </c>
    </row>
    <row r="1585" spans="11:15" ht="15" customHeight="1">
      <c r="K1585" s="434">
        <v>43686</v>
      </c>
      <c r="L1585" s="427">
        <v>3.38</v>
      </c>
      <c r="M1585" s="427"/>
      <c r="N1585" s="434">
        <v>43686</v>
      </c>
      <c r="O1585" s="427">
        <v>3.71</v>
      </c>
    </row>
    <row r="1586" spans="11:15" ht="15" customHeight="1">
      <c r="K1586" s="434">
        <v>43685</v>
      </c>
      <c r="L1586" s="427">
        <v>3.36</v>
      </c>
      <c r="M1586" s="427"/>
      <c r="N1586" s="434">
        <v>43685</v>
      </c>
      <c r="O1586" s="427">
        <v>3.7</v>
      </c>
    </row>
    <row r="1587" spans="11:15" ht="15" customHeight="1">
      <c r="K1587" s="434">
        <v>43684</v>
      </c>
      <c r="L1587" s="427">
        <v>3.32</v>
      </c>
      <c r="M1587" s="427"/>
      <c r="N1587" s="434">
        <v>43684</v>
      </c>
      <c r="O1587" s="427">
        <v>3.68</v>
      </c>
    </row>
    <row r="1588" spans="11:15" ht="15" customHeight="1">
      <c r="K1588" s="434">
        <v>43683</v>
      </c>
      <c r="L1588" s="427">
        <v>3.37</v>
      </c>
      <c r="M1588" s="427"/>
      <c r="N1588" s="434">
        <v>43683</v>
      </c>
      <c r="O1588" s="427">
        <v>3.72</v>
      </c>
    </row>
    <row r="1589" spans="11:15" ht="15" customHeight="1">
      <c r="K1589" s="434">
        <v>43682</v>
      </c>
      <c r="L1589" s="427">
        <v>3.39</v>
      </c>
      <c r="M1589" s="427"/>
      <c r="N1589" s="434">
        <v>43682</v>
      </c>
      <c r="O1589" s="427">
        <v>3.73</v>
      </c>
    </row>
    <row r="1590" spans="11:15" ht="15" customHeight="1">
      <c r="K1590" s="434">
        <v>43679</v>
      </c>
      <c r="L1590" s="427">
        <v>3.47</v>
      </c>
      <c r="M1590" s="427"/>
      <c r="N1590" s="434">
        <v>43679</v>
      </c>
      <c r="O1590" s="427">
        <v>3.81</v>
      </c>
    </row>
    <row r="1591" spans="11:15" ht="15" customHeight="1">
      <c r="K1591" s="434">
        <v>43678</v>
      </c>
      <c r="L1591" s="427">
        <v>3.51</v>
      </c>
      <c r="M1591" s="427"/>
      <c r="N1591" s="434">
        <v>43678</v>
      </c>
      <c r="O1591" s="427">
        <v>3.84</v>
      </c>
    </row>
    <row r="1592" spans="11:15" ht="15" customHeight="1">
      <c r="K1592" s="434">
        <v>43677</v>
      </c>
      <c r="L1592" s="427">
        <v>3.59</v>
      </c>
      <c r="M1592" s="427"/>
      <c r="N1592" s="434">
        <v>43677</v>
      </c>
      <c r="O1592" s="427">
        <v>3.93</v>
      </c>
    </row>
    <row r="1593" spans="11:15" ht="15" customHeight="1">
      <c r="K1593" s="434">
        <v>43676</v>
      </c>
      <c r="L1593" s="427">
        <v>3.65</v>
      </c>
      <c r="M1593" s="427"/>
      <c r="N1593" s="434">
        <v>43676</v>
      </c>
      <c r="O1593" s="427">
        <v>3.99</v>
      </c>
    </row>
    <row r="1594" spans="11:15" ht="15" customHeight="1">
      <c r="K1594" s="434">
        <v>43675</v>
      </c>
      <c r="L1594" s="427">
        <v>3.65</v>
      </c>
      <c r="M1594" s="427"/>
      <c r="N1594" s="434">
        <v>43675</v>
      </c>
      <c r="O1594" s="427">
        <v>3.99</v>
      </c>
    </row>
    <row r="1595" spans="11:15" ht="15" customHeight="1">
      <c r="K1595" s="434">
        <v>43672</v>
      </c>
      <c r="L1595" s="427">
        <v>3.68</v>
      </c>
      <c r="M1595" s="427"/>
      <c r="N1595" s="434">
        <v>43672</v>
      </c>
      <c r="O1595" s="427">
        <v>4.01</v>
      </c>
    </row>
    <row r="1596" spans="11:15" ht="15" customHeight="1">
      <c r="K1596" s="434">
        <v>43671</v>
      </c>
      <c r="L1596" s="427">
        <v>3.69</v>
      </c>
      <c r="M1596" s="427"/>
      <c r="N1596" s="434">
        <v>43671</v>
      </c>
      <c r="O1596" s="427">
        <v>4.01</v>
      </c>
    </row>
    <row r="1597" spans="11:15" ht="15" customHeight="1">
      <c r="K1597" s="434">
        <v>43670</v>
      </c>
      <c r="L1597" s="427">
        <v>3.66</v>
      </c>
      <c r="M1597" s="427"/>
      <c r="N1597" s="434">
        <v>43670</v>
      </c>
      <c r="O1597" s="427">
        <v>3.99</v>
      </c>
    </row>
    <row r="1598" spans="11:15" ht="15" customHeight="1">
      <c r="K1598" s="434">
        <v>43669</v>
      </c>
      <c r="L1598" s="427">
        <v>3.71</v>
      </c>
      <c r="M1598" s="427"/>
      <c r="N1598" s="434">
        <v>43669</v>
      </c>
      <c r="O1598" s="427">
        <v>4.18</v>
      </c>
    </row>
    <row r="1599" spans="11:15" ht="15" customHeight="1">
      <c r="K1599" s="434">
        <v>43668</v>
      </c>
      <c r="L1599" s="427">
        <v>3.68</v>
      </c>
      <c r="M1599" s="427"/>
      <c r="N1599" s="434">
        <v>43668</v>
      </c>
      <c r="O1599" s="427">
        <v>4.16</v>
      </c>
    </row>
    <row r="1600" spans="11:15" ht="15" customHeight="1">
      <c r="K1600" s="434">
        <v>43665</v>
      </c>
      <c r="L1600" s="427">
        <v>3.69</v>
      </c>
      <c r="M1600" s="427"/>
      <c r="N1600" s="434">
        <v>43665</v>
      </c>
      <c r="O1600" s="427">
        <v>4.18</v>
      </c>
    </row>
    <row r="1601" spans="11:15" ht="15" customHeight="1">
      <c r="K1601" s="434">
        <v>43664</v>
      </c>
      <c r="L1601" s="427">
        <v>3.69</v>
      </c>
      <c r="M1601" s="427"/>
      <c r="N1601" s="434">
        <v>43664</v>
      </c>
      <c r="O1601" s="427">
        <v>4.18</v>
      </c>
    </row>
    <row r="1602" spans="11:15" ht="15" customHeight="1">
      <c r="K1602" s="434">
        <v>43663</v>
      </c>
      <c r="L1602" s="427">
        <v>3.69</v>
      </c>
      <c r="M1602" s="427"/>
      <c r="N1602" s="434">
        <v>43663</v>
      </c>
      <c r="O1602" s="427">
        <v>4.17</v>
      </c>
    </row>
    <row r="1603" spans="11:15" ht="15" customHeight="1">
      <c r="K1603" s="434">
        <v>43662</v>
      </c>
      <c r="L1603" s="427">
        <v>3.75</v>
      </c>
      <c r="M1603" s="427"/>
      <c r="N1603" s="434">
        <v>43662</v>
      </c>
      <c r="O1603" s="427">
        <v>4.2300000000000004</v>
      </c>
    </row>
    <row r="1604" spans="11:15" ht="15" customHeight="1">
      <c r="K1604" s="434">
        <v>43661</v>
      </c>
      <c r="L1604" s="427">
        <v>3.73</v>
      </c>
      <c r="M1604" s="427"/>
      <c r="N1604" s="434">
        <v>43661</v>
      </c>
      <c r="O1604" s="427">
        <v>4.22</v>
      </c>
    </row>
    <row r="1605" spans="11:15" ht="15" customHeight="1">
      <c r="K1605" s="434">
        <v>43658</v>
      </c>
      <c r="L1605" s="427">
        <v>3.76</v>
      </c>
      <c r="M1605" s="427"/>
      <c r="N1605" s="434">
        <v>43658</v>
      </c>
      <c r="O1605" s="427">
        <v>4.24</v>
      </c>
    </row>
    <row r="1606" spans="11:15" ht="15" customHeight="1">
      <c r="K1606" s="434">
        <v>43657</v>
      </c>
      <c r="L1606" s="427">
        <v>3.78</v>
      </c>
      <c r="M1606" s="427"/>
      <c r="N1606" s="434">
        <v>43657</v>
      </c>
      <c r="O1606" s="427">
        <v>4.26</v>
      </c>
    </row>
    <row r="1607" spans="11:15" ht="15" customHeight="1">
      <c r="K1607" s="434">
        <v>43656</v>
      </c>
      <c r="L1607" s="427">
        <v>3.72</v>
      </c>
      <c r="M1607" s="427"/>
      <c r="N1607" s="434">
        <v>43656</v>
      </c>
      <c r="O1607" s="427">
        <v>4.2</v>
      </c>
    </row>
    <row r="1608" spans="11:15" ht="15" customHeight="1">
      <c r="K1608" s="434">
        <v>43655</v>
      </c>
      <c r="L1608" s="427">
        <v>3.69</v>
      </c>
      <c r="M1608" s="427"/>
      <c r="N1608" s="434">
        <v>43655</v>
      </c>
      <c r="O1608" s="427">
        <v>4.17</v>
      </c>
    </row>
    <row r="1609" spans="11:15" ht="15" customHeight="1">
      <c r="K1609" s="434">
        <v>43654</v>
      </c>
      <c r="L1609" s="427">
        <v>3.68</v>
      </c>
      <c r="M1609" s="427"/>
      <c r="N1609" s="434">
        <v>43654</v>
      </c>
      <c r="O1609" s="427">
        <v>4.16</v>
      </c>
    </row>
    <row r="1610" spans="11:15" ht="15" customHeight="1">
      <c r="K1610" s="434">
        <v>43651</v>
      </c>
      <c r="L1610" s="427">
        <v>3.72</v>
      </c>
      <c r="M1610" s="427"/>
      <c r="N1610" s="434">
        <v>43651</v>
      </c>
      <c r="O1610" s="427">
        <v>4.1900000000000004</v>
      </c>
    </row>
    <row r="1611" spans="11:15" ht="15" customHeight="1">
      <c r="K1611" s="434">
        <v>43649</v>
      </c>
      <c r="L1611" s="427">
        <v>3.64</v>
      </c>
      <c r="M1611" s="427"/>
      <c r="N1611" s="434">
        <v>43649</v>
      </c>
      <c r="O1611" s="427">
        <v>4.1100000000000003</v>
      </c>
    </row>
    <row r="1612" spans="11:15" ht="15" customHeight="1">
      <c r="K1612" s="434">
        <v>43648</v>
      </c>
      <c r="L1612" s="427">
        <v>3.68</v>
      </c>
      <c r="M1612" s="427"/>
      <c r="N1612" s="434">
        <v>43648</v>
      </c>
      <c r="O1612" s="427">
        <v>4.16</v>
      </c>
    </row>
    <row r="1613" spans="11:15" ht="15" customHeight="1">
      <c r="K1613" s="434">
        <v>43647</v>
      </c>
      <c r="L1613" s="427">
        <v>3.74</v>
      </c>
      <c r="M1613" s="427"/>
      <c r="N1613" s="434">
        <v>43647</v>
      </c>
      <c r="O1613" s="427">
        <v>4.2</v>
      </c>
    </row>
    <row r="1614" spans="11:15" ht="15" customHeight="1">
      <c r="K1614" s="434">
        <v>43644</v>
      </c>
      <c r="L1614" s="427">
        <v>3.72</v>
      </c>
      <c r="M1614" s="427"/>
      <c r="N1614" s="434">
        <v>43644</v>
      </c>
      <c r="O1614" s="427">
        <v>4.1900000000000004</v>
      </c>
    </row>
    <row r="1615" spans="11:15" ht="15" customHeight="1">
      <c r="K1615" s="434">
        <v>43643</v>
      </c>
      <c r="L1615" s="427">
        <v>3.72</v>
      </c>
      <c r="M1615" s="427"/>
      <c r="N1615" s="434">
        <v>43643</v>
      </c>
      <c r="O1615" s="427">
        <v>4.1900000000000004</v>
      </c>
    </row>
    <row r="1616" spans="11:15" ht="15" customHeight="1">
      <c r="K1616" s="434">
        <v>43642</v>
      </c>
      <c r="L1616" s="427">
        <v>3.77</v>
      </c>
      <c r="M1616" s="427"/>
      <c r="N1616" s="434">
        <v>43642</v>
      </c>
      <c r="O1616" s="427">
        <v>4.24</v>
      </c>
    </row>
    <row r="1617" spans="11:15" ht="15" customHeight="1">
      <c r="K1617" s="434">
        <v>43641</v>
      </c>
      <c r="L1617" s="427">
        <v>3.74</v>
      </c>
      <c r="M1617" s="427"/>
      <c r="N1617" s="434">
        <v>43641</v>
      </c>
      <c r="O1617" s="427">
        <v>4.21</v>
      </c>
    </row>
    <row r="1618" spans="11:15" ht="15" customHeight="1">
      <c r="K1618" s="434">
        <v>43640</v>
      </c>
      <c r="L1618" s="427">
        <v>3.76</v>
      </c>
      <c r="M1618" s="427"/>
      <c r="N1618" s="434">
        <v>43640</v>
      </c>
      <c r="O1618" s="427">
        <v>4.2300000000000004</v>
      </c>
    </row>
    <row r="1619" spans="11:15" ht="15" customHeight="1">
      <c r="K1619" s="434">
        <v>43637</v>
      </c>
      <c r="L1619" s="427">
        <v>3.8</v>
      </c>
      <c r="M1619" s="427"/>
      <c r="N1619" s="434">
        <v>43637</v>
      </c>
      <c r="O1619" s="427">
        <v>4.3</v>
      </c>
    </row>
    <row r="1620" spans="11:15" ht="15" customHeight="1">
      <c r="K1620" s="434">
        <v>43636</v>
      </c>
      <c r="L1620" s="427">
        <v>3.76</v>
      </c>
      <c r="M1620" s="427"/>
      <c r="N1620" s="434">
        <v>43636</v>
      </c>
      <c r="O1620" s="427">
        <v>4.25</v>
      </c>
    </row>
    <row r="1621" spans="11:15" ht="15" customHeight="1">
      <c r="K1621" s="434">
        <v>43635</v>
      </c>
      <c r="L1621" s="427">
        <v>3.78</v>
      </c>
      <c r="M1621" s="427"/>
      <c r="N1621" s="434">
        <v>43635</v>
      </c>
      <c r="O1621" s="427">
        <v>4.3</v>
      </c>
    </row>
    <row r="1622" spans="11:15" ht="15" customHeight="1">
      <c r="K1622" s="434">
        <v>43634</v>
      </c>
      <c r="L1622" s="427">
        <v>3.81</v>
      </c>
      <c r="M1622" s="427"/>
      <c r="N1622" s="434">
        <v>43634</v>
      </c>
      <c r="O1622" s="427">
        <v>4.32</v>
      </c>
    </row>
    <row r="1623" spans="11:15" ht="15" customHeight="1">
      <c r="K1623" s="434">
        <v>43633</v>
      </c>
      <c r="L1623" s="427">
        <v>3.84</v>
      </c>
      <c r="M1623" s="427"/>
      <c r="N1623" s="434">
        <v>43633</v>
      </c>
      <c r="O1623" s="427">
        <v>4.3499999999999996</v>
      </c>
    </row>
    <row r="1624" spans="11:15" ht="15" customHeight="1">
      <c r="K1624" s="434">
        <v>43630</v>
      </c>
      <c r="L1624" s="427">
        <v>3.86</v>
      </c>
      <c r="M1624" s="427"/>
      <c r="N1624" s="434">
        <v>43630</v>
      </c>
      <c r="O1624" s="427">
        <v>4.3600000000000003</v>
      </c>
    </row>
    <row r="1625" spans="11:15" ht="15" customHeight="1">
      <c r="K1625" s="434">
        <v>43629</v>
      </c>
      <c r="L1625" s="427">
        <v>3.87</v>
      </c>
      <c r="M1625" s="427"/>
      <c r="N1625" s="434">
        <v>43629</v>
      </c>
      <c r="O1625" s="427">
        <v>4.37</v>
      </c>
    </row>
    <row r="1626" spans="11:15" ht="15" customHeight="1">
      <c r="K1626" s="434">
        <v>43628</v>
      </c>
      <c r="L1626" s="427">
        <v>3.89</v>
      </c>
      <c r="M1626" s="427"/>
      <c r="N1626" s="434">
        <v>43628</v>
      </c>
      <c r="O1626" s="427">
        <v>4.3899999999999997</v>
      </c>
    </row>
    <row r="1627" spans="11:15" ht="15" customHeight="1">
      <c r="K1627" s="434">
        <v>43627</v>
      </c>
      <c r="L1627" s="427">
        <v>3.88</v>
      </c>
      <c r="M1627" s="427"/>
      <c r="N1627" s="434">
        <v>43627</v>
      </c>
      <c r="O1627" s="427">
        <v>4.38</v>
      </c>
    </row>
    <row r="1628" spans="11:15" ht="15" customHeight="1">
      <c r="K1628" s="434">
        <v>43626</v>
      </c>
      <c r="L1628" s="427">
        <v>3.89</v>
      </c>
      <c r="M1628" s="427"/>
      <c r="N1628" s="434">
        <v>43626</v>
      </c>
      <c r="O1628" s="427">
        <v>4.3899999999999997</v>
      </c>
    </row>
    <row r="1629" spans="11:15" ht="15" customHeight="1">
      <c r="K1629" s="434">
        <v>43623</v>
      </c>
      <c r="L1629" s="427">
        <v>3.84</v>
      </c>
      <c r="M1629" s="427"/>
      <c r="N1629" s="434">
        <v>43623</v>
      </c>
      <c r="O1629" s="427">
        <v>4.3499999999999996</v>
      </c>
    </row>
    <row r="1630" spans="11:15" ht="15" customHeight="1">
      <c r="K1630" s="434">
        <v>43622</v>
      </c>
      <c r="L1630" s="427">
        <v>3.88</v>
      </c>
      <c r="M1630" s="427"/>
      <c r="N1630" s="434">
        <v>43622</v>
      </c>
      <c r="O1630" s="427">
        <v>4.3899999999999997</v>
      </c>
    </row>
    <row r="1631" spans="11:15" ht="15" customHeight="1">
      <c r="K1631" s="434">
        <v>43621</v>
      </c>
      <c r="L1631" s="427">
        <v>3.9</v>
      </c>
      <c r="M1631" s="427"/>
      <c r="N1631" s="434">
        <v>43621</v>
      </c>
      <c r="O1631" s="427">
        <v>4.4000000000000004</v>
      </c>
    </row>
    <row r="1632" spans="11:15" ht="15" customHeight="1">
      <c r="K1632" s="434">
        <v>43620</v>
      </c>
      <c r="L1632" s="427">
        <v>3.86</v>
      </c>
      <c r="M1632" s="427"/>
      <c r="N1632" s="434">
        <v>43620</v>
      </c>
      <c r="O1632" s="427">
        <v>4.37</v>
      </c>
    </row>
    <row r="1633" spans="11:15" ht="15" customHeight="1">
      <c r="K1633" s="434">
        <v>43619</v>
      </c>
      <c r="L1633" s="427">
        <v>3.8</v>
      </c>
      <c r="M1633" s="427"/>
      <c r="N1633" s="434">
        <v>43619</v>
      </c>
      <c r="O1633" s="427">
        <v>4.3099999999999996</v>
      </c>
    </row>
    <row r="1634" spans="11:15" ht="15" customHeight="1">
      <c r="K1634" s="434">
        <v>43616</v>
      </c>
      <c r="L1634" s="427">
        <v>3.83</v>
      </c>
      <c r="M1634" s="427"/>
      <c r="N1634" s="434">
        <v>43616</v>
      </c>
      <c r="O1634" s="427">
        <v>4.33</v>
      </c>
    </row>
    <row r="1635" spans="11:15" ht="15" customHeight="1">
      <c r="K1635" s="434">
        <v>43615</v>
      </c>
      <c r="L1635" s="427">
        <v>3.87</v>
      </c>
      <c r="M1635" s="427"/>
      <c r="N1635" s="434">
        <v>43615</v>
      </c>
      <c r="O1635" s="427">
        <v>4.38</v>
      </c>
    </row>
    <row r="1636" spans="11:15" ht="15" customHeight="1">
      <c r="K1636" s="434">
        <v>43614</v>
      </c>
      <c r="L1636" s="427">
        <v>3.88</v>
      </c>
      <c r="M1636" s="427"/>
      <c r="N1636" s="434">
        <v>43614</v>
      </c>
      <c r="O1636" s="427">
        <v>4.41</v>
      </c>
    </row>
    <row r="1637" spans="11:15" ht="15" customHeight="1">
      <c r="K1637" s="434">
        <v>43613</v>
      </c>
      <c r="L1637" s="427">
        <v>3.91</v>
      </c>
      <c r="M1637" s="427"/>
      <c r="N1637" s="434">
        <v>43613</v>
      </c>
      <c r="O1637" s="427">
        <v>4.42</v>
      </c>
    </row>
    <row r="1638" spans="11:15" ht="15" customHeight="1">
      <c r="K1638" s="434">
        <v>43609</v>
      </c>
      <c r="L1638" s="427">
        <v>3.95</v>
      </c>
      <c r="M1638" s="427"/>
      <c r="N1638" s="434">
        <v>43609</v>
      </c>
      <c r="O1638" s="427">
        <v>4.47</v>
      </c>
    </row>
    <row r="1639" spans="11:15" ht="15" customHeight="1">
      <c r="K1639" s="434">
        <v>43608</v>
      </c>
      <c r="L1639" s="427">
        <v>3.93</v>
      </c>
      <c r="M1639" s="427"/>
      <c r="N1639" s="434">
        <v>43608</v>
      </c>
      <c r="O1639" s="427">
        <v>4.43</v>
      </c>
    </row>
    <row r="1640" spans="11:15" ht="15" customHeight="1">
      <c r="K1640" s="434">
        <v>43607</v>
      </c>
      <c r="L1640" s="427">
        <v>4</v>
      </c>
      <c r="M1640" s="427"/>
      <c r="N1640" s="434">
        <v>43607</v>
      </c>
      <c r="O1640" s="427">
        <v>4.5</v>
      </c>
    </row>
    <row r="1641" spans="11:15" ht="15" customHeight="1">
      <c r="K1641" s="434">
        <v>43606</v>
      </c>
      <c r="L1641" s="427">
        <v>4.01</v>
      </c>
      <c r="M1641" s="427"/>
      <c r="N1641" s="434">
        <v>43606</v>
      </c>
      <c r="O1641" s="427">
        <v>4.51</v>
      </c>
    </row>
    <row r="1642" spans="11:15" ht="15" customHeight="1">
      <c r="K1642" s="434">
        <v>43605</v>
      </c>
      <c r="L1642" s="427">
        <v>4</v>
      </c>
      <c r="M1642" s="427"/>
      <c r="N1642" s="434">
        <v>43605</v>
      </c>
      <c r="O1642" s="427">
        <v>4.5</v>
      </c>
    </row>
    <row r="1643" spans="11:15" ht="15" customHeight="1">
      <c r="K1643" s="434">
        <v>43602</v>
      </c>
      <c r="L1643" s="427">
        <v>3.99</v>
      </c>
      <c r="M1643" s="427"/>
      <c r="N1643" s="434">
        <v>43602</v>
      </c>
      <c r="O1643" s="427">
        <v>4.4800000000000004</v>
      </c>
    </row>
    <row r="1644" spans="11:15" ht="15" customHeight="1">
      <c r="K1644" s="434">
        <v>43601</v>
      </c>
      <c r="L1644" s="427">
        <v>4</v>
      </c>
      <c r="M1644" s="427"/>
      <c r="N1644" s="434">
        <v>43601</v>
      </c>
      <c r="O1644" s="427">
        <v>4.49</v>
      </c>
    </row>
    <row r="1645" spans="11:15" ht="15" customHeight="1">
      <c r="K1645" s="434">
        <v>43600</v>
      </c>
      <c r="L1645" s="427">
        <v>3.99</v>
      </c>
      <c r="M1645" s="427"/>
      <c r="N1645" s="434">
        <v>43600</v>
      </c>
      <c r="O1645" s="427">
        <v>4.4800000000000004</v>
      </c>
    </row>
    <row r="1646" spans="11:15" ht="15" customHeight="1">
      <c r="K1646" s="434">
        <v>43599</v>
      </c>
      <c r="L1646" s="427">
        <v>4.01</v>
      </c>
      <c r="M1646" s="427"/>
      <c r="N1646" s="434">
        <v>43599</v>
      </c>
      <c r="O1646" s="427">
        <v>4.5</v>
      </c>
    </row>
    <row r="1647" spans="11:15" ht="15" customHeight="1">
      <c r="K1647" s="434">
        <v>43598</v>
      </c>
      <c r="L1647" s="427">
        <v>3.99</v>
      </c>
      <c r="M1647" s="427"/>
      <c r="N1647" s="434">
        <v>43598</v>
      </c>
      <c r="O1647" s="427">
        <v>4.5</v>
      </c>
    </row>
    <row r="1648" spans="11:15" ht="15" customHeight="1">
      <c r="K1648" s="434">
        <v>43595</v>
      </c>
      <c r="L1648" s="427">
        <v>4.01</v>
      </c>
      <c r="M1648" s="427"/>
      <c r="N1648" s="434">
        <v>43595</v>
      </c>
      <c r="O1648" s="427">
        <v>4.51</v>
      </c>
    </row>
    <row r="1649" spans="11:15" ht="15" customHeight="1">
      <c r="K1649" s="434">
        <v>43594</v>
      </c>
      <c r="L1649" s="427">
        <v>4.0199999999999996</v>
      </c>
      <c r="M1649" s="427"/>
      <c r="N1649" s="434">
        <v>43594</v>
      </c>
      <c r="O1649" s="427">
        <v>4.5</v>
      </c>
    </row>
    <row r="1650" spans="11:15" ht="15" customHeight="1">
      <c r="K1650" s="434">
        <v>43593</v>
      </c>
      <c r="L1650" s="427">
        <v>4.03</v>
      </c>
      <c r="M1650" s="427"/>
      <c r="N1650" s="434">
        <v>43593</v>
      </c>
      <c r="O1650" s="427">
        <v>4.5</v>
      </c>
    </row>
    <row r="1651" spans="11:15" ht="15" customHeight="1">
      <c r="K1651" s="434">
        <v>43592</v>
      </c>
      <c r="L1651" s="427">
        <v>3.99</v>
      </c>
      <c r="M1651" s="427"/>
      <c r="N1651" s="434">
        <v>43592</v>
      </c>
      <c r="O1651" s="427">
        <v>4.45</v>
      </c>
    </row>
    <row r="1652" spans="11:15" ht="15" customHeight="1">
      <c r="K1652" s="434">
        <v>43591</v>
      </c>
      <c r="L1652" s="427">
        <v>4.03</v>
      </c>
      <c r="M1652" s="427"/>
      <c r="N1652" s="434">
        <v>43591</v>
      </c>
      <c r="O1652" s="427">
        <v>4.49</v>
      </c>
    </row>
    <row r="1653" spans="11:15" ht="15" customHeight="1">
      <c r="K1653" s="434">
        <v>43588</v>
      </c>
      <c r="L1653" s="427">
        <v>4.05</v>
      </c>
      <c r="M1653" s="427"/>
      <c r="N1653" s="434">
        <v>43588</v>
      </c>
      <c r="O1653" s="427">
        <v>4.5</v>
      </c>
    </row>
    <row r="1654" spans="11:15" ht="15" customHeight="1">
      <c r="K1654" s="434">
        <v>43587</v>
      </c>
      <c r="L1654" s="427">
        <v>4.0599999999999996</v>
      </c>
      <c r="M1654" s="427"/>
      <c r="N1654" s="434">
        <v>43587</v>
      </c>
      <c r="O1654" s="427">
        <v>4.51</v>
      </c>
    </row>
    <row r="1655" spans="11:15" ht="15" customHeight="1">
      <c r="K1655" s="434">
        <v>43586</v>
      </c>
      <c r="L1655" s="427">
        <v>4.03</v>
      </c>
      <c r="M1655" s="427"/>
      <c r="N1655" s="434">
        <v>43586</v>
      </c>
      <c r="O1655" s="427">
        <v>4.4800000000000004</v>
      </c>
    </row>
    <row r="1656" spans="11:15" ht="15" customHeight="1">
      <c r="K1656" s="434">
        <v>43585</v>
      </c>
      <c r="L1656" s="427">
        <v>4.05</v>
      </c>
      <c r="M1656" s="427"/>
      <c r="N1656" s="434">
        <v>43585</v>
      </c>
      <c r="O1656" s="427">
        <v>4.49</v>
      </c>
    </row>
    <row r="1657" spans="11:15" ht="15" customHeight="1">
      <c r="K1657" s="434">
        <v>43584</v>
      </c>
      <c r="L1657" s="427">
        <v>4.08</v>
      </c>
      <c r="M1657" s="427"/>
      <c r="N1657" s="434">
        <v>43584</v>
      </c>
      <c r="O1657" s="427">
        <v>4.51</v>
      </c>
    </row>
    <row r="1658" spans="11:15" ht="15" customHeight="1">
      <c r="K1658" s="434">
        <v>43581</v>
      </c>
      <c r="L1658" s="427">
        <v>4.04</v>
      </c>
      <c r="M1658" s="427"/>
      <c r="N1658" s="434">
        <v>43581</v>
      </c>
      <c r="O1658" s="427">
        <v>4.49</v>
      </c>
    </row>
    <row r="1659" spans="11:15" ht="15" customHeight="1">
      <c r="K1659" s="434">
        <v>43580</v>
      </c>
      <c r="L1659" s="427">
        <v>4.0599999999999996</v>
      </c>
      <c r="M1659" s="427"/>
      <c r="N1659" s="434">
        <v>43580</v>
      </c>
      <c r="O1659" s="427">
        <v>4.5199999999999996</v>
      </c>
    </row>
    <row r="1660" spans="11:15" ht="15" customHeight="1">
      <c r="K1660" s="434">
        <v>43579</v>
      </c>
      <c r="L1660" s="427">
        <v>4.0599999999999996</v>
      </c>
      <c r="M1660" s="427"/>
      <c r="N1660" s="434">
        <v>43579</v>
      </c>
      <c r="O1660" s="427">
        <v>4.5199999999999996</v>
      </c>
    </row>
    <row r="1661" spans="11:15" ht="15" customHeight="1">
      <c r="K1661" s="434">
        <v>43578</v>
      </c>
      <c r="L1661" s="427">
        <v>4.09</v>
      </c>
      <c r="M1661" s="427"/>
      <c r="N1661" s="434">
        <v>43578</v>
      </c>
      <c r="O1661" s="427">
        <v>4.55</v>
      </c>
    </row>
    <row r="1662" spans="11:15" ht="15" customHeight="1">
      <c r="K1662" s="434">
        <v>43577</v>
      </c>
      <c r="L1662" s="427">
        <v>4.1100000000000003</v>
      </c>
      <c r="M1662" s="427"/>
      <c r="N1662" s="434">
        <v>43577</v>
      </c>
      <c r="O1662" s="427">
        <v>4.58</v>
      </c>
    </row>
    <row r="1663" spans="11:15" ht="15" customHeight="1">
      <c r="K1663" s="434">
        <v>43573</v>
      </c>
      <c r="L1663" s="427">
        <v>4.08</v>
      </c>
      <c r="M1663" s="427"/>
      <c r="N1663" s="434">
        <v>43573</v>
      </c>
      <c r="O1663" s="427">
        <v>4.55</v>
      </c>
    </row>
    <row r="1664" spans="11:15" ht="15" customHeight="1">
      <c r="K1664" s="434">
        <v>43572</v>
      </c>
      <c r="L1664" s="427">
        <v>4.1100000000000003</v>
      </c>
      <c r="M1664" s="427"/>
      <c r="N1664" s="434">
        <v>43572</v>
      </c>
      <c r="O1664" s="427">
        <v>4.58</v>
      </c>
    </row>
    <row r="1665" spans="11:15" ht="15" customHeight="1">
      <c r="K1665" s="434">
        <v>43571</v>
      </c>
      <c r="L1665" s="427">
        <v>4.12</v>
      </c>
      <c r="M1665" s="427"/>
      <c r="N1665" s="434">
        <v>43571</v>
      </c>
      <c r="O1665" s="427">
        <v>4.59</v>
      </c>
    </row>
    <row r="1666" spans="11:15" ht="15" customHeight="1">
      <c r="K1666" s="434">
        <v>43570</v>
      </c>
      <c r="L1666" s="427">
        <v>4.0999999999999996</v>
      </c>
      <c r="M1666" s="427"/>
      <c r="N1666" s="434">
        <v>43570</v>
      </c>
      <c r="O1666" s="427">
        <v>4.5599999999999996</v>
      </c>
    </row>
    <row r="1667" spans="11:15" ht="15" customHeight="1">
      <c r="K1667" s="434">
        <v>43567</v>
      </c>
      <c r="L1667" s="427">
        <v>4.1100000000000003</v>
      </c>
      <c r="M1667" s="427"/>
      <c r="N1667" s="434">
        <v>43567</v>
      </c>
      <c r="O1667" s="427">
        <v>4.57</v>
      </c>
    </row>
    <row r="1668" spans="11:15" ht="15" customHeight="1">
      <c r="K1668" s="434">
        <v>43566</v>
      </c>
      <c r="L1668" s="427">
        <v>4.09</v>
      </c>
      <c r="M1668" s="427"/>
      <c r="N1668" s="434">
        <v>43566</v>
      </c>
      <c r="O1668" s="427">
        <v>4.5599999999999996</v>
      </c>
    </row>
    <row r="1669" spans="11:15" ht="15" customHeight="1">
      <c r="K1669" s="434">
        <v>43565</v>
      </c>
      <c r="L1669" s="427">
        <v>4.0599999999999996</v>
      </c>
      <c r="M1669" s="427"/>
      <c r="N1669" s="434">
        <v>43565</v>
      </c>
      <c r="O1669" s="427">
        <v>4.53</v>
      </c>
    </row>
    <row r="1670" spans="11:15" ht="15" customHeight="1">
      <c r="K1670" s="434">
        <v>43564</v>
      </c>
      <c r="L1670" s="427">
        <v>4.07</v>
      </c>
      <c r="M1670" s="427"/>
      <c r="N1670" s="434">
        <v>43564</v>
      </c>
      <c r="O1670" s="427">
        <v>4.54</v>
      </c>
    </row>
    <row r="1671" spans="11:15" ht="15" customHeight="1">
      <c r="K1671" s="434">
        <v>43563</v>
      </c>
      <c r="L1671" s="427">
        <v>4.09</v>
      </c>
      <c r="M1671" s="427"/>
      <c r="N1671" s="434">
        <v>43563</v>
      </c>
      <c r="O1671" s="427">
        <v>4.5599999999999996</v>
      </c>
    </row>
    <row r="1672" spans="11:15" ht="15" customHeight="1">
      <c r="K1672" s="434">
        <v>43560</v>
      </c>
      <c r="L1672" s="427">
        <v>4.08</v>
      </c>
      <c r="M1672" s="427"/>
      <c r="N1672" s="434">
        <v>43560</v>
      </c>
      <c r="O1672" s="427">
        <v>4.55</v>
      </c>
    </row>
    <row r="1673" spans="11:15" ht="15" customHeight="1">
      <c r="K1673" s="434">
        <v>43559</v>
      </c>
      <c r="L1673" s="427">
        <v>4.09</v>
      </c>
      <c r="M1673" s="427"/>
      <c r="N1673" s="434">
        <v>43559</v>
      </c>
      <c r="O1673" s="427">
        <v>4.5599999999999996</v>
      </c>
    </row>
    <row r="1674" spans="11:15" ht="15" customHeight="1">
      <c r="K1674" s="434">
        <v>43558</v>
      </c>
      <c r="L1674" s="427">
        <v>4.0999999999999996</v>
      </c>
      <c r="M1674" s="427"/>
      <c r="N1674" s="434">
        <v>43558</v>
      </c>
      <c r="O1674" s="427">
        <v>4.58</v>
      </c>
    </row>
    <row r="1675" spans="11:15" ht="15" customHeight="1">
      <c r="K1675" s="434">
        <v>43557</v>
      </c>
      <c r="L1675" s="427">
        <v>4.05</v>
      </c>
      <c r="M1675" s="427"/>
      <c r="N1675" s="434">
        <v>43557</v>
      </c>
      <c r="O1675" s="427">
        <v>4.54</v>
      </c>
    </row>
    <row r="1676" spans="11:15" ht="15" customHeight="1">
      <c r="K1676" s="434">
        <v>43556</v>
      </c>
      <c r="L1676" s="427">
        <v>4.0599999999999996</v>
      </c>
      <c r="M1676" s="427"/>
      <c r="N1676" s="434">
        <v>43556</v>
      </c>
      <c r="O1676" s="427">
        <v>4.55</v>
      </c>
    </row>
    <row r="1677" spans="11:15" ht="15" customHeight="1">
      <c r="K1677" s="434">
        <v>43553</v>
      </c>
      <c r="L1677" s="427">
        <v>3.99</v>
      </c>
      <c r="M1677" s="427"/>
      <c r="N1677" s="434">
        <v>43553</v>
      </c>
      <c r="O1677" s="427">
        <v>4.49</v>
      </c>
    </row>
    <row r="1678" spans="11:15" ht="15" customHeight="1">
      <c r="K1678" s="434">
        <v>43552</v>
      </c>
      <c r="L1678" s="427">
        <v>3.99</v>
      </c>
      <c r="M1678" s="427"/>
      <c r="N1678" s="434">
        <v>43552</v>
      </c>
      <c r="O1678" s="427">
        <v>4.4800000000000004</v>
      </c>
    </row>
    <row r="1679" spans="11:15" ht="15" customHeight="1">
      <c r="K1679" s="434">
        <v>43551</v>
      </c>
      <c r="L1679" s="427">
        <v>4</v>
      </c>
      <c r="M1679" s="427"/>
      <c r="N1679" s="434">
        <v>43551</v>
      </c>
      <c r="O1679" s="427">
        <v>4.49</v>
      </c>
    </row>
    <row r="1680" spans="11:15" ht="15" customHeight="1">
      <c r="K1680" s="434">
        <v>43550</v>
      </c>
      <c r="L1680" s="427">
        <v>4.04</v>
      </c>
      <c r="M1680" s="427"/>
      <c r="N1680" s="434">
        <v>43550</v>
      </c>
      <c r="O1680" s="427">
        <v>4.53</v>
      </c>
    </row>
    <row r="1681" spans="11:15" ht="15" customHeight="1">
      <c r="K1681" s="434">
        <v>43549</v>
      </c>
      <c r="L1681" s="427">
        <v>4.05</v>
      </c>
      <c r="M1681" s="427"/>
      <c r="N1681" s="434">
        <v>43549</v>
      </c>
      <c r="O1681" s="427">
        <v>4.53</v>
      </c>
    </row>
    <row r="1682" spans="11:15" ht="15" customHeight="1">
      <c r="K1682" s="434">
        <v>43546</v>
      </c>
      <c r="L1682" s="427">
        <v>4.07</v>
      </c>
      <c r="M1682" s="427"/>
      <c r="N1682" s="434">
        <v>43546</v>
      </c>
      <c r="O1682" s="427">
        <v>4.55</v>
      </c>
    </row>
    <row r="1683" spans="11:15" ht="15" customHeight="1">
      <c r="K1683" s="434">
        <v>43545</v>
      </c>
      <c r="L1683" s="427">
        <v>4.1399999999999997</v>
      </c>
      <c r="M1683" s="427"/>
      <c r="N1683" s="434">
        <v>43545</v>
      </c>
      <c r="O1683" s="427">
        <v>4.63</v>
      </c>
    </row>
    <row r="1684" spans="11:15" ht="15" customHeight="1">
      <c r="K1684" s="434">
        <v>43544</v>
      </c>
      <c r="L1684" s="427">
        <v>4.1500000000000004</v>
      </c>
      <c r="M1684" s="427"/>
      <c r="N1684" s="434">
        <v>43544</v>
      </c>
      <c r="O1684" s="427">
        <v>4.6399999999999997</v>
      </c>
    </row>
    <row r="1685" spans="11:15" ht="15" customHeight="1">
      <c r="K1685" s="434">
        <v>43543</v>
      </c>
      <c r="L1685" s="427">
        <v>4.21</v>
      </c>
      <c r="M1685" s="427"/>
      <c r="N1685" s="434">
        <v>43543</v>
      </c>
      <c r="O1685" s="427">
        <v>4.6900000000000004</v>
      </c>
    </row>
    <row r="1686" spans="11:15" ht="15" customHeight="1">
      <c r="K1686" s="434">
        <v>43542</v>
      </c>
      <c r="L1686" s="427">
        <v>4.2</v>
      </c>
      <c r="M1686" s="427"/>
      <c r="N1686" s="434">
        <v>43542</v>
      </c>
      <c r="O1686" s="427">
        <v>4.68</v>
      </c>
    </row>
    <row r="1687" spans="11:15" ht="15" customHeight="1">
      <c r="K1687" s="434">
        <v>43539</v>
      </c>
      <c r="L1687" s="427">
        <v>4.21</v>
      </c>
      <c r="M1687" s="427"/>
      <c r="N1687" s="434">
        <v>43539</v>
      </c>
      <c r="O1687" s="427">
        <v>4.68</v>
      </c>
    </row>
    <row r="1688" spans="11:15" ht="15" customHeight="1">
      <c r="K1688" s="434">
        <v>43538</v>
      </c>
      <c r="L1688" s="427">
        <v>4.24</v>
      </c>
      <c r="M1688" s="427"/>
      <c r="N1688" s="434">
        <v>43538</v>
      </c>
      <c r="O1688" s="427">
        <v>4.7</v>
      </c>
    </row>
    <row r="1689" spans="11:15" ht="15" customHeight="1">
      <c r="K1689" s="434">
        <v>43537</v>
      </c>
      <c r="L1689" s="427">
        <v>4.2</v>
      </c>
      <c r="M1689" s="427"/>
      <c r="N1689" s="434">
        <v>43537</v>
      </c>
      <c r="O1689" s="427">
        <v>4.67</v>
      </c>
    </row>
    <row r="1690" spans="11:15" ht="15" customHeight="1">
      <c r="K1690" s="434">
        <v>43536</v>
      </c>
      <c r="L1690" s="427">
        <v>4.18</v>
      </c>
      <c r="M1690" s="427"/>
      <c r="N1690" s="434">
        <v>43536</v>
      </c>
      <c r="O1690" s="427">
        <v>4.66</v>
      </c>
    </row>
    <row r="1691" spans="11:15" ht="15" customHeight="1">
      <c r="K1691" s="434">
        <v>43535</v>
      </c>
      <c r="L1691" s="427">
        <v>4.22</v>
      </c>
      <c r="M1691" s="427"/>
      <c r="N1691" s="434">
        <v>43535</v>
      </c>
      <c r="O1691" s="427">
        <v>4.72</v>
      </c>
    </row>
    <row r="1692" spans="11:15" ht="15" customHeight="1">
      <c r="K1692" s="434">
        <v>43532</v>
      </c>
      <c r="L1692" s="427">
        <v>4.1900000000000004</v>
      </c>
      <c r="M1692" s="427"/>
      <c r="N1692" s="434">
        <v>43532</v>
      </c>
      <c r="O1692" s="427">
        <v>4.7</v>
      </c>
    </row>
    <row r="1693" spans="11:15" ht="15" customHeight="1">
      <c r="K1693" s="434">
        <v>43531</v>
      </c>
      <c r="L1693" s="427">
        <v>4.21</v>
      </c>
      <c r="M1693" s="427"/>
      <c r="N1693" s="434">
        <v>43531</v>
      </c>
      <c r="O1693" s="427">
        <v>4.7</v>
      </c>
    </row>
    <row r="1694" spans="11:15" ht="15" customHeight="1">
      <c r="K1694" s="434">
        <v>43530</v>
      </c>
      <c r="L1694" s="427">
        <v>4.25</v>
      </c>
      <c r="M1694" s="427"/>
      <c r="N1694" s="434">
        <v>43530</v>
      </c>
      <c r="O1694" s="427">
        <v>4.75</v>
      </c>
    </row>
    <row r="1695" spans="11:15" ht="15" customHeight="1">
      <c r="K1695" s="434">
        <v>43529</v>
      </c>
      <c r="L1695" s="427">
        <v>4.2699999999999996</v>
      </c>
      <c r="M1695" s="427"/>
      <c r="N1695" s="434">
        <v>43529</v>
      </c>
      <c r="O1695" s="427">
        <v>4.76</v>
      </c>
    </row>
    <row r="1696" spans="11:15" ht="15" customHeight="1">
      <c r="K1696" s="434">
        <v>43528</v>
      </c>
      <c r="L1696" s="427">
        <v>4.2699999999999996</v>
      </c>
      <c r="M1696" s="427"/>
      <c r="N1696" s="434">
        <v>43528</v>
      </c>
      <c r="O1696" s="427">
        <v>4.76</v>
      </c>
    </row>
    <row r="1697" spans="11:15" ht="15" customHeight="1">
      <c r="K1697" s="434">
        <v>43525</v>
      </c>
      <c r="L1697" s="427">
        <v>4.3</v>
      </c>
      <c r="M1697" s="427"/>
      <c r="N1697" s="434">
        <v>43525</v>
      </c>
      <c r="O1697" s="427">
        <v>4.79</v>
      </c>
    </row>
    <row r="1698" spans="11:15" ht="15" customHeight="1">
      <c r="K1698" s="434">
        <v>43524</v>
      </c>
      <c r="L1698" s="427">
        <v>4.2699999999999996</v>
      </c>
      <c r="M1698" s="427"/>
      <c r="N1698" s="434">
        <v>43524</v>
      </c>
      <c r="O1698" s="427">
        <v>4.76</v>
      </c>
    </row>
    <row r="1699" spans="11:15" ht="15" customHeight="1">
      <c r="K1699" s="434">
        <v>43523</v>
      </c>
      <c r="L1699" s="427">
        <v>4.25</v>
      </c>
      <c r="M1699" s="427"/>
      <c r="N1699" s="434">
        <v>43523</v>
      </c>
      <c r="O1699" s="427">
        <v>4.74</v>
      </c>
    </row>
    <row r="1700" spans="11:15" ht="15" customHeight="1">
      <c r="K1700" s="434">
        <v>43522</v>
      </c>
      <c r="L1700" s="427">
        <v>4.2</v>
      </c>
      <c r="M1700" s="427"/>
      <c r="N1700" s="434">
        <v>43522</v>
      </c>
      <c r="O1700" s="427">
        <v>4.6900000000000004</v>
      </c>
    </row>
    <row r="1701" spans="11:15" ht="15" customHeight="1">
      <c r="K1701" s="434">
        <v>43521</v>
      </c>
      <c r="L1701" s="427">
        <v>4.2300000000000004</v>
      </c>
      <c r="M1701" s="427"/>
      <c r="N1701" s="434">
        <v>43521</v>
      </c>
      <c r="O1701" s="427">
        <v>4.71</v>
      </c>
    </row>
    <row r="1702" spans="11:15" ht="15" customHeight="1">
      <c r="K1702" s="434">
        <v>43518</v>
      </c>
      <c r="L1702" s="427">
        <v>4.22</v>
      </c>
      <c r="M1702" s="427"/>
      <c r="N1702" s="434">
        <v>43518</v>
      </c>
      <c r="O1702" s="427">
        <v>4.7</v>
      </c>
    </row>
    <row r="1703" spans="11:15" ht="15" customHeight="1">
      <c r="K1703" s="434">
        <v>43517</v>
      </c>
      <c r="L1703" s="427">
        <v>4.25</v>
      </c>
      <c r="M1703" s="427"/>
      <c r="N1703" s="434">
        <v>43517</v>
      </c>
      <c r="O1703" s="427">
        <v>4.7300000000000004</v>
      </c>
    </row>
    <row r="1704" spans="11:15" ht="15" customHeight="1">
      <c r="K1704" s="434">
        <v>43516</v>
      </c>
      <c r="L1704" s="427">
        <v>4.21</v>
      </c>
      <c r="M1704" s="427"/>
      <c r="N1704" s="434">
        <v>43516</v>
      </c>
      <c r="O1704" s="427">
        <v>4.6900000000000004</v>
      </c>
    </row>
    <row r="1705" spans="11:15" ht="15" customHeight="1">
      <c r="K1705" s="434">
        <v>43515</v>
      </c>
      <c r="L1705" s="427">
        <v>4.22</v>
      </c>
      <c r="M1705" s="427"/>
      <c r="N1705" s="434">
        <v>43515</v>
      </c>
      <c r="O1705" s="427">
        <v>4.72</v>
      </c>
    </row>
    <row r="1706" spans="11:15" ht="15" customHeight="1">
      <c r="K1706" s="434">
        <v>43511</v>
      </c>
      <c r="L1706" s="427">
        <v>4.2300000000000004</v>
      </c>
      <c r="M1706" s="427"/>
      <c r="N1706" s="434">
        <v>43511</v>
      </c>
      <c r="O1706" s="427">
        <v>4.74</v>
      </c>
    </row>
    <row r="1707" spans="11:15" ht="15" customHeight="1">
      <c r="K1707" s="434">
        <v>43510</v>
      </c>
      <c r="L1707" s="427">
        <v>4.24</v>
      </c>
      <c r="M1707" s="427"/>
      <c r="N1707" s="434">
        <v>43510</v>
      </c>
      <c r="O1707" s="427">
        <v>4.76</v>
      </c>
    </row>
    <row r="1708" spans="11:15" ht="15" customHeight="1">
      <c r="K1708" s="434">
        <v>43509</v>
      </c>
      <c r="L1708" s="427">
        <v>4.2699999999999996</v>
      </c>
      <c r="M1708" s="427"/>
      <c r="N1708" s="434">
        <v>43509</v>
      </c>
      <c r="O1708" s="427">
        <v>4.79</v>
      </c>
    </row>
    <row r="1709" spans="11:15" ht="15" customHeight="1">
      <c r="K1709" s="434">
        <v>43508</v>
      </c>
      <c r="L1709" s="427">
        <v>4.25</v>
      </c>
      <c r="M1709" s="427"/>
      <c r="N1709" s="434">
        <v>43508</v>
      </c>
      <c r="O1709" s="427">
        <v>4.78</v>
      </c>
    </row>
    <row r="1710" spans="11:15" ht="15" customHeight="1">
      <c r="K1710" s="434">
        <v>43507</v>
      </c>
      <c r="L1710" s="427">
        <v>4.2300000000000004</v>
      </c>
      <c r="M1710" s="427"/>
      <c r="N1710" s="434">
        <v>43507</v>
      </c>
      <c r="O1710" s="427">
        <v>4.75</v>
      </c>
    </row>
    <row r="1711" spans="11:15" ht="15" customHeight="1">
      <c r="K1711" s="434">
        <v>43504</v>
      </c>
      <c r="L1711" s="427">
        <v>4.22</v>
      </c>
      <c r="M1711" s="427"/>
      <c r="N1711" s="434">
        <v>43504</v>
      </c>
      <c r="O1711" s="427">
        <v>4.74</v>
      </c>
    </row>
    <row r="1712" spans="11:15" ht="15" customHeight="1">
      <c r="K1712" s="434">
        <v>43503</v>
      </c>
      <c r="L1712" s="427">
        <v>4.24</v>
      </c>
      <c r="M1712" s="427"/>
      <c r="N1712" s="434">
        <v>43503</v>
      </c>
      <c r="O1712" s="427">
        <v>4.78</v>
      </c>
    </row>
    <row r="1713" spans="11:15" ht="15" customHeight="1">
      <c r="K1713" s="434">
        <v>43502</v>
      </c>
      <c r="L1713" s="427">
        <v>4.29</v>
      </c>
      <c r="M1713" s="427"/>
      <c r="N1713" s="434">
        <v>43502</v>
      </c>
      <c r="O1713" s="427">
        <v>4.8099999999999996</v>
      </c>
    </row>
    <row r="1714" spans="11:15" ht="15" customHeight="1">
      <c r="K1714" s="434">
        <v>43501</v>
      </c>
      <c r="L1714" s="427">
        <v>4.28</v>
      </c>
      <c r="M1714" s="427"/>
      <c r="N1714" s="434">
        <v>43501</v>
      </c>
      <c r="O1714" s="427">
        <v>4.8099999999999996</v>
      </c>
    </row>
    <row r="1715" spans="11:15" ht="15" customHeight="1">
      <c r="K1715" s="434">
        <v>43500</v>
      </c>
      <c r="L1715" s="427">
        <v>4.32</v>
      </c>
      <c r="M1715" s="427"/>
      <c r="N1715" s="434">
        <v>43500</v>
      </c>
      <c r="O1715" s="427">
        <v>4.8499999999999996</v>
      </c>
    </row>
    <row r="1716" spans="11:15" ht="15" customHeight="1">
      <c r="K1716" s="434">
        <v>43497</v>
      </c>
      <c r="L1716" s="427">
        <v>4.29</v>
      </c>
      <c r="M1716" s="427"/>
      <c r="N1716" s="434">
        <v>43497</v>
      </c>
      <c r="O1716" s="427">
        <v>4.83</v>
      </c>
    </row>
    <row r="1717" spans="11:15" ht="15" customHeight="1">
      <c r="K1717" s="434">
        <v>43496</v>
      </c>
      <c r="L1717" s="427">
        <v>4.2699999999999996</v>
      </c>
      <c r="M1717" s="427"/>
      <c r="N1717" s="434">
        <v>43496</v>
      </c>
      <c r="O1717" s="427">
        <v>4.82</v>
      </c>
    </row>
    <row r="1718" spans="11:15" ht="15" customHeight="1">
      <c r="K1718" s="434">
        <v>43495</v>
      </c>
      <c r="L1718" s="427">
        <v>4.32</v>
      </c>
      <c r="M1718" s="427"/>
      <c r="N1718" s="434">
        <v>43495</v>
      </c>
      <c r="O1718" s="427">
        <v>4.88</v>
      </c>
    </row>
    <row r="1719" spans="11:15" ht="15" customHeight="1">
      <c r="K1719" s="434">
        <v>43494</v>
      </c>
      <c r="L1719" s="427">
        <v>4.32</v>
      </c>
      <c r="M1719" s="427"/>
      <c r="N1719" s="434">
        <v>43494</v>
      </c>
      <c r="O1719" s="427">
        <v>4.8899999999999997</v>
      </c>
    </row>
    <row r="1720" spans="11:15" ht="15" customHeight="1">
      <c r="K1720" s="434">
        <v>43493</v>
      </c>
      <c r="L1720" s="427">
        <v>4.3499999999999996</v>
      </c>
      <c r="M1720" s="427"/>
      <c r="N1720" s="434">
        <v>43493</v>
      </c>
      <c r="O1720" s="427">
        <v>4.91</v>
      </c>
    </row>
    <row r="1721" spans="11:15" ht="15" customHeight="1">
      <c r="K1721" s="434">
        <v>43490</v>
      </c>
      <c r="L1721" s="427">
        <v>4.3499999999999996</v>
      </c>
      <c r="M1721" s="427"/>
      <c r="N1721" s="434">
        <v>43490</v>
      </c>
      <c r="O1721" s="427">
        <v>4.91</v>
      </c>
    </row>
    <row r="1722" spans="11:15" ht="15" customHeight="1">
      <c r="K1722" s="434">
        <v>43489</v>
      </c>
      <c r="L1722" s="427">
        <v>4.34</v>
      </c>
      <c r="M1722" s="427"/>
      <c r="N1722" s="434">
        <v>43489</v>
      </c>
      <c r="O1722" s="427">
        <v>4.8899999999999997</v>
      </c>
    </row>
    <row r="1723" spans="11:15" ht="15" customHeight="1">
      <c r="K1723" s="434">
        <v>43488</v>
      </c>
      <c r="L1723" s="427">
        <v>4.38</v>
      </c>
      <c r="M1723" s="427"/>
      <c r="N1723" s="434">
        <v>43488</v>
      </c>
      <c r="O1723" s="427">
        <v>4.93</v>
      </c>
    </row>
    <row r="1724" spans="11:15" ht="15" customHeight="1">
      <c r="K1724" s="434">
        <v>43487</v>
      </c>
      <c r="L1724" s="427">
        <v>4.37</v>
      </c>
      <c r="M1724" s="427"/>
      <c r="N1724" s="434">
        <v>43487</v>
      </c>
      <c r="O1724" s="427">
        <v>4.92</v>
      </c>
    </row>
    <row r="1725" spans="11:15" ht="15" customHeight="1">
      <c r="K1725" s="434">
        <v>43483</v>
      </c>
      <c r="L1725" s="427">
        <v>4.42</v>
      </c>
      <c r="M1725" s="427"/>
      <c r="N1725" s="434">
        <v>43483</v>
      </c>
      <c r="O1725" s="427">
        <v>4.97</v>
      </c>
    </row>
    <row r="1726" spans="11:15" ht="15" customHeight="1">
      <c r="K1726" s="434">
        <v>43482</v>
      </c>
      <c r="L1726" s="427">
        <v>4.41</v>
      </c>
      <c r="M1726" s="427"/>
      <c r="N1726" s="434">
        <v>43482</v>
      </c>
      <c r="O1726" s="427">
        <v>4.9800000000000004</v>
      </c>
    </row>
    <row r="1727" spans="11:15" ht="15" customHeight="1">
      <c r="K1727" s="434">
        <v>43481</v>
      </c>
      <c r="L1727" s="427">
        <v>4.41</v>
      </c>
      <c r="M1727" s="427"/>
      <c r="N1727" s="434">
        <v>43481</v>
      </c>
      <c r="O1727" s="427">
        <v>4.9800000000000004</v>
      </c>
    </row>
    <row r="1728" spans="11:15" ht="15" customHeight="1">
      <c r="K1728" s="434">
        <v>43480</v>
      </c>
      <c r="L1728" s="427">
        <v>4.41</v>
      </c>
      <c r="M1728" s="427"/>
      <c r="N1728" s="434">
        <v>43480</v>
      </c>
      <c r="O1728" s="427">
        <v>4.9800000000000004</v>
      </c>
    </row>
    <row r="1729" spans="11:15" ht="15" customHeight="1">
      <c r="K1729" s="434">
        <v>43479</v>
      </c>
      <c r="L1729" s="427">
        <v>4.4000000000000004</v>
      </c>
      <c r="M1729" s="427"/>
      <c r="N1729" s="434">
        <v>43479</v>
      </c>
      <c r="O1729" s="427">
        <v>4.97</v>
      </c>
    </row>
    <row r="1730" spans="11:15" ht="15" customHeight="1">
      <c r="K1730" s="434">
        <v>43476</v>
      </c>
      <c r="L1730" s="427">
        <v>4.37</v>
      </c>
      <c r="M1730" s="427"/>
      <c r="N1730" s="434">
        <v>43476</v>
      </c>
      <c r="O1730" s="427">
        <v>4.93</v>
      </c>
    </row>
    <row r="1731" spans="11:15" ht="15" customHeight="1">
      <c r="K1731" s="434">
        <v>43475</v>
      </c>
      <c r="L1731" s="427">
        <v>4.3899999999999997</v>
      </c>
      <c r="M1731" s="427"/>
      <c r="N1731" s="434">
        <v>43475</v>
      </c>
      <c r="O1731" s="427">
        <v>4.96</v>
      </c>
    </row>
    <row r="1732" spans="11:15" ht="15" customHeight="1">
      <c r="K1732" s="434">
        <v>43474</v>
      </c>
      <c r="L1732" s="427">
        <v>4.3600000000000003</v>
      </c>
      <c r="M1732" s="427"/>
      <c r="N1732" s="434">
        <v>43474</v>
      </c>
      <c r="O1732" s="427">
        <v>4.93</v>
      </c>
    </row>
    <row r="1733" spans="11:15" ht="15" customHeight="1">
      <c r="K1733" s="434">
        <v>43473</v>
      </c>
      <c r="L1733" s="427">
        <v>4.33</v>
      </c>
      <c r="M1733" s="427"/>
      <c r="N1733" s="434">
        <v>43473</v>
      </c>
      <c r="O1733" s="427">
        <v>4.9000000000000004</v>
      </c>
    </row>
    <row r="1734" spans="11:15" ht="15" customHeight="1">
      <c r="K1734" s="434">
        <v>43472</v>
      </c>
      <c r="L1734" s="427">
        <v>4.32</v>
      </c>
      <c r="M1734" s="427"/>
      <c r="N1734" s="434">
        <v>43472</v>
      </c>
      <c r="O1734" s="427">
        <v>4.8899999999999997</v>
      </c>
    </row>
    <row r="1735" spans="11:15" ht="15" customHeight="1">
      <c r="K1735" s="434">
        <v>43469</v>
      </c>
      <c r="L1735" s="427">
        <v>4.3099999999999996</v>
      </c>
      <c r="M1735" s="427"/>
      <c r="N1735" s="434">
        <v>43469</v>
      </c>
      <c r="O1735" s="427">
        <v>4.88</v>
      </c>
    </row>
    <row r="1736" spans="11:15" ht="15" customHeight="1">
      <c r="K1736" s="434">
        <v>43468</v>
      </c>
      <c r="L1736" s="427">
        <v>4.2300000000000004</v>
      </c>
      <c r="M1736" s="427"/>
      <c r="N1736" s="434">
        <v>43468</v>
      </c>
      <c r="O1736" s="427">
        <v>4.8</v>
      </c>
    </row>
    <row r="1737" spans="11:15" ht="15" customHeight="1">
      <c r="K1737" s="434">
        <v>43465</v>
      </c>
      <c r="L1737" s="427">
        <v>4.33</v>
      </c>
      <c r="M1737" s="427"/>
      <c r="N1737" s="434">
        <v>43465</v>
      </c>
      <c r="O1737" s="427">
        <v>4.9000000000000004</v>
      </c>
    </row>
    <row r="1738" spans="11:15" ht="15" customHeight="1">
      <c r="K1738" s="434">
        <v>43462</v>
      </c>
      <c r="L1738" s="427">
        <v>4.3499999999999996</v>
      </c>
      <c r="M1738" s="427"/>
      <c r="N1738" s="434">
        <v>43462</v>
      </c>
      <c r="O1738" s="427">
        <v>4.91</v>
      </c>
    </row>
    <row r="1739" spans="11:15" ht="15" customHeight="1">
      <c r="K1739" s="434">
        <v>43461</v>
      </c>
      <c r="L1739" s="427">
        <v>4.33</v>
      </c>
      <c r="M1739" s="427"/>
      <c r="N1739" s="434">
        <v>43461</v>
      </c>
      <c r="O1739" s="427">
        <v>4.8899999999999997</v>
      </c>
    </row>
    <row r="1740" spans="11:15" ht="15" customHeight="1">
      <c r="K1740" s="434">
        <v>43460</v>
      </c>
      <c r="L1740" s="427">
        <v>4.34</v>
      </c>
      <c r="M1740" s="427"/>
      <c r="N1740" s="434">
        <v>43460</v>
      </c>
      <c r="O1740" s="427">
        <v>4.91</v>
      </c>
    </row>
    <row r="1741" spans="11:15" ht="15" customHeight="1">
      <c r="K1741" s="434">
        <v>43458</v>
      </c>
      <c r="L1741" s="427">
        <v>4.29</v>
      </c>
      <c r="M1741" s="427"/>
      <c r="N1741" s="434">
        <v>43458</v>
      </c>
      <c r="O1741" s="427">
        <v>4.8600000000000003</v>
      </c>
    </row>
    <row r="1742" spans="11:15" ht="15" customHeight="1">
      <c r="K1742" s="434">
        <v>43455</v>
      </c>
      <c r="L1742" s="427">
        <v>4.3099999999999996</v>
      </c>
      <c r="M1742" s="427"/>
      <c r="N1742" s="434">
        <v>43455</v>
      </c>
      <c r="O1742" s="427">
        <v>4.88</v>
      </c>
    </row>
    <row r="1743" spans="11:15" ht="15" customHeight="1">
      <c r="K1743" s="434">
        <v>43454</v>
      </c>
      <c r="L1743" s="427">
        <v>4.29</v>
      </c>
      <c r="M1743" s="427"/>
      <c r="N1743" s="434">
        <v>43454</v>
      </c>
      <c r="O1743" s="427">
        <v>4.8499999999999996</v>
      </c>
    </row>
    <row r="1744" spans="11:15" ht="15" customHeight="1">
      <c r="K1744" s="434">
        <v>43453</v>
      </c>
      <c r="L1744" s="427">
        <v>4.29</v>
      </c>
      <c r="M1744" s="427"/>
      <c r="N1744" s="434">
        <v>43453</v>
      </c>
      <c r="O1744" s="427">
        <v>4.83</v>
      </c>
    </row>
    <row r="1745" spans="11:15" ht="15" customHeight="1">
      <c r="K1745" s="434">
        <v>43452</v>
      </c>
      <c r="L1745" s="427">
        <v>4.3499999999999996</v>
      </c>
      <c r="M1745" s="427"/>
      <c r="N1745" s="434">
        <v>43452</v>
      </c>
      <c r="O1745" s="427">
        <v>4.88</v>
      </c>
    </row>
    <row r="1746" spans="11:15" ht="15" customHeight="1">
      <c r="K1746" s="434">
        <v>43451</v>
      </c>
      <c r="L1746" s="427">
        <v>4.3899999999999997</v>
      </c>
      <c r="M1746" s="427"/>
      <c r="N1746" s="434">
        <v>43451</v>
      </c>
      <c r="O1746" s="427">
        <v>4.91</v>
      </c>
    </row>
    <row r="1747" spans="11:15" ht="15" customHeight="1">
      <c r="K1747" s="434">
        <v>43448</v>
      </c>
      <c r="L1747" s="427">
        <v>4.41</v>
      </c>
      <c r="M1747" s="427"/>
      <c r="N1747" s="434">
        <v>43448</v>
      </c>
      <c r="O1747" s="427">
        <v>4.9400000000000004</v>
      </c>
    </row>
    <row r="1748" spans="11:15" ht="15" customHeight="1">
      <c r="K1748" s="434">
        <v>43447</v>
      </c>
      <c r="L1748" s="427">
        <v>4.43</v>
      </c>
      <c r="M1748" s="427"/>
      <c r="N1748" s="434">
        <v>43447</v>
      </c>
      <c r="O1748" s="427">
        <v>4.96</v>
      </c>
    </row>
    <row r="1749" spans="11:15" ht="15" customHeight="1">
      <c r="K1749" s="434">
        <v>43446</v>
      </c>
      <c r="L1749" s="427">
        <v>4.42</v>
      </c>
      <c r="M1749" s="427"/>
      <c r="N1749" s="434">
        <v>43446</v>
      </c>
      <c r="O1749" s="427">
        <v>4.95</v>
      </c>
    </row>
    <row r="1750" spans="11:15" ht="15" customHeight="1">
      <c r="K1750" s="434">
        <v>43445</v>
      </c>
      <c r="L1750" s="427">
        <v>4.4000000000000004</v>
      </c>
      <c r="M1750" s="427"/>
      <c r="N1750" s="434">
        <v>43445</v>
      </c>
      <c r="O1750" s="427">
        <v>4.9400000000000004</v>
      </c>
    </row>
    <row r="1751" spans="11:15" ht="15" customHeight="1">
      <c r="K1751" s="434">
        <v>43444</v>
      </c>
      <c r="L1751" s="427">
        <v>4.4000000000000004</v>
      </c>
      <c r="M1751" s="427"/>
      <c r="N1751" s="434">
        <v>43444</v>
      </c>
      <c r="O1751" s="427">
        <v>4.95</v>
      </c>
    </row>
    <row r="1752" spans="11:15" ht="15" customHeight="1">
      <c r="K1752" s="434">
        <v>43441</v>
      </c>
      <c r="L1752" s="427">
        <v>4.41</v>
      </c>
      <c r="M1752" s="427"/>
      <c r="N1752" s="434">
        <v>43441</v>
      </c>
      <c r="O1752" s="427">
        <v>4.95</v>
      </c>
    </row>
    <row r="1753" spans="11:15" ht="15" customHeight="1">
      <c r="K1753" s="434">
        <v>43440</v>
      </c>
      <c r="L1753" s="427">
        <v>4.3899999999999997</v>
      </c>
      <c r="M1753" s="427"/>
      <c r="N1753" s="434">
        <v>43440</v>
      </c>
      <c r="O1753" s="427">
        <v>4.9400000000000004</v>
      </c>
    </row>
    <row r="1754" spans="11:15" ht="15" customHeight="1">
      <c r="K1754" s="434">
        <v>43438</v>
      </c>
      <c r="L1754" s="427">
        <v>4.43</v>
      </c>
      <c r="M1754" s="427"/>
      <c r="N1754" s="434">
        <v>43438</v>
      </c>
      <c r="O1754" s="427">
        <v>4.95</v>
      </c>
    </row>
    <row r="1755" spans="11:15" ht="15" customHeight="1">
      <c r="K1755" s="434">
        <v>43437</v>
      </c>
      <c r="L1755" s="427">
        <v>4.5199999999999996</v>
      </c>
      <c r="M1755" s="427"/>
      <c r="N1755" s="434">
        <v>43437</v>
      </c>
      <c r="O1755" s="427">
        <v>5.03</v>
      </c>
    </row>
    <row r="1756" spans="11:15" ht="15" customHeight="1">
      <c r="K1756" s="434">
        <v>43434</v>
      </c>
      <c r="L1756" s="427">
        <v>4.53</v>
      </c>
      <c r="M1756" s="427"/>
      <c r="N1756" s="434">
        <v>43434</v>
      </c>
      <c r="O1756" s="427">
        <v>5.07</v>
      </c>
    </row>
    <row r="1757" spans="11:15" ht="15" customHeight="1">
      <c r="K1757" s="434">
        <v>43433</v>
      </c>
      <c r="L1757" s="427">
        <v>4.54</v>
      </c>
      <c r="M1757" s="427"/>
      <c r="N1757" s="434">
        <v>43433</v>
      </c>
      <c r="O1757" s="427">
        <v>5.09</v>
      </c>
    </row>
    <row r="1758" spans="11:15" ht="15" customHeight="1">
      <c r="K1758" s="434">
        <v>43432</v>
      </c>
      <c r="L1758" s="427">
        <v>4.54</v>
      </c>
      <c r="M1758" s="427"/>
      <c r="N1758" s="434">
        <v>43432</v>
      </c>
      <c r="O1758" s="427">
        <v>5.07</v>
      </c>
    </row>
    <row r="1759" spans="11:15" ht="15" customHeight="1">
      <c r="K1759" s="434">
        <v>43431</v>
      </c>
      <c r="L1759" s="427">
        <v>4.53</v>
      </c>
      <c r="M1759" s="427"/>
      <c r="N1759" s="434">
        <v>43431</v>
      </c>
      <c r="O1759" s="427">
        <v>5.05</v>
      </c>
    </row>
    <row r="1760" spans="11:15" ht="15" customHeight="1">
      <c r="K1760" s="434">
        <v>43430</v>
      </c>
      <c r="L1760" s="427">
        <v>4.51</v>
      </c>
      <c r="M1760" s="427"/>
      <c r="N1760" s="434">
        <v>43430</v>
      </c>
      <c r="O1760" s="427">
        <v>5.0199999999999996</v>
      </c>
    </row>
    <row r="1761" spans="11:15" ht="15" customHeight="1">
      <c r="K1761" s="434">
        <v>43427</v>
      </c>
      <c r="L1761" s="427">
        <v>4.49</v>
      </c>
      <c r="M1761" s="427"/>
      <c r="N1761" s="434">
        <v>43427</v>
      </c>
      <c r="O1761" s="427">
        <v>5.0199999999999996</v>
      </c>
    </row>
    <row r="1762" spans="11:15" ht="15" customHeight="1">
      <c r="K1762" s="434">
        <v>43425</v>
      </c>
      <c r="L1762" s="427">
        <v>4.49</v>
      </c>
      <c r="M1762" s="427"/>
      <c r="N1762" s="434">
        <v>43425</v>
      </c>
      <c r="O1762" s="427">
        <v>5.0199999999999996</v>
      </c>
    </row>
    <row r="1763" spans="11:15" ht="15" customHeight="1">
      <c r="K1763" s="434">
        <v>43424</v>
      </c>
      <c r="L1763" s="427">
        <v>4.4800000000000004</v>
      </c>
      <c r="M1763" s="427"/>
      <c r="N1763" s="434">
        <v>43424</v>
      </c>
      <c r="O1763" s="427">
        <v>5.0199999999999996</v>
      </c>
    </row>
    <row r="1764" spans="11:15" ht="15" customHeight="1">
      <c r="K1764" s="434">
        <v>43423</v>
      </c>
      <c r="L1764" s="427">
        <v>4.4800000000000004</v>
      </c>
      <c r="M1764" s="427"/>
      <c r="N1764" s="434">
        <v>43423</v>
      </c>
      <c r="O1764" s="427">
        <v>5.01</v>
      </c>
    </row>
    <row r="1765" spans="11:15" ht="15" customHeight="1">
      <c r="K1765" s="434">
        <v>43420</v>
      </c>
      <c r="L1765" s="427">
        <v>4.49</v>
      </c>
      <c r="M1765" s="427"/>
      <c r="N1765" s="434">
        <v>43420</v>
      </c>
      <c r="O1765" s="427">
        <v>5</v>
      </c>
    </row>
    <row r="1766" spans="11:15" ht="15" customHeight="1">
      <c r="K1766" s="434">
        <v>43419</v>
      </c>
      <c r="L1766" s="427">
        <v>4.5199999999999996</v>
      </c>
      <c r="M1766" s="427"/>
      <c r="N1766" s="434">
        <v>43419</v>
      </c>
      <c r="O1766" s="427">
        <v>5.04</v>
      </c>
    </row>
    <row r="1767" spans="11:15" ht="15" customHeight="1">
      <c r="K1767" s="434">
        <v>43418</v>
      </c>
      <c r="L1767" s="427">
        <v>4.5</v>
      </c>
      <c r="M1767" s="427"/>
      <c r="N1767" s="434">
        <v>43418</v>
      </c>
      <c r="O1767" s="427">
        <v>5.0199999999999996</v>
      </c>
    </row>
    <row r="1768" spans="11:15" ht="15" customHeight="1">
      <c r="K1768" s="434">
        <v>43417</v>
      </c>
      <c r="L1768" s="427">
        <v>4.51</v>
      </c>
      <c r="M1768" s="427"/>
      <c r="N1768" s="434">
        <v>43417</v>
      </c>
      <c r="O1768" s="427">
        <v>5</v>
      </c>
    </row>
    <row r="1769" spans="11:15" ht="15" customHeight="1">
      <c r="K1769" s="434">
        <v>43413</v>
      </c>
      <c r="L1769" s="427">
        <v>4.53</v>
      </c>
      <c r="M1769" s="427"/>
      <c r="N1769" s="434">
        <v>43413</v>
      </c>
      <c r="O1769" s="427">
        <v>5</v>
      </c>
    </row>
    <row r="1770" spans="11:15" ht="15" customHeight="1">
      <c r="K1770" s="434">
        <v>43412</v>
      </c>
      <c r="L1770" s="427">
        <v>4.5599999999999996</v>
      </c>
      <c r="M1770" s="427"/>
      <c r="N1770" s="434">
        <v>43412</v>
      </c>
      <c r="O1770" s="427">
        <v>5.03</v>
      </c>
    </row>
    <row r="1771" spans="11:15" ht="15" customHeight="1">
      <c r="K1771" s="434">
        <v>43411</v>
      </c>
      <c r="L1771" s="427">
        <v>4.55</v>
      </c>
      <c r="M1771" s="427"/>
      <c r="N1771" s="434">
        <v>43411</v>
      </c>
      <c r="O1771" s="427">
        <v>5.01</v>
      </c>
    </row>
    <row r="1772" spans="11:15" ht="15" customHeight="1">
      <c r="K1772" s="434">
        <v>43410</v>
      </c>
      <c r="L1772" s="427">
        <v>4.55</v>
      </c>
      <c r="M1772" s="427"/>
      <c r="N1772" s="434">
        <v>43410</v>
      </c>
      <c r="O1772" s="427">
        <v>5.0199999999999996</v>
      </c>
    </row>
    <row r="1773" spans="11:15" ht="15" customHeight="1">
      <c r="K1773" s="434">
        <v>43409</v>
      </c>
      <c r="L1773" s="427">
        <v>4.57</v>
      </c>
      <c r="M1773" s="427"/>
      <c r="N1773" s="434">
        <v>43409</v>
      </c>
      <c r="O1773" s="427">
        <v>5.04</v>
      </c>
    </row>
    <row r="1774" spans="11:15" ht="15" customHeight="1">
      <c r="K1774" s="434">
        <v>43406</v>
      </c>
      <c r="L1774" s="427">
        <v>4.58</v>
      </c>
      <c r="M1774" s="427"/>
      <c r="N1774" s="434">
        <v>43406</v>
      </c>
      <c r="O1774" s="427">
        <v>5.0599999999999996</v>
      </c>
    </row>
    <row r="1775" spans="11:15" ht="15" customHeight="1">
      <c r="K1775" s="434">
        <v>43405</v>
      </c>
      <c r="L1775" s="427">
        <v>4.5199999999999996</v>
      </c>
      <c r="M1775" s="427"/>
      <c r="N1775" s="434">
        <v>43405</v>
      </c>
      <c r="O1775" s="427">
        <v>4.99</v>
      </c>
    </row>
    <row r="1776" spans="11:15" ht="15" customHeight="1">
      <c r="K1776" s="434">
        <v>43404</v>
      </c>
      <c r="L1776" s="427">
        <v>4.51</v>
      </c>
      <c r="M1776" s="427"/>
      <c r="N1776" s="434">
        <v>43404</v>
      </c>
      <c r="O1776" s="427">
        <v>5</v>
      </c>
    </row>
    <row r="1777" spans="11:15" ht="15" customHeight="1">
      <c r="K1777" s="434">
        <v>43403</v>
      </c>
      <c r="L1777" s="427">
        <v>4.4800000000000004</v>
      </c>
      <c r="M1777" s="427"/>
      <c r="N1777" s="434">
        <v>43403</v>
      </c>
      <c r="O1777" s="427">
        <v>4.96</v>
      </c>
    </row>
    <row r="1778" spans="11:15" ht="15" customHeight="1">
      <c r="K1778" s="434">
        <v>43402</v>
      </c>
      <c r="L1778" s="427">
        <v>4.45</v>
      </c>
      <c r="M1778" s="427"/>
      <c r="N1778" s="434">
        <v>43402</v>
      </c>
      <c r="O1778" s="427">
        <v>4.92</v>
      </c>
    </row>
    <row r="1779" spans="11:15" ht="15" customHeight="1">
      <c r="K1779" s="434">
        <v>43399</v>
      </c>
      <c r="L1779" s="427">
        <v>4.4400000000000004</v>
      </c>
      <c r="M1779" s="427"/>
      <c r="N1779" s="434">
        <v>43399</v>
      </c>
      <c r="O1779" s="427">
        <v>4.91</v>
      </c>
    </row>
    <row r="1780" spans="11:15" ht="15" customHeight="1">
      <c r="K1780" s="434">
        <v>43398</v>
      </c>
      <c r="L1780" s="427">
        <v>4.46</v>
      </c>
      <c r="M1780" s="427"/>
      <c r="N1780" s="434">
        <v>43398</v>
      </c>
      <c r="O1780" s="427">
        <v>4.9400000000000004</v>
      </c>
    </row>
    <row r="1781" spans="11:15" ht="15" customHeight="1">
      <c r="K1781" s="434">
        <v>43397</v>
      </c>
      <c r="L1781" s="427">
        <v>4.4400000000000004</v>
      </c>
      <c r="M1781" s="427"/>
      <c r="N1781" s="434">
        <v>43397</v>
      </c>
      <c r="O1781" s="427">
        <v>4.91</v>
      </c>
    </row>
    <row r="1782" spans="11:15" ht="15" customHeight="1">
      <c r="K1782" s="434">
        <v>43396</v>
      </c>
      <c r="L1782" s="427">
        <v>4.47</v>
      </c>
      <c r="M1782" s="427"/>
      <c r="N1782" s="434">
        <v>43396</v>
      </c>
      <c r="O1782" s="427">
        <v>4.95</v>
      </c>
    </row>
    <row r="1783" spans="11:15" ht="15" customHeight="1">
      <c r="K1783" s="434">
        <v>43395</v>
      </c>
      <c r="L1783" s="427">
        <v>4.4800000000000004</v>
      </c>
      <c r="M1783" s="427"/>
      <c r="N1783" s="434">
        <v>43395</v>
      </c>
      <c r="O1783" s="427">
        <v>4.95</v>
      </c>
    </row>
    <row r="1784" spans="11:15" ht="15" customHeight="1">
      <c r="K1784" s="434">
        <v>43392</v>
      </c>
      <c r="L1784" s="427">
        <v>4.4800000000000004</v>
      </c>
      <c r="M1784" s="427"/>
      <c r="N1784" s="434">
        <v>43392</v>
      </c>
      <c r="O1784" s="427">
        <v>4.95</v>
      </c>
    </row>
    <row r="1785" spans="11:15" ht="15" customHeight="1">
      <c r="K1785" s="434">
        <v>43391</v>
      </c>
      <c r="L1785" s="427">
        <v>4.46</v>
      </c>
      <c r="M1785" s="427"/>
      <c r="N1785" s="434">
        <v>43391</v>
      </c>
      <c r="O1785" s="427">
        <v>4.92</v>
      </c>
    </row>
    <row r="1786" spans="11:15" ht="15" customHeight="1">
      <c r="K1786" s="434">
        <v>43390</v>
      </c>
      <c r="L1786" s="427">
        <v>4.45</v>
      </c>
      <c r="M1786" s="427"/>
      <c r="N1786" s="434">
        <v>43390</v>
      </c>
      <c r="O1786" s="427">
        <v>4.91</v>
      </c>
    </row>
    <row r="1787" spans="11:15" ht="15" customHeight="1">
      <c r="K1787" s="434">
        <v>43389</v>
      </c>
      <c r="L1787" s="427">
        <v>4.43</v>
      </c>
      <c r="M1787" s="427"/>
      <c r="N1787" s="434">
        <v>43389</v>
      </c>
      <c r="O1787" s="427">
        <v>4.88</v>
      </c>
    </row>
    <row r="1788" spans="11:15" ht="15" customHeight="1">
      <c r="K1788" s="434">
        <v>43388</v>
      </c>
      <c r="L1788" s="427">
        <v>4.4400000000000004</v>
      </c>
      <c r="M1788" s="427"/>
      <c r="N1788" s="434">
        <v>43388</v>
      </c>
      <c r="O1788" s="427">
        <v>4.8899999999999997</v>
      </c>
    </row>
    <row r="1789" spans="11:15" ht="15" customHeight="1">
      <c r="K1789" s="434">
        <v>43385</v>
      </c>
      <c r="L1789" s="427">
        <v>4.42</v>
      </c>
      <c r="M1789" s="427"/>
      <c r="N1789" s="434">
        <v>43385</v>
      </c>
      <c r="O1789" s="427">
        <v>4.88</v>
      </c>
    </row>
    <row r="1790" spans="11:15" ht="15" customHeight="1">
      <c r="K1790" s="434">
        <v>43384</v>
      </c>
      <c r="L1790" s="427">
        <v>4.42</v>
      </c>
      <c r="M1790" s="427"/>
      <c r="N1790" s="434">
        <v>43384</v>
      </c>
      <c r="O1790" s="427">
        <v>4.87</v>
      </c>
    </row>
    <row r="1791" spans="11:15" ht="15" customHeight="1">
      <c r="K1791" s="434">
        <v>43383</v>
      </c>
      <c r="L1791" s="427">
        <v>4.49</v>
      </c>
      <c r="M1791" s="427"/>
      <c r="N1791" s="434">
        <v>43383</v>
      </c>
      <c r="O1791" s="427">
        <v>4.93</v>
      </c>
    </row>
    <row r="1792" spans="11:15" ht="15" customHeight="1">
      <c r="K1792" s="434">
        <v>43382</v>
      </c>
      <c r="L1792" s="427">
        <v>4.47</v>
      </c>
      <c r="M1792" s="427"/>
      <c r="N1792" s="434">
        <v>43382</v>
      </c>
      <c r="O1792" s="427">
        <v>4.91</v>
      </c>
    </row>
    <row r="1793" spans="11:15" ht="15" customHeight="1">
      <c r="K1793" s="434">
        <v>43381</v>
      </c>
      <c r="L1793" s="427">
        <v>4.51</v>
      </c>
      <c r="M1793" s="427"/>
      <c r="N1793" s="434">
        <v>43381</v>
      </c>
      <c r="O1793" s="427">
        <v>4.9400000000000004</v>
      </c>
    </row>
    <row r="1794" spans="11:15" ht="15" customHeight="1">
      <c r="K1794" s="434">
        <v>43378</v>
      </c>
      <c r="L1794" s="427">
        <v>4.5199999999999996</v>
      </c>
      <c r="M1794" s="427"/>
      <c r="N1794" s="434">
        <v>43378</v>
      </c>
      <c r="O1794" s="427">
        <v>4.9400000000000004</v>
      </c>
    </row>
    <row r="1795" spans="11:15" ht="15" customHeight="1">
      <c r="K1795" s="434">
        <v>43377</v>
      </c>
      <c r="L1795" s="427">
        <v>4.47</v>
      </c>
      <c r="M1795" s="427"/>
      <c r="N1795" s="434">
        <v>43377</v>
      </c>
      <c r="O1795" s="427">
        <v>4.8899999999999997</v>
      </c>
    </row>
    <row r="1796" spans="11:15" ht="15" customHeight="1">
      <c r="K1796" s="434">
        <v>43376</v>
      </c>
      <c r="L1796" s="427">
        <v>4.43</v>
      </c>
      <c r="M1796" s="427"/>
      <c r="N1796" s="434">
        <v>43376</v>
      </c>
      <c r="O1796" s="427">
        <v>4.8499999999999996</v>
      </c>
    </row>
    <row r="1797" spans="11:15" ht="15" customHeight="1">
      <c r="K1797" s="434">
        <v>43375</v>
      </c>
      <c r="L1797" s="427">
        <v>4.33</v>
      </c>
      <c r="M1797" s="427"/>
      <c r="N1797" s="434">
        <v>43375</v>
      </c>
      <c r="O1797" s="427">
        <v>4.76</v>
      </c>
    </row>
    <row r="1798" spans="11:15" ht="15" customHeight="1">
      <c r="K1798" s="434">
        <v>43374</v>
      </c>
      <c r="L1798" s="427">
        <v>4.37</v>
      </c>
      <c r="M1798" s="427"/>
      <c r="N1798" s="434">
        <v>43374</v>
      </c>
      <c r="O1798" s="427">
        <v>4.79</v>
      </c>
    </row>
    <row r="1799" spans="11:15" ht="15" customHeight="1">
      <c r="K1799" s="434">
        <v>43371</v>
      </c>
      <c r="L1799" s="427">
        <v>4.33</v>
      </c>
      <c r="M1799" s="427"/>
      <c r="N1799" s="434">
        <v>43371</v>
      </c>
      <c r="O1799" s="427">
        <v>4.75</v>
      </c>
    </row>
    <row r="1800" spans="11:15" ht="15" customHeight="1">
      <c r="K1800" s="434">
        <v>43370</v>
      </c>
      <c r="L1800" s="427">
        <v>4.33</v>
      </c>
      <c r="M1800" s="427"/>
      <c r="N1800" s="434">
        <v>43370</v>
      </c>
      <c r="O1800" s="427">
        <v>4.75</v>
      </c>
    </row>
    <row r="1801" spans="11:15" ht="15" customHeight="1">
      <c r="K1801" s="434">
        <v>43369</v>
      </c>
      <c r="L1801" s="427">
        <v>4.34</v>
      </c>
      <c r="M1801" s="427"/>
      <c r="N1801" s="434">
        <v>43369</v>
      </c>
      <c r="O1801" s="427">
        <v>4.76</v>
      </c>
    </row>
    <row r="1802" spans="11:15" ht="15" customHeight="1">
      <c r="K1802" s="434">
        <v>43368</v>
      </c>
      <c r="L1802" s="427">
        <v>4.37</v>
      </c>
      <c r="M1802" s="427"/>
      <c r="N1802" s="434">
        <v>43368</v>
      </c>
      <c r="O1802" s="427">
        <v>4.79</v>
      </c>
    </row>
    <row r="1803" spans="11:15" ht="15" customHeight="1">
      <c r="K1803" s="434">
        <v>43367</v>
      </c>
      <c r="L1803" s="427">
        <v>4.3600000000000003</v>
      </c>
      <c r="M1803" s="427"/>
      <c r="N1803" s="434">
        <v>43367</v>
      </c>
      <c r="O1803" s="427">
        <v>4.78</v>
      </c>
    </row>
    <row r="1804" spans="11:15" ht="15" customHeight="1">
      <c r="K1804" s="434">
        <v>43364</v>
      </c>
      <c r="L1804" s="427">
        <v>4.3600000000000003</v>
      </c>
      <c r="M1804" s="427"/>
      <c r="N1804" s="434">
        <v>43364</v>
      </c>
      <c r="O1804" s="427">
        <v>4.7699999999999996</v>
      </c>
    </row>
    <row r="1805" spans="11:15" ht="15" customHeight="1">
      <c r="K1805" s="434">
        <v>43363</v>
      </c>
      <c r="L1805" s="427">
        <v>4.37</v>
      </c>
      <c r="M1805" s="427"/>
      <c r="N1805" s="434">
        <v>43363</v>
      </c>
      <c r="O1805" s="427">
        <v>4.78</v>
      </c>
    </row>
    <row r="1806" spans="11:15" ht="15" customHeight="1">
      <c r="K1806" s="434">
        <v>43362</v>
      </c>
      <c r="L1806" s="427">
        <v>4.4000000000000004</v>
      </c>
      <c r="M1806" s="427"/>
      <c r="N1806" s="434">
        <v>43362</v>
      </c>
      <c r="O1806" s="427">
        <v>4.82</v>
      </c>
    </row>
    <row r="1807" spans="11:15" ht="15" customHeight="1">
      <c r="K1807" s="434">
        <v>43361</v>
      </c>
      <c r="L1807" s="427">
        <v>4.3600000000000003</v>
      </c>
      <c r="M1807" s="427"/>
      <c r="N1807" s="434">
        <v>43361</v>
      </c>
      <c r="O1807" s="427">
        <v>4.79</v>
      </c>
    </row>
    <row r="1808" spans="11:15" ht="15" customHeight="1">
      <c r="K1808" s="434">
        <v>43360</v>
      </c>
      <c r="L1808" s="427">
        <v>4.3</v>
      </c>
      <c r="M1808" s="427"/>
      <c r="N1808" s="434">
        <v>43360</v>
      </c>
      <c r="O1808" s="427">
        <v>4.7300000000000004</v>
      </c>
    </row>
    <row r="1809" spans="11:15" ht="15" customHeight="1">
      <c r="K1809" s="434">
        <v>43357</v>
      </c>
      <c r="L1809" s="427">
        <v>4.3</v>
      </c>
      <c r="M1809" s="427"/>
      <c r="N1809" s="434">
        <v>43357</v>
      </c>
      <c r="O1809" s="427">
        <v>4.74</v>
      </c>
    </row>
    <row r="1810" spans="11:15" ht="15" customHeight="1">
      <c r="K1810" s="434">
        <v>43356</v>
      </c>
      <c r="L1810" s="427">
        <v>4.2699999999999996</v>
      </c>
      <c r="M1810" s="427"/>
      <c r="N1810" s="434">
        <v>43356</v>
      </c>
      <c r="O1810" s="427">
        <v>4.7</v>
      </c>
    </row>
    <row r="1811" spans="11:15" ht="15" customHeight="1">
      <c r="K1811" s="434">
        <v>43355</v>
      </c>
      <c r="L1811" s="427">
        <v>4.29</v>
      </c>
      <c r="M1811" s="427"/>
      <c r="N1811" s="434">
        <v>43355</v>
      </c>
      <c r="O1811" s="427">
        <v>4.71</v>
      </c>
    </row>
    <row r="1812" spans="11:15" ht="15" customHeight="1">
      <c r="K1812" s="434">
        <v>43354</v>
      </c>
      <c r="L1812" s="427">
        <v>4.3</v>
      </c>
      <c r="M1812" s="427"/>
      <c r="N1812" s="434">
        <v>43354</v>
      </c>
      <c r="O1812" s="427">
        <v>4.7300000000000004</v>
      </c>
    </row>
    <row r="1813" spans="11:15" ht="15" customHeight="1">
      <c r="K1813" s="434">
        <v>43353</v>
      </c>
      <c r="L1813" s="427">
        <v>4.2699999999999996</v>
      </c>
      <c r="M1813" s="427"/>
      <c r="N1813" s="434">
        <v>43353</v>
      </c>
      <c r="O1813" s="427">
        <v>4.7</v>
      </c>
    </row>
    <row r="1814" spans="11:15" ht="15" customHeight="1">
      <c r="K1814" s="434">
        <v>43350</v>
      </c>
      <c r="L1814" s="427">
        <v>4.29</v>
      </c>
      <c r="M1814" s="427"/>
      <c r="N1814" s="434">
        <v>43350</v>
      </c>
      <c r="O1814" s="427">
        <v>4.72</v>
      </c>
    </row>
    <row r="1815" spans="11:15" ht="15" customHeight="1">
      <c r="K1815" s="434">
        <v>43349</v>
      </c>
      <c r="L1815" s="427">
        <v>4.28</v>
      </c>
      <c r="M1815" s="427"/>
      <c r="N1815" s="434">
        <v>43349</v>
      </c>
      <c r="O1815" s="427">
        <v>4.68</v>
      </c>
    </row>
    <row r="1816" spans="11:15" ht="15" customHeight="1">
      <c r="K1816" s="434">
        <v>43348</v>
      </c>
      <c r="L1816" s="427">
        <v>4.3099999999999996</v>
      </c>
      <c r="M1816" s="427"/>
      <c r="N1816" s="434">
        <v>43348</v>
      </c>
      <c r="O1816" s="427">
        <v>4.71</v>
      </c>
    </row>
    <row r="1817" spans="11:15" ht="15" customHeight="1">
      <c r="K1817" s="434">
        <v>43347</v>
      </c>
      <c r="L1817" s="427">
        <v>4.3</v>
      </c>
      <c r="M1817" s="427"/>
      <c r="N1817" s="434">
        <v>43347</v>
      </c>
      <c r="O1817" s="427">
        <v>4.7</v>
      </c>
    </row>
    <row r="1818" spans="11:15" ht="15" customHeight="1">
      <c r="K1818" s="434">
        <v>43343</v>
      </c>
      <c r="L1818" s="427">
        <v>4.24</v>
      </c>
      <c r="M1818" s="427"/>
      <c r="N1818" s="434">
        <v>43343</v>
      </c>
      <c r="O1818" s="427">
        <v>4.6399999999999997</v>
      </c>
    </row>
    <row r="1819" spans="11:15" ht="15" customHeight="1">
      <c r="K1819" s="434">
        <v>43342</v>
      </c>
      <c r="L1819" s="427">
        <v>4.24</v>
      </c>
      <c r="M1819" s="427"/>
      <c r="N1819" s="434">
        <v>43342</v>
      </c>
      <c r="O1819" s="427">
        <v>4.63</v>
      </c>
    </row>
    <row r="1820" spans="11:15" ht="15" customHeight="1">
      <c r="K1820" s="434">
        <v>43341</v>
      </c>
      <c r="L1820" s="427">
        <v>4.25</v>
      </c>
      <c r="M1820" s="427"/>
      <c r="N1820" s="434">
        <v>43341</v>
      </c>
      <c r="O1820" s="427">
        <v>4.6399999999999997</v>
      </c>
    </row>
    <row r="1821" spans="11:15" ht="15" customHeight="1">
      <c r="K1821" s="434">
        <v>43340</v>
      </c>
      <c r="L1821" s="427">
        <v>4.26</v>
      </c>
      <c r="M1821" s="427"/>
      <c r="N1821" s="434">
        <v>43340</v>
      </c>
      <c r="O1821" s="427">
        <v>4.6500000000000004</v>
      </c>
    </row>
    <row r="1822" spans="11:15" ht="15" customHeight="1">
      <c r="K1822" s="434">
        <v>43339</v>
      </c>
      <c r="L1822" s="427">
        <v>4.2300000000000004</v>
      </c>
      <c r="M1822" s="427"/>
      <c r="N1822" s="434">
        <v>43339</v>
      </c>
      <c r="O1822" s="427">
        <v>4.6100000000000003</v>
      </c>
    </row>
    <row r="1823" spans="11:15" ht="15" customHeight="1">
      <c r="K1823" s="434">
        <v>43336</v>
      </c>
      <c r="L1823" s="427">
        <v>4.21</v>
      </c>
      <c r="M1823" s="427"/>
      <c r="N1823" s="434">
        <v>43336</v>
      </c>
      <c r="O1823" s="427">
        <v>4.59</v>
      </c>
    </row>
    <row r="1824" spans="11:15" ht="15" customHeight="1">
      <c r="K1824" s="434">
        <v>43335</v>
      </c>
      <c r="L1824" s="427">
        <v>4.21</v>
      </c>
      <c r="M1824" s="427"/>
      <c r="N1824" s="434">
        <v>43335</v>
      </c>
      <c r="O1824" s="427">
        <v>4.59</v>
      </c>
    </row>
    <row r="1825" spans="11:15" ht="15" customHeight="1">
      <c r="K1825" s="434">
        <v>43334</v>
      </c>
      <c r="L1825" s="427">
        <v>4.22</v>
      </c>
      <c r="M1825" s="427"/>
      <c r="N1825" s="434">
        <v>43334</v>
      </c>
      <c r="O1825" s="427">
        <v>4.5999999999999996</v>
      </c>
    </row>
    <row r="1826" spans="11:15" ht="15" customHeight="1">
      <c r="K1826" s="434">
        <v>43333</v>
      </c>
      <c r="L1826" s="427">
        <v>4.2300000000000004</v>
      </c>
      <c r="M1826" s="427"/>
      <c r="N1826" s="434">
        <v>43333</v>
      </c>
      <c r="O1826" s="427">
        <v>4.6100000000000003</v>
      </c>
    </row>
    <row r="1827" spans="11:15" ht="15" customHeight="1">
      <c r="K1827" s="434">
        <v>43332</v>
      </c>
      <c r="L1827" s="427">
        <v>4.21</v>
      </c>
      <c r="M1827" s="427"/>
      <c r="N1827" s="434">
        <v>43332</v>
      </c>
      <c r="O1827" s="427">
        <v>4.59</v>
      </c>
    </row>
    <row r="1828" spans="11:15" ht="15" customHeight="1">
      <c r="K1828" s="434">
        <v>43329</v>
      </c>
      <c r="L1828" s="427">
        <v>4.25</v>
      </c>
      <c r="M1828" s="427"/>
      <c r="N1828" s="434">
        <v>43329</v>
      </c>
      <c r="O1828" s="427">
        <v>4.6399999999999997</v>
      </c>
    </row>
    <row r="1829" spans="11:15" ht="15" customHeight="1">
      <c r="K1829" s="434">
        <v>43328</v>
      </c>
      <c r="L1829" s="427">
        <v>4.26</v>
      </c>
      <c r="M1829" s="427"/>
      <c r="N1829" s="434">
        <v>43328</v>
      </c>
      <c r="O1829" s="427">
        <v>4.6399999999999997</v>
      </c>
    </row>
    <row r="1830" spans="11:15" ht="15" customHeight="1">
      <c r="K1830" s="434">
        <v>43327</v>
      </c>
      <c r="L1830" s="427">
        <v>4.25</v>
      </c>
      <c r="M1830" s="427"/>
      <c r="N1830" s="434">
        <v>43327</v>
      </c>
      <c r="O1830" s="427">
        <v>4.6399999999999997</v>
      </c>
    </row>
    <row r="1831" spans="11:15" ht="15" customHeight="1">
      <c r="K1831" s="434">
        <v>43326</v>
      </c>
      <c r="L1831" s="427">
        <v>4.2699999999999996</v>
      </c>
      <c r="M1831" s="427"/>
      <c r="N1831" s="434">
        <v>43326</v>
      </c>
      <c r="O1831" s="427">
        <v>4.67</v>
      </c>
    </row>
    <row r="1832" spans="11:15" ht="15" customHeight="1">
      <c r="K1832" s="434">
        <v>43325</v>
      </c>
      <c r="L1832" s="427">
        <v>4.25</v>
      </c>
      <c r="M1832" s="427"/>
      <c r="N1832" s="434">
        <v>43325</v>
      </c>
      <c r="O1832" s="427">
        <v>4.66</v>
      </c>
    </row>
    <row r="1833" spans="11:15" ht="15" customHeight="1">
      <c r="K1833" s="434">
        <v>43322</v>
      </c>
      <c r="L1833" s="427">
        <v>4.22</v>
      </c>
      <c r="M1833" s="427"/>
      <c r="N1833" s="434">
        <v>43322</v>
      </c>
      <c r="O1833" s="427">
        <v>4.6100000000000003</v>
      </c>
    </row>
    <row r="1834" spans="11:15" ht="15" customHeight="1">
      <c r="K1834" s="434">
        <v>43321</v>
      </c>
      <c r="L1834" s="427">
        <v>4.28</v>
      </c>
      <c r="M1834" s="427"/>
      <c r="N1834" s="434">
        <v>43321</v>
      </c>
      <c r="O1834" s="427">
        <v>4.66</v>
      </c>
    </row>
    <row r="1835" spans="11:15" ht="15" customHeight="1">
      <c r="K1835" s="434">
        <v>43320</v>
      </c>
      <c r="L1835" s="427">
        <v>4.3099999999999996</v>
      </c>
      <c r="M1835" s="427"/>
      <c r="N1835" s="434">
        <v>43320</v>
      </c>
      <c r="O1835" s="427">
        <v>4.68</v>
      </c>
    </row>
    <row r="1836" spans="11:15" ht="15" customHeight="1">
      <c r="K1836" s="434">
        <v>43319</v>
      </c>
      <c r="L1836" s="427">
        <v>4.3099999999999996</v>
      </c>
      <c r="M1836" s="427"/>
      <c r="N1836" s="434">
        <v>43319</v>
      </c>
      <c r="O1836" s="427">
        <v>4.68</v>
      </c>
    </row>
    <row r="1837" spans="11:15" ht="15" customHeight="1">
      <c r="K1837" s="434">
        <v>43318</v>
      </c>
      <c r="L1837" s="427">
        <v>4.29</v>
      </c>
      <c r="M1837" s="427"/>
      <c r="N1837" s="434">
        <v>43318</v>
      </c>
      <c r="O1837" s="427">
        <v>4.6500000000000004</v>
      </c>
    </row>
    <row r="1838" spans="11:15" ht="15" customHeight="1">
      <c r="K1838" s="434">
        <v>43315</v>
      </c>
      <c r="L1838" s="427">
        <v>4.3</v>
      </c>
      <c r="M1838" s="427"/>
      <c r="N1838" s="434">
        <v>43315</v>
      </c>
      <c r="O1838" s="427">
        <v>4.68</v>
      </c>
    </row>
    <row r="1839" spans="11:15" ht="15" customHeight="1">
      <c r="K1839" s="434">
        <v>43314</v>
      </c>
      <c r="L1839" s="427">
        <v>4.33</v>
      </c>
      <c r="M1839" s="427"/>
      <c r="N1839" s="434">
        <v>43314</v>
      </c>
      <c r="O1839" s="427">
        <v>4.71</v>
      </c>
    </row>
    <row r="1840" spans="11:15" ht="15" customHeight="1">
      <c r="K1840" s="434">
        <v>43313</v>
      </c>
      <c r="L1840" s="427">
        <v>4.3499999999999996</v>
      </c>
      <c r="M1840" s="427"/>
      <c r="N1840" s="434">
        <v>43313</v>
      </c>
      <c r="O1840" s="427">
        <v>4.7300000000000004</v>
      </c>
    </row>
    <row r="1841" spans="11:15" ht="15" customHeight="1">
      <c r="K1841" s="434">
        <v>43312</v>
      </c>
      <c r="L1841" s="427">
        <v>4.3099999999999996</v>
      </c>
      <c r="M1841" s="427"/>
      <c r="N1841" s="434">
        <v>43312</v>
      </c>
      <c r="O1841" s="427">
        <v>4.6900000000000004</v>
      </c>
    </row>
    <row r="1842" spans="11:15" ht="15" customHeight="1">
      <c r="K1842" s="434">
        <v>43311</v>
      </c>
      <c r="L1842" s="427">
        <v>4.33</v>
      </c>
      <c r="M1842" s="427"/>
      <c r="N1842" s="434">
        <v>43311</v>
      </c>
      <c r="O1842" s="427">
        <v>4.72</v>
      </c>
    </row>
    <row r="1843" spans="11:15" ht="15" customHeight="1">
      <c r="K1843" s="434">
        <v>43308</v>
      </c>
      <c r="L1843" s="427">
        <v>4.32</v>
      </c>
      <c r="M1843" s="427"/>
      <c r="N1843" s="434">
        <v>43308</v>
      </c>
      <c r="O1843" s="427">
        <v>4.7</v>
      </c>
    </row>
    <row r="1844" spans="11:15" ht="15" customHeight="1">
      <c r="K1844" s="434">
        <v>43307</v>
      </c>
      <c r="L1844" s="427">
        <v>4.33</v>
      </c>
      <c r="M1844" s="427"/>
      <c r="N1844" s="434">
        <v>43307</v>
      </c>
      <c r="O1844" s="427">
        <v>4.72</v>
      </c>
    </row>
    <row r="1845" spans="11:15" ht="15" customHeight="1">
      <c r="K1845" s="434">
        <v>43306</v>
      </c>
      <c r="L1845" s="427">
        <v>4.3</v>
      </c>
      <c r="M1845" s="427"/>
      <c r="N1845" s="434">
        <v>43306</v>
      </c>
      <c r="O1845" s="427">
        <v>4.6900000000000004</v>
      </c>
    </row>
    <row r="1846" spans="11:15" ht="15" customHeight="1">
      <c r="K1846" s="434">
        <v>43305</v>
      </c>
      <c r="L1846" s="427">
        <v>4.32</v>
      </c>
      <c r="M1846" s="427"/>
      <c r="N1846" s="434">
        <v>43305</v>
      </c>
      <c r="O1846" s="427">
        <v>4.71</v>
      </c>
    </row>
    <row r="1847" spans="11:15" ht="15" customHeight="1">
      <c r="K1847" s="434">
        <v>43304</v>
      </c>
      <c r="L1847" s="427">
        <v>4.3499999999999996</v>
      </c>
      <c r="M1847" s="427"/>
      <c r="N1847" s="434">
        <v>43304</v>
      </c>
      <c r="O1847" s="427">
        <v>4.74</v>
      </c>
    </row>
    <row r="1848" spans="11:15" ht="15" customHeight="1">
      <c r="K1848" s="434">
        <v>43301</v>
      </c>
      <c r="L1848" s="427">
        <v>4.29</v>
      </c>
      <c r="M1848" s="427"/>
      <c r="N1848" s="434">
        <v>43301</v>
      </c>
      <c r="O1848" s="427">
        <v>4.67</v>
      </c>
    </row>
    <row r="1849" spans="11:15" ht="15" customHeight="1">
      <c r="K1849" s="434">
        <v>43300</v>
      </c>
      <c r="L1849" s="427">
        <v>4.2300000000000004</v>
      </c>
      <c r="M1849" s="427"/>
      <c r="N1849" s="434">
        <v>43300</v>
      </c>
      <c r="O1849" s="427">
        <v>4.62</v>
      </c>
    </row>
    <row r="1850" spans="11:15" ht="15" customHeight="1">
      <c r="K1850" s="434">
        <v>43299</v>
      </c>
      <c r="L1850" s="427">
        <v>4.25</v>
      </c>
      <c r="M1850" s="427"/>
      <c r="N1850" s="434">
        <v>43299</v>
      </c>
      <c r="O1850" s="427">
        <v>4.66</v>
      </c>
    </row>
    <row r="1851" spans="11:15" ht="15" customHeight="1">
      <c r="K1851" s="434">
        <v>43298</v>
      </c>
      <c r="L1851" s="427">
        <v>4.24</v>
      </c>
      <c r="M1851" s="427"/>
      <c r="N1851" s="434">
        <v>43298</v>
      </c>
      <c r="O1851" s="427">
        <v>4.6399999999999997</v>
      </c>
    </row>
    <row r="1852" spans="11:15" ht="15" customHeight="1">
      <c r="K1852" s="434">
        <v>43297</v>
      </c>
      <c r="L1852" s="427">
        <v>4.25</v>
      </c>
      <c r="M1852" s="427"/>
      <c r="N1852" s="434">
        <v>43297</v>
      </c>
      <c r="O1852" s="427">
        <v>4.6399999999999997</v>
      </c>
    </row>
    <row r="1853" spans="11:15" ht="15" customHeight="1">
      <c r="K1853" s="434">
        <v>43294</v>
      </c>
      <c r="L1853" s="427">
        <v>4.21</v>
      </c>
      <c r="M1853" s="427"/>
      <c r="N1853" s="434">
        <v>43294</v>
      </c>
      <c r="O1853" s="427">
        <v>4.6100000000000003</v>
      </c>
    </row>
    <row r="1854" spans="11:15" ht="15" customHeight="1">
      <c r="K1854" s="434">
        <v>43293</v>
      </c>
      <c r="L1854" s="427">
        <v>4.2300000000000004</v>
      </c>
      <c r="M1854" s="427"/>
      <c r="N1854" s="434">
        <v>43293</v>
      </c>
      <c r="O1854" s="427">
        <v>4.63</v>
      </c>
    </row>
    <row r="1855" spans="11:15" ht="15" customHeight="1">
      <c r="K1855" s="434">
        <v>43292</v>
      </c>
      <c r="L1855" s="427">
        <v>4.2300000000000004</v>
      </c>
      <c r="M1855" s="427"/>
      <c r="N1855" s="434">
        <v>43292</v>
      </c>
      <c r="O1855" s="427">
        <v>4.6399999999999997</v>
      </c>
    </row>
    <row r="1856" spans="11:15" ht="15" customHeight="1">
      <c r="K1856" s="434">
        <v>43291</v>
      </c>
      <c r="L1856" s="427">
        <v>4.26</v>
      </c>
      <c r="M1856" s="427"/>
      <c r="N1856" s="434">
        <v>43291</v>
      </c>
      <c r="O1856" s="427">
        <v>4.66</v>
      </c>
    </row>
    <row r="1857" spans="11:15" ht="15" customHeight="1">
      <c r="K1857" s="434">
        <v>43290</v>
      </c>
      <c r="L1857" s="427">
        <v>4.26</v>
      </c>
      <c r="M1857" s="427"/>
      <c r="N1857" s="434">
        <v>43290</v>
      </c>
      <c r="O1857" s="427">
        <v>4.66</v>
      </c>
    </row>
    <row r="1858" spans="11:15" ht="15" customHeight="1">
      <c r="K1858" s="434">
        <v>43287</v>
      </c>
      <c r="L1858" s="427">
        <v>4.2300000000000004</v>
      </c>
      <c r="M1858" s="427"/>
      <c r="N1858" s="434">
        <v>43287</v>
      </c>
      <c r="O1858" s="427">
        <v>4.6399999999999997</v>
      </c>
    </row>
    <row r="1859" spans="11:15" ht="15" customHeight="1">
      <c r="K1859" s="434">
        <v>43286</v>
      </c>
      <c r="L1859" s="427">
        <v>4.25</v>
      </c>
      <c r="M1859" s="427"/>
      <c r="N1859" s="434">
        <v>43286</v>
      </c>
      <c r="O1859" s="427">
        <v>4.6500000000000004</v>
      </c>
    </row>
    <row r="1860" spans="11:15" ht="15" customHeight="1">
      <c r="K1860" s="434">
        <v>43284</v>
      </c>
      <c r="L1860" s="427">
        <v>4.26</v>
      </c>
      <c r="M1860" s="427"/>
      <c r="N1860" s="434">
        <v>43284</v>
      </c>
      <c r="O1860" s="427">
        <v>4.68</v>
      </c>
    </row>
    <row r="1861" spans="11:15" ht="15" customHeight="1">
      <c r="K1861" s="434">
        <v>43283</v>
      </c>
      <c r="L1861" s="427">
        <v>4.28</v>
      </c>
      <c r="M1861" s="427"/>
      <c r="N1861" s="434">
        <v>43283</v>
      </c>
      <c r="O1861" s="427">
        <v>4.7</v>
      </c>
    </row>
    <row r="1862" spans="11:15" ht="15" customHeight="1">
      <c r="K1862" s="434">
        <v>43280</v>
      </c>
      <c r="L1862" s="427">
        <v>4.2699999999999996</v>
      </c>
      <c r="M1862" s="427"/>
      <c r="N1862" s="434">
        <v>43280</v>
      </c>
      <c r="O1862" s="427">
        <v>4.6900000000000004</v>
      </c>
    </row>
    <row r="1863" spans="11:15" ht="15" customHeight="1">
      <c r="K1863" s="434">
        <v>43279</v>
      </c>
      <c r="L1863" s="427">
        <v>4.2699999999999996</v>
      </c>
      <c r="M1863" s="427"/>
      <c r="N1863" s="434">
        <v>43279</v>
      </c>
      <c r="O1863" s="427">
        <v>4.6900000000000004</v>
      </c>
    </row>
    <row r="1864" spans="11:15" ht="15" customHeight="1">
      <c r="K1864" s="434">
        <v>43278</v>
      </c>
      <c r="L1864" s="427">
        <v>4.25</v>
      </c>
      <c r="M1864" s="427"/>
      <c r="N1864" s="434">
        <v>43278</v>
      </c>
      <c r="O1864" s="427">
        <v>4.67</v>
      </c>
    </row>
    <row r="1865" spans="11:15" ht="15" customHeight="1">
      <c r="K1865" s="434">
        <v>43277</v>
      </c>
      <c r="L1865" s="427">
        <v>4.29</v>
      </c>
      <c r="M1865" s="427"/>
      <c r="N1865" s="434">
        <v>43277</v>
      </c>
      <c r="O1865" s="427">
        <v>4.72</v>
      </c>
    </row>
    <row r="1866" spans="11:15" ht="15" customHeight="1">
      <c r="K1866" s="434">
        <v>43276</v>
      </c>
      <c r="L1866" s="427">
        <v>4.2699999999999996</v>
      </c>
      <c r="M1866" s="427"/>
      <c r="N1866" s="434">
        <v>43276</v>
      </c>
      <c r="O1866" s="427">
        <v>4.72</v>
      </c>
    </row>
    <row r="1867" spans="11:15" ht="15" customHeight="1">
      <c r="K1867" s="434">
        <v>43273</v>
      </c>
      <c r="L1867" s="427">
        <v>4.28</v>
      </c>
      <c r="M1867" s="427"/>
      <c r="N1867" s="434">
        <v>43273</v>
      </c>
      <c r="O1867" s="427">
        <v>4.7300000000000004</v>
      </c>
    </row>
    <row r="1868" spans="11:15" ht="15" customHeight="1">
      <c r="K1868" s="434">
        <v>43272</v>
      </c>
      <c r="L1868" s="427">
        <v>4.28</v>
      </c>
      <c r="M1868" s="427"/>
      <c r="N1868" s="434">
        <v>43272</v>
      </c>
      <c r="O1868" s="427">
        <v>4.72</v>
      </c>
    </row>
    <row r="1869" spans="11:15" ht="15" customHeight="1">
      <c r="K1869" s="434">
        <v>43271</v>
      </c>
      <c r="L1869" s="427">
        <v>4.29</v>
      </c>
      <c r="M1869" s="427"/>
      <c r="N1869" s="434">
        <v>43271</v>
      </c>
      <c r="O1869" s="427">
        <v>4.72</v>
      </c>
    </row>
    <row r="1870" spans="11:15" ht="15" customHeight="1">
      <c r="K1870" s="434">
        <v>43270</v>
      </c>
      <c r="L1870" s="427">
        <v>4.25</v>
      </c>
      <c r="M1870" s="427"/>
      <c r="N1870" s="434">
        <v>43270</v>
      </c>
      <c r="O1870" s="427">
        <v>4.68</v>
      </c>
    </row>
    <row r="1871" spans="11:15" ht="15" customHeight="1">
      <c r="K1871" s="434">
        <v>43269</v>
      </c>
      <c r="L1871" s="427">
        <v>4.2699999999999996</v>
      </c>
      <c r="M1871" s="427"/>
      <c r="N1871" s="434">
        <v>43269</v>
      </c>
      <c r="O1871" s="427">
        <v>4.7</v>
      </c>
    </row>
    <row r="1872" spans="11:15" ht="15" customHeight="1">
      <c r="K1872" s="434">
        <v>43266</v>
      </c>
      <c r="L1872" s="427">
        <v>4.25</v>
      </c>
      <c r="M1872" s="427"/>
      <c r="N1872" s="434">
        <v>43266</v>
      </c>
      <c r="O1872" s="427">
        <v>4.68</v>
      </c>
    </row>
    <row r="1873" spans="11:15" ht="15" customHeight="1">
      <c r="K1873" s="434">
        <v>43265</v>
      </c>
      <c r="L1873" s="427">
        <v>4.2699999999999996</v>
      </c>
      <c r="M1873" s="427"/>
      <c r="N1873" s="434">
        <v>43265</v>
      </c>
      <c r="O1873" s="427">
        <v>4.71</v>
      </c>
    </row>
    <row r="1874" spans="11:15" ht="15" customHeight="1">
      <c r="K1874" s="434">
        <v>43264</v>
      </c>
      <c r="L1874" s="427">
        <v>4.3</v>
      </c>
      <c r="M1874" s="427"/>
      <c r="N1874" s="434">
        <v>43264</v>
      </c>
      <c r="O1874" s="427">
        <v>4.74</v>
      </c>
    </row>
    <row r="1875" spans="11:15" ht="15" customHeight="1">
      <c r="K1875" s="434">
        <v>43263</v>
      </c>
      <c r="L1875" s="427">
        <v>4.29</v>
      </c>
      <c r="M1875" s="427"/>
      <c r="N1875" s="434">
        <v>43263</v>
      </c>
      <c r="O1875" s="427">
        <v>4.72</v>
      </c>
    </row>
    <row r="1876" spans="11:15" ht="15" customHeight="1">
      <c r="K1876" s="434">
        <v>43262</v>
      </c>
      <c r="L1876" s="427">
        <v>4.29</v>
      </c>
      <c r="M1876" s="427"/>
      <c r="N1876" s="434">
        <v>43262</v>
      </c>
      <c r="O1876" s="427">
        <v>4.74</v>
      </c>
    </row>
    <row r="1877" spans="11:15" ht="15" customHeight="1">
      <c r="K1877" s="434">
        <v>43259</v>
      </c>
      <c r="L1877" s="427">
        <v>4.2699999999999996</v>
      </c>
      <c r="M1877" s="427"/>
      <c r="N1877" s="434">
        <v>43259</v>
      </c>
      <c r="O1877" s="427">
        <v>4.72</v>
      </c>
    </row>
    <row r="1878" spans="11:15" ht="15" customHeight="1">
      <c r="K1878" s="434">
        <v>43258</v>
      </c>
      <c r="L1878" s="427">
        <v>4.2699999999999996</v>
      </c>
      <c r="M1878" s="427"/>
      <c r="N1878" s="434">
        <v>43258</v>
      </c>
      <c r="O1878" s="427">
        <v>4.71</v>
      </c>
    </row>
    <row r="1879" spans="11:15" ht="15" customHeight="1">
      <c r="K1879" s="434">
        <v>43257</v>
      </c>
      <c r="L1879" s="427">
        <v>4.32</v>
      </c>
      <c r="M1879" s="427"/>
      <c r="N1879" s="434">
        <v>43257</v>
      </c>
      <c r="O1879" s="427">
        <v>4.7699999999999996</v>
      </c>
    </row>
    <row r="1880" spans="11:15" ht="15" customHeight="1">
      <c r="K1880" s="434">
        <v>43256</v>
      </c>
      <c r="L1880" s="427">
        <v>4.2699999999999996</v>
      </c>
      <c r="M1880" s="427"/>
      <c r="N1880" s="434">
        <v>43256</v>
      </c>
      <c r="O1880" s="427">
        <v>4.71</v>
      </c>
    </row>
    <row r="1881" spans="11:15" ht="15" customHeight="1">
      <c r="K1881" s="434">
        <v>43255</v>
      </c>
      <c r="L1881" s="427">
        <v>4.2699999999999996</v>
      </c>
      <c r="M1881" s="427"/>
      <c r="N1881" s="434">
        <v>43255</v>
      </c>
      <c r="O1881" s="427">
        <v>4.71</v>
      </c>
    </row>
    <row r="1882" spans="11:15" ht="15" customHeight="1">
      <c r="K1882" s="434">
        <v>43252</v>
      </c>
      <c r="L1882" s="427">
        <v>4.24</v>
      </c>
      <c r="M1882" s="427"/>
      <c r="N1882" s="434">
        <v>43252</v>
      </c>
      <c r="O1882" s="427">
        <v>4.67</v>
      </c>
    </row>
    <row r="1883" spans="11:15" ht="15" customHeight="1">
      <c r="K1883" s="434">
        <v>43251</v>
      </c>
      <c r="L1883" s="427">
        <v>4.17</v>
      </c>
      <c r="M1883" s="427"/>
      <c r="N1883" s="434">
        <v>43251</v>
      </c>
      <c r="O1883" s="427">
        <v>4.5999999999999996</v>
      </c>
    </row>
    <row r="1884" spans="11:15" ht="15" customHeight="1">
      <c r="K1884" s="434">
        <v>43250</v>
      </c>
      <c r="L1884" s="427">
        <v>4.2</v>
      </c>
      <c r="M1884" s="427"/>
      <c r="N1884" s="434">
        <v>43250</v>
      </c>
      <c r="O1884" s="427">
        <v>4.63</v>
      </c>
    </row>
    <row r="1885" spans="11:15" ht="15" customHeight="1">
      <c r="K1885" s="434">
        <v>43249</v>
      </c>
      <c r="L1885" s="427">
        <v>4.17</v>
      </c>
      <c r="M1885" s="427"/>
      <c r="N1885" s="434">
        <v>43249</v>
      </c>
      <c r="O1885" s="427">
        <v>4.6500000000000004</v>
      </c>
    </row>
    <row r="1886" spans="11:15" ht="15" customHeight="1">
      <c r="K1886" s="434">
        <v>43245</v>
      </c>
      <c r="L1886" s="427">
        <v>4.24</v>
      </c>
      <c r="M1886" s="427"/>
      <c r="N1886" s="434">
        <v>43245</v>
      </c>
      <c r="O1886" s="427">
        <v>4.6500000000000004</v>
      </c>
    </row>
    <row r="1887" spans="11:15" ht="15" customHeight="1">
      <c r="K1887" s="434">
        <v>43244</v>
      </c>
      <c r="L1887" s="427">
        <v>4.28</v>
      </c>
      <c r="M1887" s="427"/>
      <c r="N1887" s="434">
        <v>43244</v>
      </c>
      <c r="O1887" s="427">
        <v>4.6900000000000004</v>
      </c>
    </row>
    <row r="1888" spans="11:15" ht="15" customHeight="1">
      <c r="K1888" s="434">
        <v>43243</v>
      </c>
      <c r="L1888" s="427">
        <v>4.32</v>
      </c>
      <c r="M1888" s="427"/>
      <c r="N1888" s="434">
        <v>43243</v>
      </c>
      <c r="O1888" s="427">
        <v>4.7300000000000004</v>
      </c>
    </row>
    <row r="1889" spans="11:15" ht="15" customHeight="1">
      <c r="K1889" s="434">
        <v>43242</v>
      </c>
      <c r="L1889" s="427">
        <v>4.3600000000000003</v>
      </c>
      <c r="M1889" s="427"/>
      <c r="N1889" s="434">
        <v>43242</v>
      </c>
      <c r="O1889" s="427">
        <v>4.7699999999999996</v>
      </c>
    </row>
    <row r="1890" spans="11:15" ht="15" customHeight="1">
      <c r="K1890" s="434">
        <v>43241</v>
      </c>
      <c r="L1890" s="427">
        <v>4.3499999999999996</v>
      </c>
      <c r="M1890" s="427"/>
      <c r="N1890" s="434">
        <v>43241</v>
      </c>
      <c r="O1890" s="427">
        <v>4.7699999999999996</v>
      </c>
    </row>
    <row r="1891" spans="11:15" ht="15" customHeight="1">
      <c r="K1891" s="434">
        <v>43238</v>
      </c>
      <c r="L1891" s="427">
        <v>4.3600000000000003</v>
      </c>
      <c r="M1891" s="427"/>
      <c r="N1891" s="434">
        <v>43238</v>
      </c>
      <c r="O1891" s="427">
        <v>4.78</v>
      </c>
    </row>
    <row r="1892" spans="11:15" ht="15" customHeight="1">
      <c r="K1892" s="434">
        <v>43237</v>
      </c>
      <c r="L1892" s="427">
        <v>4.3899999999999997</v>
      </c>
      <c r="M1892" s="427"/>
      <c r="N1892" s="434">
        <v>43237</v>
      </c>
      <c r="O1892" s="427">
        <v>4.8099999999999996</v>
      </c>
    </row>
    <row r="1893" spans="11:15" ht="15" customHeight="1">
      <c r="K1893" s="434">
        <v>43236</v>
      </c>
      <c r="L1893" s="427">
        <v>4.37</v>
      </c>
      <c r="M1893" s="427"/>
      <c r="N1893" s="434">
        <v>43236</v>
      </c>
      <c r="O1893" s="427">
        <v>4.78</v>
      </c>
    </row>
    <row r="1894" spans="11:15" ht="15" customHeight="1">
      <c r="K1894" s="434">
        <v>43235</v>
      </c>
      <c r="L1894" s="427">
        <v>4.3600000000000003</v>
      </c>
      <c r="M1894" s="427"/>
      <c r="N1894" s="434">
        <v>43235</v>
      </c>
      <c r="O1894" s="427">
        <v>4.78</v>
      </c>
    </row>
    <row r="1895" spans="11:15" ht="15" customHeight="1">
      <c r="K1895" s="434">
        <v>43234</v>
      </c>
      <c r="L1895" s="427">
        <v>4.28</v>
      </c>
      <c r="M1895" s="427"/>
      <c r="N1895" s="434">
        <v>43234</v>
      </c>
      <c r="O1895" s="427">
        <v>4.7</v>
      </c>
    </row>
    <row r="1896" spans="11:15" ht="15" customHeight="1">
      <c r="K1896" s="434">
        <v>43231</v>
      </c>
      <c r="L1896" s="427">
        <v>4.26</v>
      </c>
      <c r="M1896" s="427"/>
      <c r="N1896" s="434">
        <v>43231</v>
      </c>
      <c r="O1896" s="427">
        <v>4.6900000000000004</v>
      </c>
    </row>
    <row r="1897" spans="11:15" ht="15" customHeight="1">
      <c r="K1897" s="434">
        <v>43230</v>
      </c>
      <c r="L1897" s="427">
        <v>4.2699999999999996</v>
      </c>
      <c r="M1897" s="427"/>
      <c r="N1897" s="434">
        <v>43230</v>
      </c>
      <c r="O1897" s="427">
        <v>4.7</v>
      </c>
    </row>
    <row r="1898" spans="11:15" ht="15" customHeight="1">
      <c r="K1898" s="434">
        <v>43229</v>
      </c>
      <c r="L1898" s="427">
        <v>4.29</v>
      </c>
      <c r="M1898" s="427"/>
      <c r="N1898" s="434">
        <v>43229</v>
      </c>
      <c r="O1898" s="427">
        <v>4.74</v>
      </c>
    </row>
    <row r="1899" spans="11:15" ht="15" customHeight="1">
      <c r="K1899" s="434">
        <v>43228</v>
      </c>
      <c r="L1899" s="427">
        <v>4.26</v>
      </c>
      <c r="M1899" s="427"/>
      <c r="N1899" s="434">
        <v>43228</v>
      </c>
      <c r="O1899" s="427">
        <v>4.72</v>
      </c>
    </row>
    <row r="1900" spans="11:15" ht="15" customHeight="1">
      <c r="K1900" s="434">
        <v>43227</v>
      </c>
      <c r="L1900" s="427">
        <v>4.25</v>
      </c>
      <c r="M1900" s="427"/>
      <c r="N1900" s="434">
        <v>43227</v>
      </c>
      <c r="O1900" s="427">
        <v>4.6900000000000004</v>
      </c>
    </row>
    <row r="1901" spans="11:15" ht="15" customHeight="1">
      <c r="K1901" s="434">
        <v>43224</v>
      </c>
      <c r="L1901" s="427">
        <v>4.24</v>
      </c>
      <c r="M1901" s="427"/>
      <c r="N1901" s="434">
        <v>43224</v>
      </c>
      <c r="O1901" s="427">
        <v>4.6900000000000004</v>
      </c>
    </row>
    <row r="1902" spans="11:15" ht="15" customHeight="1">
      <c r="K1902" s="434">
        <v>43223</v>
      </c>
      <c r="L1902" s="427">
        <v>4.2300000000000004</v>
      </c>
      <c r="M1902" s="427"/>
      <c r="N1902" s="434">
        <v>43223</v>
      </c>
      <c r="O1902" s="427">
        <v>4.68</v>
      </c>
    </row>
    <row r="1903" spans="11:15" ht="15" customHeight="1">
      <c r="K1903" s="434">
        <v>43222</v>
      </c>
      <c r="L1903" s="427">
        <v>4.24</v>
      </c>
      <c r="M1903" s="427"/>
      <c r="N1903" s="434">
        <v>43222</v>
      </c>
      <c r="O1903" s="427">
        <v>4.68</v>
      </c>
    </row>
    <row r="1904" spans="11:15" ht="15" customHeight="1">
      <c r="K1904" s="434">
        <v>43221</v>
      </c>
      <c r="L1904" s="427">
        <v>4.24</v>
      </c>
      <c r="M1904" s="427"/>
      <c r="N1904" s="434">
        <v>43221</v>
      </c>
      <c r="O1904" s="427">
        <v>4.68</v>
      </c>
    </row>
    <row r="1905" spans="11:15" ht="15" customHeight="1">
      <c r="K1905" s="434">
        <v>43220</v>
      </c>
      <c r="L1905" s="427">
        <v>4.1900000000000004</v>
      </c>
      <c r="M1905" s="427"/>
      <c r="N1905" s="434">
        <v>43220</v>
      </c>
      <c r="O1905" s="427">
        <v>4.63</v>
      </c>
    </row>
    <row r="1906" spans="11:15" ht="15" customHeight="1">
      <c r="K1906" s="434">
        <v>43217</v>
      </c>
      <c r="L1906" s="427">
        <v>4.22</v>
      </c>
      <c r="M1906" s="427"/>
      <c r="N1906" s="434">
        <v>43217</v>
      </c>
      <c r="O1906" s="427">
        <v>4.6500000000000004</v>
      </c>
    </row>
    <row r="1907" spans="11:15" ht="15" customHeight="1">
      <c r="K1907" s="434">
        <v>43216</v>
      </c>
      <c r="L1907" s="427">
        <v>4.2699999999999996</v>
      </c>
      <c r="M1907" s="427"/>
      <c r="N1907" s="434">
        <v>43216</v>
      </c>
      <c r="O1907" s="427">
        <v>4.6900000000000004</v>
      </c>
    </row>
    <row r="1908" spans="11:15" ht="15" customHeight="1">
      <c r="K1908" s="434">
        <v>43215</v>
      </c>
      <c r="L1908" s="427">
        <v>4.3</v>
      </c>
      <c r="M1908" s="427"/>
      <c r="N1908" s="434">
        <v>43215</v>
      </c>
      <c r="O1908" s="427">
        <v>4.71</v>
      </c>
    </row>
    <row r="1909" spans="11:15" ht="15" customHeight="1">
      <c r="K1909" s="434">
        <v>43214</v>
      </c>
      <c r="L1909" s="427">
        <v>4.26</v>
      </c>
      <c r="M1909" s="427"/>
      <c r="N1909" s="434">
        <v>43214</v>
      </c>
      <c r="O1909" s="427">
        <v>4.66</v>
      </c>
    </row>
    <row r="1910" spans="11:15" ht="15" customHeight="1">
      <c r="K1910" s="434">
        <v>43213</v>
      </c>
      <c r="L1910" s="427">
        <v>4.24</v>
      </c>
      <c r="M1910" s="427"/>
      <c r="N1910" s="434">
        <v>43213</v>
      </c>
      <c r="O1910" s="427">
        <v>4.6399999999999997</v>
      </c>
    </row>
    <row r="1911" spans="11:15" ht="15" customHeight="1">
      <c r="K1911" s="434">
        <v>43210</v>
      </c>
      <c r="L1911" s="427">
        <v>4.2300000000000004</v>
      </c>
      <c r="M1911" s="427"/>
      <c r="N1911" s="434">
        <v>43210</v>
      </c>
      <c r="O1911" s="427">
        <v>4.6399999999999997</v>
      </c>
    </row>
    <row r="1912" spans="11:15" ht="15" customHeight="1">
      <c r="K1912" s="434">
        <v>43209</v>
      </c>
      <c r="L1912" s="427">
        <v>4.2</v>
      </c>
      <c r="M1912" s="427"/>
      <c r="N1912" s="434">
        <v>43209</v>
      </c>
      <c r="O1912" s="427">
        <v>4.5999999999999996</v>
      </c>
    </row>
    <row r="1913" spans="11:15" ht="15" customHeight="1">
      <c r="K1913" s="434">
        <v>43208</v>
      </c>
      <c r="L1913" s="427">
        <v>4.1399999999999997</v>
      </c>
      <c r="M1913" s="427"/>
      <c r="N1913" s="434">
        <v>43208</v>
      </c>
      <c r="O1913" s="427">
        <v>4.54</v>
      </c>
    </row>
    <row r="1914" spans="11:15" ht="15" customHeight="1">
      <c r="K1914" s="434">
        <v>43207</v>
      </c>
      <c r="L1914" s="427">
        <v>4.0999999999999996</v>
      </c>
      <c r="M1914" s="427"/>
      <c r="N1914" s="434">
        <v>43207</v>
      </c>
      <c r="O1914" s="427">
        <v>4.49</v>
      </c>
    </row>
    <row r="1915" spans="11:15" ht="15" customHeight="1">
      <c r="K1915" s="434">
        <v>43206</v>
      </c>
      <c r="L1915" s="427">
        <v>4.13</v>
      </c>
      <c r="M1915" s="427"/>
      <c r="N1915" s="434">
        <v>43206</v>
      </c>
      <c r="O1915" s="427">
        <v>4.5199999999999996</v>
      </c>
    </row>
    <row r="1916" spans="11:15" ht="15" customHeight="1">
      <c r="K1916" s="434">
        <v>43203</v>
      </c>
      <c r="L1916" s="427">
        <v>4.13</v>
      </c>
      <c r="M1916" s="427"/>
      <c r="N1916" s="434">
        <v>43203</v>
      </c>
      <c r="O1916" s="427">
        <v>4.53</v>
      </c>
    </row>
    <row r="1917" spans="11:15" ht="15" customHeight="1">
      <c r="K1917" s="434">
        <v>43202</v>
      </c>
      <c r="L1917" s="427">
        <v>4.1399999999999997</v>
      </c>
      <c r="M1917" s="427"/>
      <c r="N1917" s="434">
        <v>43202</v>
      </c>
      <c r="O1917" s="427">
        <v>4.54</v>
      </c>
    </row>
    <row r="1918" spans="11:15" ht="15" customHeight="1">
      <c r="K1918" s="434">
        <v>43201</v>
      </c>
      <c r="L1918" s="427">
        <v>4.0999999999999996</v>
      </c>
      <c r="M1918" s="427"/>
      <c r="N1918" s="434">
        <v>43201</v>
      </c>
      <c r="O1918" s="427">
        <v>4.51</v>
      </c>
    </row>
    <row r="1919" spans="11:15" ht="15" customHeight="1">
      <c r="K1919" s="434">
        <v>43200</v>
      </c>
      <c r="L1919" s="427">
        <v>4.12</v>
      </c>
      <c r="M1919" s="427"/>
      <c r="N1919" s="434">
        <v>43200</v>
      </c>
      <c r="O1919" s="427">
        <v>4.5199999999999996</v>
      </c>
    </row>
    <row r="1920" spans="11:15" ht="15" customHeight="1">
      <c r="K1920" s="434">
        <v>43199</v>
      </c>
      <c r="L1920" s="427">
        <v>4.12</v>
      </c>
      <c r="M1920" s="427"/>
      <c r="N1920" s="434">
        <v>43199</v>
      </c>
      <c r="O1920" s="427">
        <v>4.53</v>
      </c>
    </row>
    <row r="1921" spans="11:15" ht="15" customHeight="1">
      <c r="K1921" s="434">
        <v>43196</v>
      </c>
      <c r="L1921" s="427">
        <v>4.12</v>
      </c>
      <c r="M1921" s="427"/>
      <c r="N1921" s="434">
        <v>43196</v>
      </c>
      <c r="O1921" s="427">
        <v>4.53</v>
      </c>
    </row>
    <row r="1922" spans="11:15" ht="15" customHeight="1">
      <c r="K1922" s="434">
        <v>43195</v>
      </c>
      <c r="L1922" s="427">
        <v>4.17</v>
      </c>
      <c r="M1922" s="427"/>
      <c r="N1922" s="434">
        <v>43195</v>
      </c>
      <c r="O1922" s="427">
        <v>4.59</v>
      </c>
    </row>
    <row r="1923" spans="11:15" ht="15" customHeight="1">
      <c r="K1923" s="434">
        <v>43194</v>
      </c>
      <c r="L1923" s="427">
        <v>4.13</v>
      </c>
      <c r="M1923" s="427"/>
      <c r="N1923" s="434">
        <v>43194</v>
      </c>
      <c r="O1923" s="427">
        <v>4.54</v>
      </c>
    </row>
    <row r="1924" spans="11:15" ht="15" customHeight="1">
      <c r="K1924" s="434">
        <v>43193</v>
      </c>
      <c r="L1924" s="427">
        <v>4.12</v>
      </c>
      <c r="M1924" s="427"/>
      <c r="N1924" s="434">
        <v>43193</v>
      </c>
      <c r="O1924" s="427">
        <v>4.53</v>
      </c>
    </row>
    <row r="1925" spans="11:15" ht="15" customHeight="1">
      <c r="K1925" s="434">
        <v>43192</v>
      </c>
      <c r="L1925" s="427">
        <v>4.07</v>
      </c>
      <c r="M1925" s="427"/>
      <c r="N1925" s="434">
        <v>43192</v>
      </c>
      <c r="O1925" s="427">
        <v>4.49</v>
      </c>
    </row>
    <row r="1926" spans="11:15" ht="15" customHeight="1">
      <c r="K1926" s="434">
        <v>43188</v>
      </c>
      <c r="L1926" s="427">
        <v>4.07</v>
      </c>
      <c r="M1926" s="427"/>
      <c r="N1926" s="434">
        <v>43188</v>
      </c>
      <c r="O1926" s="427">
        <v>4.4800000000000004</v>
      </c>
    </row>
    <row r="1927" spans="11:15" ht="15" customHeight="1">
      <c r="K1927" s="434">
        <v>43187</v>
      </c>
      <c r="L1927" s="427">
        <v>4.1100000000000003</v>
      </c>
      <c r="M1927" s="427"/>
      <c r="N1927" s="434">
        <v>43187</v>
      </c>
      <c r="O1927" s="427">
        <v>4.5199999999999996</v>
      </c>
    </row>
    <row r="1928" spans="11:15" ht="15" customHeight="1">
      <c r="K1928" s="434">
        <v>43186</v>
      </c>
      <c r="L1928" s="427">
        <v>4.12</v>
      </c>
      <c r="M1928" s="427"/>
      <c r="N1928" s="434">
        <v>43186</v>
      </c>
      <c r="O1928" s="427">
        <v>4.53</v>
      </c>
    </row>
    <row r="1929" spans="11:15" ht="15" customHeight="1">
      <c r="K1929" s="434">
        <v>43185</v>
      </c>
      <c r="L1929" s="427">
        <v>4.1500000000000004</v>
      </c>
      <c r="M1929" s="427"/>
      <c r="N1929" s="434">
        <v>43185</v>
      </c>
      <c r="O1929" s="427">
        <v>4.58</v>
      </c>
    </row>
    <row r="1930" spans="11:15" ht="15" customHeight="1">
      <c r="K1930" s="434">
        <v>43182</v>
      </c>
      <c r="L1930" s="427">
        <v>4.1500000000000004</v>
      </c>
      <c r="M1930" s="427"/>
      <c r="N1930" s="434">
        <v>43182</v>
      </c>
      <c r="O1930" s="427">
        <v>4.57</v>
      </c>
    </row>
    <row r="1931" spans="11:15" ht="15" customHeight="1">
      <c r="K1931" s="434">
        <v>43181</v>
      </c>
      <c r="L1931" s="427">
        <v>4.13</v>
      </c>
      <c r="M1931" s="427"/>
      <c r="N1931" s="434">
        <v>43181</v>
      </c>
      <c r="O1931" s="427">
        <v>4.55</v>
      </c>
    </row>
    <row r="1932" spans="11:15" ht="15" customHeight="1">
      <c r="K1932" s="434">
        <v>43180</v>
      </c>
      <c r="L1932" s="427">
        <v>4.18</v>
      </c>
      <c r="M1932" s="427"/>
      <c r="N1932" s="434">
        <v>43180</v>
      </c>
      <c r="O1932" s="427">
        <v>4.5999999999999996</v>
      </c>
    </row>
    <row r="1933" spans="11:15" ht="15" customHeight="1">
      <c r="K1933" s="434">
        <v>43179</v>
      </c>
      <c r="L1933" s="427">
        <v>4.16</v>
      </c>
      <c r="M1933" s="427"/>
      <c r="N1933" s="434">
        <v>43179</v>
      </c>
      <c r="O1933" s="427">
        <v>4.57</v>
      </c>
    </row>
    <row r="1934" spans="11:15" ht="15" customHeight="1">
      <c r="K1934" s="434">
        <v>43178</v>
      </c>
      <c r="L1934" s="427">
        <v>4.12</v>
      </c>
      <c r="M1934" s="427"/>
      <c r="N1934" s="434">
        <v>43178</v>
      </c>
      <c r="O1934" s="427">
        <v>4.53</v>
      </c>
    </row>
    <row r="1935" spans="11:15" ht="15" customHeight="1">
      <c r="K1935" s="434">
        <v>43175</v>
      </c>
      <c r="L1935" s="427">
        <v>4.12</v>
      </c>
      <c r="M1935" s="427"/>
      <c r="N1935" s="434">
        <v>43175</v>
      </c>
      <c r="O1935" s="427">
        <v>4.5199999999999996</v>
      </c>
    </row>
    <row r="1936" spans="11:15" ht="15" customHeight="1">
      <c r="K1936" s="434">
        <v>43174</v>
      </c>
      <c r="L1936" s="427">
        <v>4.0999999999999996</v>
      </c>
      <c r="M1936" s="427"/>
      <c r="N1936" s="434">
        <v>43174</v>
      </c>
      <c r="O1936" s="427">
        <v>4.51</v>
      </c>
    </row>
    <row r="1937" spans="11:15" ht="15" customHeight="1">
      <c r="K1937" s="434">
        <v>43173</v>
      </c>
      <c r="L1937" s="427">
        <v>4.0999999999999996</v>
      </c>
      <c r="M1937" s="427"/>
      <c r="N1937" s="434">
        <v>43173</v>
      </c>
      <c r="O1937" s="427">
        <v>4.4800000000000004</v>
      </c>
    </row>
    <row r="1938" spans="11:15" ht="15" customHeight="1">
      <c r="K1938" s="434">
        <v>43172</v>
      </c>
      <c r="L1938" s="427">
        <v>4.13</v>
      </c>
      <c r="M1938" s="427"/>
      <c r="N1938" s="434">
        <v>43172</v>
      </c>
      <c r="O1938" s="427">
        <v>4.5199999999999996</v>
      </c>
    </row>
    <row r="1939" spans="11:15" ht="15" customHeight="1">
      <c r="K1939" s="434">
        <v>43171</v>
      </c>
      <c r="L1939" s="427">
        <v>4.1500000000000004</v>
      </c>
      <c r="M1939" s="427"/>
      <c r="N1939" s="434">
        <v>43171</v>
      </c>
      <c r="O1939" s="427">
        <v>4.53</v>
      </c>
    </row>
    <row r="1940" spans="11:15" ht="15" customHeight="1">
      <c r="K1940" s="434">
        <v>43168</v>
      </c>
      <c r="L1940" s="427">
        <v>4.18</v>
      </c>
      <c r="M1940" s="427"/>
      <c r="N1940" s="434">
        <v>43168</v>
      </c>
      <c r="O1940" s="427">
        <v>4.55</v>
      </c>
    </row>
    <row r="1941" spans="11:15" ht="15" customHeight="1">
      <c r="K1941" s="434">
        <v>43167</v>
      </c>
      <c r="L1941" s="427">
        <v>4.1500000000000004</v>
      </c>
      <c r="M1941" s="427"/>
      <c r="N1941" s="434">
        <v>43167</v>
      </c>
      <c r="O1941" s="427">
        <v>4.5199999999999996</v>
      </c>
    </row>
    <row r="1942" spans="11:15" ht="15" customHeight="1">
      <c r="K1942" s="434">
        <v>43166</v>
      </c>
      <c r="L1942" s="427">
        <v>4.16</v>
      </c>
      <c r="M1942" s="427"/>
      <c r="N1942" s="434">
        <v>43166</v>
      </c>
      <c r="O1942" s="427">
        <v>4.54</v>
      </c>
    </row>
    <row r="1943" spans="11:15" ht="15" customHeight="1">
      <c r="K1943" s="434">
        <v>43165</v>
      </c>
      <c r="L1943" s="427">
        <v>4.1500000000000004</v>
      </c>
      <c r="M1943" s="427"/>
      <c r="N1943" s="434">
        <v>43165</v>
      </c>
      <c r="O1943" s="427">
        <v>4.53</v>
      </c>
    </row>
    <row r="1944" spans="11:15" ht="15" customHeight="1">
      <c r="K1944" s="434">
        <v>43164</v>
      </c>
      <c r="L1944" s="427">
        <v>4.1399999999999997</v>
      </c>
      <c r="M1944" s="427"/>
      <c r="N1944" s="434">
        <v>43164</v>
      </c>
      <c r="O1944" s="427">
        <v>4.4800000000000004</v>
      </c>
    </row>
    <row r="1945" spans="11:15" ht="15" customHeight="1">
      <c r="K1945" s="434">
        <v>43161</v>
      </c>
      <c r="L1945" s="427">
        <v>4.12</v>
      </c>
      <c r="M1945" s="427"/>
      <c r="N1945" s="434">
        <v>43161</v>
      </c>
      <c r="O1945" s="427">
        <v>4.46</v>
      </c>
    </row>
    <row r="1946" spans="11:15" ht="15" customHeight="1">
      <c r="K1946" s="434">
        <v>43160</v>
      </c>
      <c r="L1946" s="427">
        <v>4.07</v>
      </c>
      <c r="M1946" s="427"/>
      <c r="N1946" s="434">
        <v>43160</v>
      </c>
      <c r="O1946" s="427">
        <v>4.41</v>
      </c>
    </row>
    <row r="1947" spans="11:15" ht="15" customHeight="1">
      <c r="K1947" s="434">
        <v>43159</v>
      </c>
      <c r="L1947" s="427">
        <v>4.0999999999999996</v>
      </c>
      <c r="M1947" s="427"/>
      <c r="N1947" s="434">
        <v>43159</v>
      </c>
      <c r="O1947" s="427">
        <v>4.45</v>
      </c>
    </row>
    <row r="1948" spans="11:15" ht="15" customHeight="1">
      <c r="K1948" s="434">
        <v>43158</v>
      </c>
      <c r="L1948" s="427">
        <v>4.1399999999999997</v>
      </c>
      <c r="M1948" s="427"/>
      <c r="N1948" s="434">
        <v>43158</v>
      </c>
      <c r="O1948" s="427">
        <v>4.49</v>
      </c>
    </row>
    <row r="1949" spans="11:15" ht="15" customHeight="1">
      <c r="K1949" s="434">
        <v>43157</v>
      </c>
      <c r="L1949" s="427">
        <v>4.12</v>
      </c>
      <c r="M1949" s="427"/>
      <c r="N1949" s="434">
        <v>43157</v>
      </c>
      <c r="O1949" s="427">
        <v>4.46</v>
      </c>
    </row>
    <row r="1950" spans="11:15" ht="15" customHeight="1">
      <c r="K1950" s="434">
        <v>43154</v>
      </c>
      <c r="L1950" s="427">
        <v>4.12</v>
      </c>
      <c r="M1950" s="427"/>
      <c r="N1950" s="434">
        <v>43154</v>
      </c>
      <c r="O1950" s="427">
        <v>4.46</v>
      </c>
    </row>
    <row r="1951" spans="11:15" ht="15" customHeight="1">
      <c r="K1951" s="434">
        <v>43153</v>
      </c>
      <c r="L1951" s="427">
        <v>4.16</v>
      </c>
      <c r="M1951" s="427"/>
      <c r="N1951" s="434">
        <v>43153</v>
      </c>
      <c r="O1951" s="427">
        <v>4.5</v>
      </c>
    </row>
    <row r="1952" spans="11:15" ht="15" customHeight="1">
      <c r="K1952" s="434">
        <v>43152</v>
      </c>
      <c r="L1952" s="427">
        <v>4.18</v>
      </c>
      <c r="M1952" s="427"/>
      <c r="N1952" s="434">
        <v>43152</v>
      </c>
      <c r="O1952" s="427">
        <v>4.51</v>
      </c>
    </row>
    <row r="1953" spans="11:15" ht="15" customHeight="1">
      <c r="K1953" s="434">
        <v>43151</v>
      </c>
      <c r="L1953" s="427">
        <v>4.1100000000000003</v>
      </c>
      <c r="M1953" s="427"/>
      <c r="N1953" s="434">
        <v>43151</v>
      </c>
      <c r="O1953" s="427">
        <v>4.45</v>
      </c>
    </row>
    <row r="1954" spans="11:15" ht="15" customHeight="1">
      <c r="K1954" s="434">
        <v>43147</v>
      </c>
      <c r="L1954" s="427">
        <v>4.0999999999999996</v>
      </c>
      <c r="M1954" s="427"/>
      <c r="N1954" s="434">
        <v>43147</v>
      </c>
      <c r="O1954" s="427">
        <v>4.43</v>
      </c>
    </row>
    <row r="1955" spans="11:15" ht="15" customHeight="1">
      <c r="K1955" s="434">
        <v>43146</v>
      </c>
      <c r="L1955" s="427">
        <v>4.0999999999999996</v>
      </c>
      <c r="M1955" s="427"/>
      <c r="N1955" s="434">
        <v>43146</v>
      </c>
      <c r="O1955" s="427">
        <v>4.43</v>
      </c>
    </row>
    <row r="1956" spans="11:15" ht="15" customHeight="1">
      <c r="K1956" s="434">
        <v>43145</v>
      </c>
      <c r="L1956" s="427">
        <v>4.13</v>
      </c>
      <c r="M1956" s="427"/>
      <c r="N1956" s="434">
        <v>43145</v>
      </c>
      <c r="O1956" s="427">
        <v>4.47</v>
      </c>
    </row>
    <row r="1957" spans="11:15" ht="15" customHeight="1">
      <c r="K1957" s="434">
        <v>43144</v>
      </c>
      <c r="L1957" s="427">
        <v>4.08</v>
      </c>
      <c r="M1957" s="427"/>
      <c r="N1957" s="434">
        <v>43144</v>
      </c>
      <c r="O1957" s="427">
        <v>4.42</v>
      </c>
    </row>
    <row r="1958" spans="11:15" ht="15" customHeight="1">
      <c r="K1958" s="434">
        <v>43143</v>
      </c>
      <c r="L1958" s="427">
        <v>4.08</v>
      </c>
      <c r="M1958" s="427"/>
      <c r="N1958" s="434">
        <v>43143</v>
      </c>
      <c r="O1958" s="427">
        <v>4.41</v>
      </c>
    </row>
    <row r="1959" spans="11:15" ht="15" customHeight="1">
      <c r="K1959" s="434">
        <v>43140</v>
      </c>
      <c r="L1959" s="427">
        <v>4.08</v>
      </c>
      <c r="M1959" s="427"/>
      <c r="N1959" s="434">
        <v>43140</v>
      </c>
      <c r="O1959" s="427">
        <v>4.41</v>
      </c>
    </row>
    <row r="1960" spans="11:15" ht="15" customHeight="1">
      <c r="K1960" s="434">
        <v>43139</v>
      </c>
      <c r="L1960" s="427">
        <v>4.08</v>
      </c>
      <c r="M1960" s="427"/>
      <c r="N1960" s="434">
        <v>43139</v>
      </c>
      <c r="O1960" s="427">
        <v>4.4000000000000004</v>
      </c>
    </row>
    <row r="1961" spans="11:15" ht="15" customHeight="1">
      <c r="K1961" s="434">
        <v>43138</v>
      </c>
      <c r="L1961" s="427">
        <v>4.0599999999999996</v>
      </c>
      <c r="M1961" s="427"/>
      <c r="N1961" s="434">
        <v>43138</v>
      </c>
      <c r="O1961" s="427">
        <v>4.38</v>
      </c>
    </row>
    <row r="1962" spans="11:15" ht="15" customHeight="1">
      <c r="K1962" s="434">
        <v>43137</v>
      </c>
      <c r="L1962" s="427">
        <v>3.99</v>
      </c>
      <c r="M1962" s="427"/>
      <c r="N1962" s="434">
        <v>43137</v>
      </c>
      <c r="O1962" s="427">
        <v>4.32</v>
      </c>
    </row>
    <row r="1963" spans="11:15" ht="15" customHeight="1">
      <c r="K1963" s="434">
        <v>43136</v>
      </c>
      <c r="L1963" s="427">
        <v>4.01</v>
      </c>
      <c r="M1963" s="427"/>
      <c r="N1963" s="434">
        <v>43136</v>
      </c>
      <c r="O1963" s="427">
        <v>4.32</v>
      </c>
    </row>
    <row r="1964" spans="11:15" ht="15" customHeight="1">
      <c r="K1964" s="434">
        <v>43133</v>
      </c>
      <c r="L1964" s="427">
        <v>4.04</v>
      </c>
      <c r="M1964" s="427"/>
      <c r="N1964" s="434">
        <v>43133</v>
      </c>
      <c r="O1964" s="427">
        <v>4.3499999999999996</v>
      </c>
    </row>
    <row r="1965" spans="11:15" ht="15" customHeight="1">
      <c r="K1965" s="434">
        <v>43132</v>
      </c>
      <c r="L1965" s="427">
        <v>3.96</v>
      </c>
      <c r="M1965" s="427"/>
      <c r="N1965" s="434">
        <v>43132</v>
      </c>
      <c r="O1965" s="427">
        <v>4.2699999999999996</v>
      </c>
    </row>
    <row r="1966" spans="11:15" ht="15" customHeight="1">
      <c r="K1966" s="434">
        <v>43131</v>
      </c>
      <c r="L1966" s="427">
        <v>3.91</v>
      </c>
      <c r="M1966" s="427"/>
      <c r="N1966" s="434">
        <v>43131</v>
      </c>
      <c r="O1966" s="427">
        <v>4.21</v>
      </c>
    </row>
    <row r="1967" spans="11:15" ht="15" customHeight="1">
      <c r="K1967" s="434">
        <v>43130</v>
      </c>
      <c r="L1967" s="427">
        <v>3.94</v>
      </c>
      <c r="M1967" s="427"/>
      <c r="N1967" s="434">
        <v>43130</v>
      </c>
      <c r="O1967" s="427">
        <v>4.24</v>
      </c>
    </row>
    <row r="1968" spans="11:15" ht="15" customHeight="1">
      <c r="K1968" s="434">
        <v>43129</v>
      </c>
      <c r="L1968" s="427">
        <v>3.91</v>
      </c>
      <c r="M1968" s="427"/>
      <c r="N1968" s="434">
        <v>43129</v>
      </c>
      <c r="O1968" s="427">
        <v>4.21</v>
      </c>
    </row>
    <row r="1969" spans="11:15" ht="15" customHeight="1">
      <c r="K1969" s="434">
        <v>43126</v>
      </c>
      <c r="L1969" s="427">
        <v>3.88</v>
      </c>
      <c r="M1969" s="427"/>
      <c r="N1969" s="434">
        <v>43126</v>
      </c>
      <c r="O1969" s="427">
        <v>4.1900000000000004</v>
      </c>
    </row>
    <row r="1970" spans="11:15" ht="15" customHeight="1">
      <c r="K1970" s="434">
        <v>43125</v>
      </c>
      <c r="L1970" s="427">
        <v>3.85</v>
      </c>
      <c r="M1970" s="427"/>
      <c r="N1970" s="434">
        <v>43125</v>
      </c>
      <c r="O1970" s="427">
        <v>4.16</v>
      </c>
    </row>
    <row r="1971" spans="11:15" ht="15" customHeight="1">
      <c r="K1971" s="434">
        <v>43124</v>
      </c>
      <c r="L1971" s="427">
        <v>3.91</v>
      </c>
      <c r="M1971" s="427"/>
      <c r="N1971" s="434">
        <v>43124</v>
      </c>
      <c r="O1971" s="427">
        <v>4.22</v>
      </c>
    </row>
    <row r="1972" spans="11:15" ht="15" customHeight="1">
      <c r="K1972" s="434">
        <v>43123</v>
      </c>
      <c r="L1972" s="427">
        <v>3.88</v>
      </c>
      <c r="M1972" s="427"/>
      <c r="N1972" s="434">
        <v>43123</v>
      </c>
      <c r="O1972" s="427">
        <v>4.1900000000000004</v>
      </c>
    </row>
    <row r="1973" spans="11:15" ht="15" customHeight="1">
      <c r="K1973" s="434">
        <v>43122</v>
      </c>
      <c r="L1973" s="427">
        <v>3.9</v>
      </c>
      <c r="M1973" s="427"/>
      <c r="N1973" s="434">
        <v>43122</v>
      </c>
      <c r="O1973" s="427">
        <v>4.22</v>
      </c>
    </row>
    <row r="1974" spans="11:15" ht="15" customHeight="1">
      <c r="K1974" s="434">
        <v>43119</v>
      </c>
      <c r="L1974" s="427">
        <v>3.89</v>
      </c>
      <c r="M1974" s="427"/>
      <c r="N1974" s="434">
        <v>43119</v>
      </c>
      <c r="O1974" s="427">
        <v>4.21</v>
      </c>
    </row>
    <row r="1975" spans="11:15" ht="15" customHeight="1">
      <c r="K1975" s="434">
        <v>43118</v>
      </c>
      <c r="L1975" s="427">
        <v>3.87</v>
      </c>
      <c r="M1975" s="427"/>
      <c r="N1975" s="434">
        <v>43118</v>
      </c>
      <c r="O1975" s="427">
        <v>4.1900000000000004</v>
      </c>
    </row>
    <row r="1976" spans="11:15" ht="15" customHeight="1">
      <c r="K1976" s="434">
        <v>43117</v>
      </c>
      <c r="L1976" s="427">
        <v>3.83</v>
      </c>
      <c r="M1976" s="427"/>
      <c r="N1976" s="434">
        <v>43117</v>
      </c>
      <c r="O1976" s="427">
        <v>4.16</v>
      </c>
    </row>
    <row r="1977" spans="11:15" ht="15" customHeight="1">
      <c r="K1977" s="434">
        <v>43116</v>
      </c>
      <c r="L1977" s="427">
        <v>3.82</v>
      </c>
      <c r="M1977" s="427"/>
      <c r="N1977" s="434">
        <v>43116</v>
      </c>
      <c r="O1977" s="427">
        <v>4.1399999999999997</v>
      </c>
    </row>
    <row r="1978" spans="11:15" ht="15" customHeight="1">
      <c r="K1978" s="434">
        <v>43112</v>
      </c>
      <c r="L1978" s="427">
        <v>3.84</v>
      </c>
      <c r="M1978" s="427"/>
      <c r="N1978" s="434">
        <v>43112</v>
      </c>
      <c r="O1978" s="427">
        <v>4.16</v>
      </c>
    </row>
    <row r="1979" spans="11:15" ht="15" customHeight="1">
      <c r="K1979" s="434">
        <v>43111</v>
      </c>
      <c r="L1979" s="427">
        <v>3.84</v>
      </c>
      <c r="M1979" s="427"/>
      <c r="N1979" s="434">
        <v>43111</v>
      </c>
      <c r="O1979" s="427">
        <v>4.1399999999999997</v>
      </c>
    </row>
    <row r="1980" spans="11:15" ht="15" customHeight="1">
      <c r="K1980" s="434">
        <v>43110</v>
      </c>
      <c r="L1980" s="427">
        <v>3.88</v>
      </c>
      <c r="M1980" s="427"/>
      <c r="N1980" s="434">
        <v>43110</v>
      </c>
      <c r="O1980" s="427">
        <v>4.21</v>
      </c>
    </row>
    <row r="1981" spans="11:15" ht="15" customHeight="1">
      <c r="K1981" s="434">
        <v>43109</v>
      </c>
      <c r="L1981" s="427">
        <v>3.88</v>
      </c>
      <c r="M1981" s="427"/>
      <c r="N1981" s="434">
        <v>43109</v>
      </c>
      <c r="O1981" s="427">
        <v>4.21</v>
      </c>
    </row>
    <row r="1982" spans="11:15" ht="15" customHeight="1">
      <c r="K1982" s="434">
        <v>43108</v>
      </c>
      <c r="L1982" s="427">
        <v>3.82</v>
      </c>
      <c r="M1982" s="427"/>
      <c r="N1982" s="434">
        <v>43108</v>
      </c>
      <c r="O1982" s="427">
        <v>4.1500000000000004</v>
      </c>
    </row>
    <row r="1983" spans="11:15" ht="15" customHeight="1">
      <c r="K1983" s="434">
        <v>43105</v>
      </c>
      <c r="L1983" s="427">
        <v>3.82</v>
      </c>
      <c r="M1983" s="427"/>
      <c r="N1983" s="434">
        <v>43105</v>
      </c>
      <c r="O1983" s="427">
        <v>4.1500000000000004</v>
      </c>
    </row>
    <row r="1984" spans="11:15" ht="15" customHeight="1">
      <c r="K1984" s="434">
        <v>43104</v>
      </c>
      <c r="L1984" s="427">
        <v>3.79</v>
      </c>
      <c r="M1984" s="427"/>
      <c r="N1984" s="434">
        <v>43104</v>
      </c>
      <c r="O1984" s="427">
        <v>4.13</v>
      </c>
    </row>
    <row r="1985" spans="11:15" ht="15" customHeight="1">
      <c r="K1985" s="434">
        <v>43103</v>
      </c>
      <c r="L1985" s="427">
        <v>3.79</v>
      </c>
      <c r="M1985" s="427"/>
      <c r="N1985" s="434">
        <v>43103</v>
      </c>
      <c r="O1985" s="427">
        <v>4.13</v>
      </c>
    </row>
    <row r="1986" spans="11:15" ht="15" customHeight="1">
      <c r="K1986" s="434">
        <v>43102</v>
      </c>
      <c r="L1986" s="427">
        <v>3.82</v>
      </c>
      <c r="M1986" s="427"/>
      <c r="N1986" s="434">
        <v>43102</v>
      </c>
      <c r="O1986" s="427">
        <v>4.16</v>
      </c>
    </row>
    <row r="1987" spans="11:15" ht="15" customHeight="1">
      <c r="K1987" s="434">
        <v>43098</v>
      </c>
      <c r="L1987" s="427">
        <v>3.76</v>
      </c>
      <c r="M1987" s="427"/>
      <c r="N1987" s="434">
        <v>43098</v>
      </c>
      <c r="O1987" s="427">
        <v>4.0999999999999996</v>
      </c>
    </row>
    <row r="1988" spans="11:15" ht="15" customHeight="1">
      <c r="K1988" s="434">
        <v>43097</v>
      </c>
      <c r="L1988" s="427">
        <v>3.77</v>
      </c>
      <c r="M1988" s="427"/>
      <c r="N1988" s="434">
        <v>43097</v>
      </c>
      <c r="O1988" s="427">
        <v>4.1100000000000003</v>
      </c>
    </row>
    <row r="1989" spans="11:15" ht="15" customHeight="1">
      <c r="K1989" s="434">
        <v>43096</v>
      </c>
      <c r="L1989" s="427">
        <v>3.76</v>
      </c>
      <c r="M1989" s="427"/>
      <c r="N1989" s="434">
        <v>43096</v>
      </c>
      <c r="O1989" s="427">
        <v>4.0999999999999996</v>
      </c>
    </row>
    <row r="1990" spans="11:15" ht="15" customHeight="1">
      <c r="K1990" s="434">
        <v>43095</v>
      </c>
      <c r="L1990" s="427">
        <v>3.83</v>
      </c>
      <c r="M1990" s="427"/>
      <c r="N1990" s="434">
        <v>43095</v>
      </c>
      <c r="O1990" s="427">
        <v>4.17</v>
      </c>
    </row>
    <row r="1991" spans="11:15" ht="15" customHeight="1">
      <c r="K1991" s="434">
        <v>43091</v>
      </c>
      <c r="L1991" s="427">
        <v>3.85</v>
      </c>
      <c r="M1991" s="427"/>
      <c r="N1991" s="434">
        <v>43091</v>
      </c>
      <c r="O1991" s="427">
        <v>4.1900000000000004</v>
      </c>
    </row>
    <row r="1992" spans="11:15" ht="15" customHeight="1">
      <c r="K1992" s="434">
        <v>43090</v>
      </c>
      <c r="L1992" s="427">
        <v>3.84</v>
      </c>
      <c r="M1992" s="427"/>
      <c r="N1992" s="434">
        <v>43090</v>
      </c>
      <c r="O1992" s="427">
        <v>4.1900000000000004</v>
      </c>
    </row>
    <row r="1993" spans="11:15" ht="15" customHeight="1">
      <c r="K1993" s="434">
        <v>43089</v>
      </c>
      <c r="L1993" s="427">
        <v>3.89</v>
      </c>
      <c r="M1993" s="427"/>
      <c r="N1993" s="434">
        <v>43089</v>
      </c>
      <c r="O1993" s="427">
        <v>4.22</v>
      </c>
    </row>
    <row r="1994" spans="11:15" ht="15" customHeight="1">
      <c r="K1994" s="434">
        <v>43088</v>
      </c>
      <c r="L1994" s="427">
        <v>3.85</v>
      </c>
      <c r="M1994" s="427"/>
      <c r="N1994" s="434">
        <v>43088</v>
      </c>
      <c r="O1994" s="427">
        <v>4.18</v>
      </c>
    </row>
    <row r="1995" spans="11:15" ht="15" customHeight="1">
      <c r="K1995" s="434">
        <v>43087</v>
      </c>
      <c r="L1995" s="427">
        <v>3.77</v>
      </c>
      <c r="M1995" s="427"/>
      <c r="N1995" s="434">
        <v>43087</v>
      </c>
      <c r="O1995" s="427">
        <v>4.1100000000000003</v>
      </c>
    </row>
    <row r="1996" spans="11:15" ht="15" customHeight="1">
      <c r="K1996" s="434">
        <v>43084</v>
      </c>
      <c r="L1996" s="427">
        <v>3.72</v>
      </c>
      <c r="M1996" s="427"/>
      <c r="N1996" s="434">
        <v>43084</v>
      </c>
      <c r="O1996" s="427">
        <v>4.0599999999999996</v>
      </c>
    </row>
    <row r="1997" spans="11:15" ht="15" customHeight="1">
      <c r="K1997" s="434">
        <v>43083</v>
      </c>
      <c r="L1997" s="427">
        <v>3.74</v>
      </c>
      <c r="M1997" s="427"/>
      <c r="N1997" s="434">
        <v>43083</v>
      </c>
      <c r="O1997" s="427">
        <v>4.08</v>
      </c>
    </row>
    <row r="1998" spans="11:15" ht="15" customHeight="1">
      <c r="K1998" s="434">
        <v>43082</v>
      </c>
      <c r="L1998" s="427">
        <v>3.76</v>
      </c>
      <c r="M1998" s="427"/>
      <c r="N1998" s="434">
        <v>43082</v>
      </c>
      <c r="O1998" s="427">
        <v>4.0999999999999996</v>
      </c>
    </row>
    <row r="1999" spans="11:15" ht="15" customHeight="1">
      <c r="K1999" s="434">
        <v>43081</v>
      </c>
      <c r="L1999" s="427">
        <v>3.81</v>
      </c>
      <c r="M1999" s="427"/>
      <c r="N1999" s="434">
        <v>43081</v>
      </c>
      <c r="O1999" s="427">
        <v>4.1500000000000004</v>
      </c>
    </row>
    <row r="2000" spans="11:15" ht="15" customHeight="1">
      <c r="K2000" s="434">
        <v>43080</v>
      </c>
      <c r="L2000" s="427">
        <v>3.8</v>
      </c>
      <c r="M2000" s="427"/>
      <c r="N2000" s="434">
        <v>43080</v>
      </c>
      <c r="O2000" s="427">
        <v>4.1399999999999997</v>
      </c>
    </row>
    <row r="2001" spans="11:15" ht="15" customHeight="1">
      <c r="K2001" s="434">
        <v>43077</v>
      </c>
      <c r="L2001" s="427">
        <v>3.81</v>
      </c>
      <c r="M2001" s="427"/>
      <c r="N2001" s="434">
        <v>43077</v>
      </c>
      <c r="O2001" s="427">
        <v>4.16</v>
      </c>
    </row>
    <row r="2002" spans="11:15" ht="15" customHeight="1">
      <c r="K2002" s="434">
        <v>43076</v>
      </c>
      <c r="L2002" s="427">
        <v>3.81</v>
      </c>
      <c r="M2002" s="427"/>
      <c r="N2002" s="434">
        <v>43076</v>
      </c>
      <c r="O2002" s="427">
        <v>4.16</v>
      </c>
    </row>
    <row r="2003" spans="11:15" ht="15" customHeight="1">
      <c r="K2003" s="434">
        <v>43075</v>
      </c>
      <c r="L2003" s="427">
        <v>3.75</v>
      </c>
      <c r="M2003" s="427"/>
      <c r="N2003" s="434">
        <v>43075</v>
      </c>
      <c r="O2003" s="427">
        <v>4.0999999999999996</v>
      </c>
    </row>
    <row r="2004" spans="11:15" ht="15" customHeight="1">
      <c r="K2004" s="434">
        <v>43074</v>
      </c>
      <c r="L2004" s="427">
        <v>3.77</v>
      </c>
      <c r="M2004" s="427"/>
      <c r="N2004" s="434">
        <v>43074</v>
      </c>
      <c r="O2004" s="427">
        <v>4.1100000000000003</v>
      </c>
    </row>
    <row r="2005" spans="11:15" ht="15" customHeight="1">
      <c r="K2005" s="434">
        <v>43073</v>
      </c>
      <c r="L2005" s="427">
        <v>3.8</v>
      </c>
      <c r="M2005" s="427"/>
      <c r="N2005" s="434">
        <v>43073</v>
      </c>
      <c r="O2005" s="427">
        <v>4.1500000000000004</v>
      </c>
    </row>
    <row r="2006" spans="11:15" ht="15" customHeight="1">
      <c r="K2006" s="434">
        <v>43070</v>
      </c>
      <c r="L2006" s="427">
        <v>3.8</v>
      </c>
      <c r="M2006" s="427"/>
      <c r="N2006" s="434">
        <v>43070</v>
      </c>
      <c r="O2006" s="427">
        <v>4.1500000000000004</v>
      </c>
    </row>
    <row r="2007" spans="11:15" ht="15" customHeight="1">
      <c r="K2007" s="434">
        <v>43069</v>
      </c>
      <c r="L2007" s="427">
        <v>3.87</v>
      </c>
      <c r="M2007" s="427"/>
      <c r="N2007" s="434">
        <v>43069</v>
      </c>
      <c r="O2007" s="427">
        <v>4.21</v>
      </c>
    </row>
    <row r="2008" spans="11:15" ht="15" customHeight="1">
      <c r="K2008" s="434">
        <v>43068</v>
      </c>
      <c r="L2008" s="427">
        <v>3.86</v>
      </c>
      <c r="M2008" s="427"/>
      <c r="N2008" s="434">
        <v>43068</v>
      </c>
      <c r="O2008" s="427">
        <v>4.2</v>
      </c>
    </row>
    <row r="2009" spans="11:15" ht="15" customHeight="1">
      <c r="K2009" s="434">
        <v>43067</v>
      </c>
      <c r="L2009" s="427">
        <v>3.81</v>
      </c>
      <c r="M2009" s="427"/>
      <c r="N2009" s="434">
        <v>43067</v>
      </c>
      <c r="O2009" s="427">
        <v>4.1500000000000004</v>
      </c>
    </row>
    <row r="2010" spans="11:15" ht="15" customHeight="1">
      <c r="K2010" s="434">
        <v>43066</v>
      </c>
      <c r="L2010" s="427">
        <v>3.81</v>
      </c>
      <c r="M2010" s="427"/>
      <c r="N2010" s="434">
        <v>43066</v>
      </c>
      <c r="O2010" s="427">
        <v>4.1500000000000004</v>
      </c>
    </row>
    <row r="2011" spans="11:15" ht="15" customHeight="1">
      <c r="K2011" s="434">
        <v>43063</v>
      </c>
      <c r="L2011" s="427">
        <v>3.81</v>
      </c>
      <c r="M2011" s="427"/>
      <c r="N2011" s="434">
        <v>43063</v>
      </c>
      <c r="O2011" s="427">
        <v>4.1500000000000004</v>
      </c>
    </row>
    <row r="2012" spans="11:15" ht="15" customHeight="1">
      <c r="K2012" s="434">
        <v>43061</v>
      </c>
      <c r="L2012" s="427">
        <v>3.79</v>
      </c>
      <c r="M2012" s="427"/>
      <c r="N2012" s="434">
        <v>43061</v>
      </c>
      <c r="O2012" s="427">
        <v>4.13</v>
      </c>
    </row>
    <row r="2013" spans="11:15" ht="15" customHeight="1">
      <c r="K2013" s="434">
        <v>43060</v>
      </c>
      <c r="L2013" s="427">
        <v>3.8</v>
      </c>
      <c r="M2013" s="427"/>
      <c r="N2013" s="434">
        <v>43060</v>
      </c>
      <c r="O2013" s="427">
        <v>4.1399999999999997</v>
      </c>
    </row>
    <row r="2014" spans="11:15" ht="15" customHeight="1">
      <c r="K2014" s="434">
        <v>43059</v>
      </c>
      <c r="L2014" s="427">
        <v>3.84</v>
      </c>
      <c r="M2014" s="427"/>
      <c r="N2014" s="434">
        <v>43059</v>
      </c>
      <c r="O2014" s="427">
        <v>4.18</v>
      </c>
    </row>
    <row r="2015" spans="11:15" ht="15" customHeight="1">
      <c r="K2015" s="434">
        <v>43056</v>
      </c>
      <c r="L2015" s="427">
        <v>3.83</v>
      </c>
      <c r="M2015" s="427"/>
      <c r="N2015" s="434">
        <v>43056</v>
      </c>
      <c r="O2015" s="427">
        <v>4.17</v>
      </c>
    </row>
    <row r="2016" spans="11:15" ht="15" customHeight="1">
      <c r="K2016" s="434">
        <v>43055</v>
      </c>
      <c r="L2016" s="427">
        <v>3.85</v>
      </c>
      <c r="M2016" s="427"/>
      <c r="N2016" s="434">
        <v>43055</v>
      </c>
      <c r="O2016" s="427">
        <v>4.18</v>
      </c>
    </row>
    <row r="2017" spans="11:15" ht="15" customHeight="1">
      <c r="K2017" s="434">
        <v>43054</v>
      </c>
      <c r="L2017" s="427">
        <v>3.82</v>
      </c>
      <c r="M2017" s="427"/>
      <c r="N2017" s="434">
        <v>43054</v>
      </c>
      <c r="O2017" s="427">
        <v>4.16</v>
      </c>
    </row>
    <row r="2018" spans="11:15" ht="15" customHeight="1">
      <c r="K2018" s="434">
        <v>43053</v>
      </c>
      <c r="L2018" s="427">
        <v>3.88</v>
      </c>
      <c r="M2018" s="427"/>
      <c r="N2018" s="434">
        <v>43053</v>
      </c>
      <c r="O2018" s="427">
        <v>4.2</v>
      </c>
    </row>
    <row r="2019" spans="11:15" ht="15" customHeight="1">
      <c r="K2019" s="434">
        <v>43052</v>
      </c>
      <c r="L2019" s="427">
        <v>3.9</v>
      </c>
      <c r="M2019" s="427"/>
      <c r="N2019" s="434">
        <v>43052</v>
      </c>
      <c r="O2019" s="427">
        <v>4.22</v>
      </c>
    </row>
    <row r="2020" spans="11:15" ht="15" customHeight="1">
      <c r="K2020" s="434">
        <v>43048</v>
      </c>
      <c r="L2020" s="427">
        <v>3.83</v>
      </c>
      <c r="M2020" s="427"/>
      <c r="N2020" s="434">
        <v>43048</v>
      </c>
      <c r="O2020" s="427">
        <v>4.1500000000000004</v>
      </c>
    </row>
    <row r="2021" spans="11:15" ht="15" customHeight="1">
      <c r="K2021" s="434">
        <v>43047</v>
      </c>
      <c r="L2021" s="427">
        <v>3.8</v>
      </c>
      <c r="M2021" s="427"/>
      <c r="N2021" s="434">
        <v>43047</v>
      </c>
      <c r="O2021" s="427">
        <v>4.12</v>
      </c>
    </row>
    <row r="2022" spans="11:15" ht="15" customHeight="1">
      <c r="K2022" s="434">
        <v>43046</v>
      </c>
      <c r="L2022" s="427">
        <v>3.78</v>
      </c>
      <c r="M2022" s="427"/>
      <c r="N2022" s="434">
        <v>43046</v>
      </c>
      <c r="O2022" s="427">
        <v>4.1100000000000003</v>
      </c>
    </row>
    <row r="2023" spans="11:15" ht="15" customHeight="1">
      <c r="K2023" s="434">
        <v>43045</v>
      </c>
      <c r="L2023" s="427">
        <v>3.8</v>
      </c>
      <c r="M2023" s="427"/>
      <c r="N2023" s="434">
        <v>43045</v>
      </c>
      <c r="O2023" s="427">
        <v>4.13</v>
      </c>
    </row>
    <row r="2024" spans="11:15" ht="15" customHeight="1">
      <c r="K2024" s="434">
        <v>43042</v>
      </c>
      <c r="L2024" s="427">
        <v>3.83</v>
      </c>
      <c r="M2024" s="427"/>
      <c r="N2024" s="434">
        <v>43042</v>
      </c>
      <c r="O2024" s="427">
        <v>4.1500000000000004</v>
      </c>
    </row>
    <row r="2025" spans="11:15" ht="15" customHeight="1">
      <c r="K2025" s="434">
        <v>43041</v>
      </c>
      <c r="L2025" s="427">
        <v>3.83</v>
      </c>
      <c r="M2025" s="427"/>
      <c r="N2025" s="434">
        <v>43041</v>
      </c>
      <c r="O2025" s="427">
        <v>4.17</v>
      </c>
    </row>
    <row r="2026" spans="11:15" ht="15" customHeight="1">
      <c r="K2026" s="434">
        <v>43040</v>
      </c>
      <c r="L2026" s="427">
        <v>3.87</v>
      </c>
      <c r="M2026" s="427"/>
      <c r="N2026" s="434">
        <v>43040</v>
      </c>
      <c r="O2026" s="427">
        <v>4.2</v>
      </c>
    </row>
    <row r="2027" spans="11:15" ht="15" customHeight="1">
      <c r="K2027" s="434">
        <v>43039</v>
      </c>
      <c r="L2027" s="427">
        <v>3.88</v>
      </c>
      <c r="M2027" s="427"/>
      <c r="N2027" s="434">
        <v>43039</v>
      </c>
      <c r="O2027" s="427">
        <v>4.21</v>
      </c>
    </row>
    <row r="2028" spans="11:15" ht="15" customHeight="1">
      <c r="K2028" s="434">
        <v>43038</v>
      </c>
      <c r="L2028" s="427">
        <v>3.88</v>
      </c>
      <c r="M2028" s="427"/>
      <c r="N2028" s="434">
        <v>43038</v>
      </c>
      <c r="O2028" s="427">
        <v>4.22</v>
      </c>
    </row>
    <row r="2029" spans="11:15" ht="15" customHeight="1">
      <c r="K2029" s="434">
        <v>43035</v>
      </c>
      <c r="L2029" s="427">
        <v>3.94</v>
      </c>
      <c r="M2029" s="427"/>
      <c r="N2029" s="434">
        <v>43035</v>
      </c>
      <c r="O2029" s="427">
        <v>4.28</v>
      </c>
    </row>
    <row r="2030" spans="11:15" ht="15" customHeight="1">
      <c r="K2030" s="434">
        <v>43034</v>
      </c>
      <c r="L2030" s="427">
        <v>3.96</v>
      </c>
      <c r="M2030" s="427"/>
      <c r="N2030" s="434">
        <v>43034</v>
      </c>
      <c r="O2030" s="427">
        <v>4.3</v>
      </c>
    </row>
    <row r="2031" spans="11:15" ht="15" customHeight="1">
      <c r="K2031" s="434">
        <v>43033</v>
      </c>
      <c r="L2031" s="427">
        <v>3.96</v>
      </c>
      <c r="M2031" s="427"/>
      <c r="N2031" s="434">
        <v>43033</v>
      </c>
      <c r="O2031" s="427">
        <v>4.3</v>
      </c>
    </row>
    <row r="2032" spans="11:15" ht="15" customHeight="1">
      <c r="K2032" s="434">
        <v>43032</v>
      </c>
      <c r="L2032" s="427">
        <v>3.93</v>
      </c>
      <c r="M2032" s="427"/>
      <c r="N2032" s="434">
        <v>43032</v>
      </c>
      <c r="O2032" s="427">
        <v>4.28</v>
      </c>
    </row>
    <row r="2033" spans="11:15" ht="15" customHeight="1">
      <c r="K2033" s="434">
        <v>43031</v>
      </c>
      <c r="L2033" s="427">
        <v>3.91</v>
      </c>
      <c r="M2033" s="427"/>
      <c r="N2033" s="434">
        <v>43031</v>
      </c>
      <c r="O2033" s="427">
        <v>4.25</v>
      </c>
    </row>
    <row r="2034" spans="11:15" ht="15" customHeight="1">
      <c r="K2034" s="434">
        <v>43028</v>
      </c>
      <c r="L2034" s="427">
        <v>3.91</v>
      </c>
      <c r="M2034" s="427"/>
      <c r="N2034" s="434">
        <v>43028</v>
      </c>
      <c r="O2034" s="427">
        <v>4.26</v>
      </c>
    </row>
    <row r="2035" spans="11:15" ht="15" customHeight="1">
      <c r="K2035" s="434">
        <v>43027</v>
      </c>
      <c r="L2035" s="427">
        <v>3.86</v>
      </c>
      <c r="M2035" s="427"/>
      <c r="N2035" s="434">
        <v>43027</v>
      </c>
      <c r="O2035" s="427">
        <v>4.2</v>
      </c>
    </row>
    <row r="2036" spans="11:15" ht="15" customHeight="1">
      <c r="K2036" s="434">
        <v>43026</v>
      </c>
      <c r="L2036" s="427">
        <v>3.88</v>
      </c>
      <c r="M2036" s="427"/>
      <c r="N2036" s="434">
        <v>43026</v>
      </c>
      <c r="O2036" s="427">
        <v>4.22</v>
      </c>
    </row>
    <row r="2037" spans="11:15" ht="15" customHeight="1">
      <c r="K2037" s="434">
        <v>43025</v>
      </c>
      <c r="L2037" s="427">
        <v>3.84</v>
      </c>
      <c r="M2037" s="427"/>
      <c r="N2037" s="434">
        <v>43025</v>
      </c>
      <c r="O2037" s="427">
        <v>4.18</v>
      </c>
    </row>
    <row r="2038" spans="11:15" ht="15" customHeight="1">
      <c r="K2038" s="434">
        <v>43024</v>
      </c>
      <c r="L2038" s="427">
        <v>3.86</v>
      </c>
      <c r="M2038" s="427"/>
      <c r="N2038" s="434">
        <v>43024</v>
      </c>
      <c r="O2038" s="427">
        <v>4.2</v>
      </c>
    </row>
    <row r="2039" spans="11:15" ht="15" customHeight="1">
      <c r="K2039" s="434">
        <v>43021</v>
      </c>
      <c r="L2039" s="427">
        <v>3.85</v>
      </c>
      <c r="M2039" s="427"/>
      <c r="N2039" s="434">
        <v>43021</v>
      </c>
      <c r="O2039" s="427">
        <v>4.1900000000000004</v>
      </c>
    </row>
    <row r="2040" spans="11:15" ht="15" customHeight="1">
      <c r="K2040" s="434">
        <v>43020</v>
      </c>
      <c r="L2040" s="427">
        <v>3.89</v>
      </c>
      <c r="M2040" s="427"/>
      <c r="N2040" s="434">
        <v>43020</v>
      </c>
      <c r="O2040" s="427">
        <v>4.24</v>
      </c>
    </row>
    <row r="2041" spans="11:15" ht="15" customHeight="1">
      <c r="K2041" s="434">
        <v>43019</v>
      </c>
      <c r="L2041" s="427">
        <v>3.91</v>
      </c>
      <c r="M2041" s="427"/>
      <c r="N2041" s="434">
        <v>43019</v>
      </c>
      <c r="O2041" s="427">
        <v>4.26</v>
      </c>
    </row>
    <row r="2042" spans="11:15" ht="15" customHeight="1">
      <c r="K2042" s="434">
        <v>43018</v>
      </c>
      <c r="L2042" s="427">
        <v>3.92</v>
      </c>
      <c r="M2042" s="427"/>
      <c r="N2042" s="434">
        <v>43018</v>
      </c>
      <c r="O2042" s="427">
        <v>4.2699999999999996</v>
      </c>
    </row>
    <row r="2043" spans="11:15" ht="15" customHeight="1">
      <c r="K2043" s="434">
        <v>43017</v>
      </c>
      <c r="L2043" s="427">
        <v>3.95</v>
      </c>
      <c r="M2043" s="427"/>
      <c r="N2043" s="434">
        <v>43017</v>
      </c>
      <c r="O2043" s="427">
        <v>4.29</v>
      </c>
    </row>
    <row r="2044" spans="11:15" ht="15" customHeight="1">
      <c r="K2044" s="434">
        <v>43014</v>
      </c>
      <c r="L2044" s="427">
        <v>3.95</v>
      </c>
      <c r="M2044" s="427"/>
      <c r="N2044" s="434">
        <v>43014</v>
      </c>
      <c r="O2044" s="427">
        <v>4.3</v>
      </c>
    </row>
    <row r="2045" spans="11:15" ht="15" customHeight="1">
      <c r="K2045" s="434">
        <v>43013</v>
      </c>
      <c r="L2045" s="427">
        <v>3.94</v>
      </c>
      <c r="M2045" s="427"/>
      <c r="N2045" s="434">
        <v>43013</v>
      </c>
      <c r="O2045" s="427">
        <v>4.3</v>
      </c>
    </row>
    <row r="2046" spans="11:15" ht="15" customHeight="1">
      <c r="K2046" s="434">
        <v>43012</v>
      </c>
      <c r="L2046" s="427">
        <v>3.94</v>
      </c>
      <c r="M2046" s="427"/>
      <c r="N2046" s="434">
        <v>43012</v>
      </c>
      <c r="O2046" s="427">
        <v>4.3</v>
      </c>
    </row>
    <row r="2047" spans="11:15" ht="15" customHeight="1">
      <c r="K2047" s="434">
        <v>43011</v>
      </c>
      <c r="L2047" s="427">
        <v>3.93</v>
      </c>
      <c r="M2047" s="427"/>
      <c r="N2047" s="434">
        <v>43011</v>
      </c>
      <c r="O2047" s="427">
        <v>4.29</v>
      </c>
    </row>
    <row r="2048" spans="11:15" ht="15" customHeight="1">
      <c r="K2048" s="434">
        <v>43010</v>
      </c>
      <c r="L2048" s="427">
        <v>3.93</v>
      </c>
      <c r="M2048" s="427"/>
      <c r="N2048" s="434">
        <v>43010</v>
      </c>
      <c r="O2048" s="427">
        <v>4.28</v>
      </c>
    </row>
    <row r="2049" spans="11:15" ht="15" customHeight="1">
      <c r="K2049" s="434">
        <v>43007</v>
      </c>
      <c r="L2049" s="427">
        <v>3.92</v>
      </c>
      <c r="M2049" s="427"/>
      <c r="N2049" s="434">
        <v>43007</v>
      </c>
      <c r="O2049" s="427">
        <v>4.28</v>
      </c>
    </row>
    <row r="2050" spans="11:15" ht="15" customHeight="1">
      <c r="K2050" s="434">
        <v>43006</v>
      </c>
      <c r="L2050" s="427">
        <v>3.94</v>
      </c>
      <c r="M2050" s="427"/>
      <c r="N2050" s="434">
        <v>43006</v>
      </c>
      <c r="O2050" s="427">
        <v>4.3</v>
      </c>
    </row>
    <row r="2051" spans="11:15" ht="15" customHeight="1">
      <c r="K2051" s="434">
        <v>43005</v>
      </c>
      <c r="L2051" s="427">
        <v>3.94</v>
      </c>
      <c r="M2051" s="427"/>
      <c r="N2051" s="434">
        <v>43005</v>
      </c>
      <c r="O2051" s="427">
        <v>4.3099999999999996</v>
      </c>
    </row>
    <row r="2052" spans="11:15" ht="15" customHeight="1">
      <c r="K2052" s="434">
        <v>43004</v>
      </c>
      <c r="L2052" s="427">
        <v>3.85</v>
      </c>
      <c r="M2052" s="427"/>
      <c r="N2052" s="434">
        <v>43004</v>
      </c>
      <c r="O2052" s="427">
        <v>4.22</v>
      </c>
    </row>
    <row r="2053" spans="11:15" ht="15" customHeight="1">
      <c r="K2053" s="434">
        <v>43003</v>
      </c>
      <c r="L2053" s="427">
        <v>3.85</v>
      </c>
      <c r="M2053" s="427"/>
      <c r="N2053" s="434">
        <v>43003</v>
      </c>
      <c r="O2053" s="427">
        <v>4.22</v>
      </c>
    </row>
    <row r="2054" spans="11:15" ht="15" customHeight="1">
      <c r="K2054" s="434">
        <v>43000</v>
      </c>
      <c r="L2054" s="427">
        <v>3.88</v>
      </c>
      <c r="M2054" s="427"/>
      <c r="N2054" s="434">
        <v>43000</v>
      </c>
      <c r="O2054" s="427">
        <v>4.25</v>
      </c>
    </row>
    <row r="2055" spans="11:15" ht="15" customHeight="1">
      <c r="K2055" s="434">
        <v>42999</v>
      </c>
      <c r="L2055" s="427">
        <v>3.89</v>
      </c>
      <c r="M2055" s="427"/>
      <c r="N2055" s="434">
        <v>42999</v>
      </c>
      <c r="O2055" s="427">
        <v>4.26</v>
      </c>
    </row>
    <row r="2056" spans="11:15" ht="15" customHeight="1">
      <c r="K2056" s="434">
        <v>42998</v>
      </c>
      <c r="L2056" s="427">
        <v>3.91</v>
      </c>
      <c r="M2056" s="427"/>
      <c r="N2056" s="434">
        <v>42998</v>
      </c>
      <c r="O2056" s="427">
        <v>4.28</v>
      </c>
    </row>
    <row r="2057" spans="11:15" ht="15" customHeight="1">
      <c r="K2057" s="434">
        <v>42997</v>
      </c>
      <c r="L2057" s="427">
        <v>3.9</v>
      </c>
      <c r="M2057" s="427"/>
      <c r="N2057" s="434">
        <v>42997</v>
      </c>
      <c r="O2057" s="427">
        <v>4.2699999999999996</v>
      </c>
    </row>
    <row r="2058" spans="11:15" ht="15" customHeight="1">
      <c r="K2058" s="434">
        <v>42996</v>
      </c>
      <c r="L2058" s="427">
        <v>3.9</v>
      </c>
      <c r="M2058" s="427"/>
      <c r="N2058" s="434">
        <v>42996</v>
      </c>
      <c r="O2058" s="427">
        <v>4.26</v>
      </c>
    </row>
    <row r="2059" spans="11:15" ht="15" customHeight="1">
      <c r="K2059" s="434">
        <v>42993</v>
      </c>
      <c r="L2059" s="427">
        <v>3.86</v>
      </c>
      <c r="M2059" s="427"/>
      <c r="N2059" s="434">
        <v>42993</v>
      </c>
      <c r="O2059" s="427">
        <v>4.2300000000000004</v>
      </c>
    </row>
    <row r="2060" spans="11:15" ht="15" customHeight="1">
      <c r="K2060" s="434">
        <v>42992</v>
      </c>
      <c r="L2060" s="427">
        <v>3.87</v>
      </c>
      <c r="M2060" s="427"/>
      <c r="N2060" s="434">
        <v>42992</v>
      </c>
      <c r="O2060" s="427">
        <v>4.24</v>
      </c>
    </row>
    <row r="2061" spans="11:15" ht="15" customHeight="1">
      <c r="K2061" s="434">
        <v>42991</v>
      </c>
      <c r="L2061" s="427">
        <v>3.89</v>
      </c>
      <c r="M2061" s="427"/>
      <c r="N2061" s="434">
        <v>42991</v>
      </c>
      <c r="O2061" s="427">
        <v>4.26</v>
      </c>
    </row>
    <row r="2062" spans="11:15" ht="15" customHeight="1">
      <c r="K2062" s="434">
        <v>42990</v>
      </c>
      <c r="L2062" s="427">
        <v>3.87</v>
      </c>
      <c r="M2062" s="427"/>
      <c r="N2062" s="434">
        <v>42990</v>
      </c>
      <c r="O2062" s="427">
        <v>4.25</v>
      </c>
    </row>
    <row r="2063" spans="11:15" ht="15" customHeight="1">
      <c r="K2063" s="434">
        <v>42989</v>
      </c>
      <c r="L2063" s="427">
        <v>3.83</v>
      </c>
      <c r="M2063" s="427"/>
      <c r="N2063" s="434">
        <v>42989</v>
      </c>
      <c r="O2063" s="427">
        <v>4.21</v>
      </c>
    </row>
    <row r="2064" spans="11:15" ht="15" customHeight="1">
      <c r="K2064" s="434">
        <v>42986</v>
      </c>
      <c r="L2064" s="427">
        <v>3.78</v>
      </c>
      <c r="M2064" s="427"/>
      <c r="N2064" s="434">
        <v>42986</v>
      </c>
      <c r="O2064" s="427">
        <v>4.1500000000000004</v>
      </c>
    </row>
    <row r="2065" spans="11:15" ht="15" customHeight="1">
      <c r="K2065" s="434">
        <v>42985</v>
      </c>
      <c r="L2065" s="427">
        <v>3.77</v>
      </c>
      <c r="M2065" s="427"/>
      <c r="N2065" s="434">
        <v>42985</v>
      </c>
      <c r="O2065" s="427">
        <v>4.1399999999999997</v>
      </c>
    </row>
    <row r="2066" spans="11:15" ht="15" customHeight="1">
      <c r="K2066" s="434">
        <v>42984</v>
      </c>
      <c r="L2066" s="427">
        <v>3.82</v>
      </c>
      <c r="M2066" s="427"/>
      <c r="N2066" s="434">
        <v>42984</v>
      </c>
      <c r="O2066" s="427">
        <v>4.1900000000000004</v>
      </c>
    </row>
    <row r="2067" spans="11:15" ht="15" customHeight="1">
      <c r="K2067" s="434">
        <v>42983</v>
      </c>
      <c r="L2067" s="427">
        <v>3.78</v>
      </c>
      <c r="M2067" s="427"/>
      <c r="N2067" s="434">
        <v>42983</v>
      </c>
      <c r="O2067" s="427">
        <v>4.1500000000000004</v>
      </c>
    </row>
    <row r="2068" spans="11:15" ht="15" customHeight="1">
      <c r="K2068" s="434">
        <v>42979</v>
      </c>
      <c r="L2068" s="427">
        <v>3.85</v>
      </c>
      <c r="M2068" s="427"/>
      <c r="N2068" s="434">
        <v>42979</v>
      </c>
      <c r="O2068" s="427">
        <v>4.2300000000000004</v>
      </c>
    </row>
    <row r="2069" spans="11:15" ht="15" customHeight="1">
      <c r="K2069" s="434">
        <v>42978</v>
      </c>
      <c r="L2069" s="427">
        <v>3.81</v>
      </c>
      <c r="M2069" s="427"/>
      <c r="N2069" s="434">
        <v>42978</v>
      </c>
      <c r="O2069" s="427">
        <v>4.18</v>
      </c>
    </row>
    <row r="2070" spans="11:15" ht="15" customHeight="1">
      <c r="K2070" s="434">
        <v>42977</v>
      </c>
      <c r="L2070" s="427">
        <v>3.83</v>
      </c>
      <c r="M2070" s="427"/>
      <c r="N2070" s="434">
        <v>42977</v>
      </c>
      <c r="O2070" s="427">
        <v>4.21</v>
      </c>
    </row>
    <row r="2071" spans="11:15" ht="15" customHeight="1">
      <c r="K2071" s="434">
        <v>42976</v>
      </c>
      <c r="L2071" s="427">
        <v>3.83</v>
      </c>
      <c r="M2071" s="427"/>
      <c r="N2071" s="434">
        <v>42976</v>
      </c>
      <c r="O2071" s="427">
        <v>4.2</v>
      </c>
    </row>
    <row r="2072" spans="11:15" ht="15" customHeight="1">
      <c r="K2072" s="434">
        <v>42975</v>
      </c>
      <c r="L2072" s="427">
        <v>3.83</v>
      </c>
      <c r="M2072" s="427"/>
      <c r="N2072" s="434">
        <v>42975</v>
      </c>
      <c r="O2072" s="427">
        <v>4.2</v>
      </c>
    </row>
    <row r="2073" spans="11:15" ht="15" customHeight="1">
      <c r="K2073" s="434">
        <v>42972</v>
      </c>
      <c r="L2073" s="427">
        <v>3.83</v>
      </c>
      <c r="M2073" s="427"/>
      <c r="N2073" s="434">
        <v>42972</v>
      </c>
      <c r="O2073" s="427">
        <v>4.2</v>
      </c>
    </row>
    <row r="2074" spans="11:15" ht="15" customHeight="1">
      <c r="K2074" s="434">
        <v>42971</v>
      </c>
      <c r="L2074" s="427">
        <v>3.85</v>
      </c>
      <c r="M2074" s="427"/>
      <c r="N2074" s="434">
        <v>42971</v>
      </c>
      <c r="O2074" s="427">
        <v>4.22</v>
      </c>
    </row>
    <row r="2075" spans="11:15" ht="15" customHeight="1">
      <c r="K2075" s="434">
        <v>42970</v>
      </c>
      <c r="L2075" s="427">
        <v>3.83</v>
      </c>
      <c r="M2075" s="427"/>
      <c r="N2075" s="434">
        <v>42970</v>
      </c>
      <c r="O2075" s="427">
        <v>4.2</v>
      </c>
    </row>
    <row r="2076" spans="11:15" ht="15" customHeight="1">
      <c r="K2076" s="434">
        <v>42968</v>
      </c>
      <c r="L2076" s="427">
        <v>3.84</v>
      </c>
      <c r="M2076" s="427"/>
      <c r="N2076" s="434">
        <v>42968</v>
      </c>
      <c r="O2076" s="427">
        <v>4.21</v>
      </c>
    </row>
    <row r="2077" spans="11:15" ht="15" customHeight="1">
      <c r="K2077" s="434">
        <v>42965</v>
      </c>
      <c r="L2077" s="427">
        <v>3.85</v>
      </c>
      <c r="M2077" s="427"/>
      <c r="N2077" s="434">
        <v>42965</v>
      </c>
      <c r="O2077" s="427">
        <v>4.22</v>
      </c>
    </row>
    <row r="2078" spans="11:15" ht="15" customHeight="1">
      <c r="K2078" s="434">
        <v>42964</v>
      </c>
      <c r="L2078" s="427">
        <v>3.85</v>
      </c>
      <c r="M2078" s="427"/>
      <c r="N2078" s="434">
        <v>42964</v>
      </c>
      <c r="O2078" s="427">
        <v>4.22</v>
      </c>
    </row>
    <row r="2079" spans="11:15" ht="15" customHeight="1">
      <c r="K2079" s="434">
        <v>42963</v>
      </c>
      <c r="L2079" s="427">
        <v>3.88</v>
      </c>
      <c r="M2079" s="427"/>
      <c r="N2079" s="434">
        <v>42963</v>
      </c>
      <c r="O2079" s="427">
        <v>4.24</v>
      </c>
    </row>
    <row r="2080" spans="11:15" ht="15" customHeight="1">
      <c r="K2080" s="434">
        <v>42962</v>
      </c>
      <c r="L2080" s="427">
        <v>3.91</v>
      </c>
      <c r="M2080" s="427"/>
      <c r="N2080" s="434">
        <v>42962</v>
      </c>
      <c r="O2080" s="427">
        <v>4.2699999999999996</v>
      </c>
    </row>
    <row r="2081" spans="11:15" ht="15" customHeight="1">
      <c r="K2081" s="434">
        <v>42961</v>
      </c>
      <c r="L2081" s="427">
        <v>3.87</v>
      </c>
      <c r="M2081" s="427"/>
      <c r="N2081" s="434">
        <v>42961</v>
      </c>
      <c r="O2081" s="427">
        <v>4.24</v>
      </c>
    </row>
    <row r="2082" spans="11:15" ht="15" customHeight="1">
      <c r="K2082" s="434">
        <v>42958</v>
      </c>
      <c r="L2082" s="427">
        <v>3.86</v>
      </c>
      <c r="M2082" s="427"/>
      <c r="N2082" s="434">
        <v>42958</v>
      </c>
      <c r="O2082" s="427">
        <v>4.22</v>
      </c>
    </row>
    <row r="2083" spans="11:15" ht="15" customHeight="1">
      <c r="K2083" s="434">
        <v>42957</v>
      </c>
      <c r="L2083" s="427">
        <v>3.85</v>
      </c>
      <c r="M2083" s="427"/>
      <c r="N2083" s="434">
        <v>42957</v>
      </c>
      <c r="O2083" s="427">
        <v>4.22</v>
      </c>
    </row>
    <row r="2084" spans="11:15" ht="15" customHeight="1">
      <c r="K2084" s="434">
        <v>42956</v>
      </c>
      <c r="L2084" s="427">
        <v>3.87</v>
      </c>
      <c r="M2084" s="427"/>
      <c r="N2084" s="434">
        <v>42956</v>
      </c>
      <c r="O2084" s="427">
        <v>4.25</v>
      </c>
    </row>
    <row r="2085" spans="11:15" ht="15" customHeight="1">
      <c r="K2085" s="434">
        <v>42955</v>
      </c>
      <c r="L2085" s="427">
        <v>3.92</v>
      </c>
      <c r="M2085" s="427"/>
      <c r="N2085" s="434">
        <v>42955</v>
      </c>
      <c r="O2085" s="427">
        <v>4.29</v>
      </c>
    </row>
    <row r="2086" spans="11:15" ht="15" customHeight="1">
      <c r="K2086" s="434">
        <v>42954</v>
      </c>
      <c r="L2086" s="427">
        <v>3.89</v>
      </c>
      <c r="M2086" s="427"/>
      <c r="N2086" s="434">
        <v>42954</v>
      </c>
      <c r="O2086" s="427">
        <v>4.2699999999999996</v>
      </c>
    </row>
    <row r="2087" spans="11:15" ht="15" customHeight="1">
      <c r="K2087" s="434">
        <v>42951</v>
      </c>
      <c r="L2087" s="427">
        <v>3.9</v>
      </c>
      <c r="M2087" s="427"/>
      <c r="N2087" s="434">
        <v>42951</v>
      </c>
      <c r="O2087" s="427">
        <v>4.2699999999999996</v>
      </c>
    </row>
    <row r="2088" spans="11:15" ht="15" customHeight="1">
      <c r="K2088" s="434">
        <v>42950</v>
      </c>
      <c r="L2088" s="427">
        <v>3.86</v>
      </c>
      <c r="M2088" s="427"/>
      <c r="N2088" s="434">
        <v>42950</v>
      </c>
      <c r="O2088" s="427">
        <v>4.24</v>
      </c>
    </row>
    <row r="2089" spans="11:15" ht="15" customHeight="1">
      <c r="K2089" s="434">
        <v>42949</v>
      </c>
      <c r="L2089" s="427">
        <v>3.9</v>
      </c>
      <c r="M2089" s="427"/>
      <c r="N2089" s="434">
        <v>42949</v>
      </c>
      <c r="O2089" s="427">
        <v>4.28</v>
      </c>
    </row>
    <row r="2090" spans="11:15" ht="15" customHeight="1">
      <c r="K2090" s="434">
        <v>42948</v>
      </c>
      <c r="L2090" s="427">
        <v>3.91</v>
      </c>
      <c r="M2090" s="427"/>
      <c r="N2090" s="434">
        <v>42948</v>
      </c>
      <c r="O2090" s="427">
        <v>4.29</v>
      </c>
    </row>
    <row r="2091" spans="11:15" ht="15" customHeight="1">
      <c r="K2091" s="434">
        <v>42947</v>
      </c>
      <c r="L2091" s="427">
        <v>3.97</v>
      </c>
      <c r="M2091" s="427"/>
      <c r="N2091" s="434">
        <v>42947</v>
      </c>
      <c r="O2091" s="427">
        <v>4.33</v>
      </c>
    </row>
    <row r="2092" spans="11:15" ht="15" customHeight="1">
      <c r="K2092" s="434">
        <v>42944</v>
      </c>
      <c r="L2092" s="427">
        <v>3.97</v>
      </c>
      <c r="M2092" s="427"/>
      <c r="N2092" s="434">
        <v>42944</v>
      </c>
      <c r="O2092" s="427">
        <v>4.32</v>
      </c>
    </row>
    <row r="2093" spans="11:15" ht="15" customHeight="1">
      <c r="K2093" s="434">
        <v>42943</v>
      </c>
      <c r="L2093" s="427">
        <v>4</v>
      </c>
      <c r="M2093" s="427"/>
      <c r="N2093" s="434">
        <v>42943</v>
      </c>
      <c r="O2093" s="427">
        <v>4.3600000000000003</v>
      </c>
    </row>
    <row r="2094" spans="11:15" ht="15" customHeight="1">
      <c r="K2094" s="434">
        <v>42942</v>
      </c>
      <c r="L2094" s="427">
        <v>3.98</v>
      </c>
      <c r="M2094" s="427"/>
      <c r="N2094" s="434">
        <v>42942</v>
      </c>
      <c r="O2094" s="427">
        <v>4.33</v>
      </c>
    </row>
    <row r="2095" spans="11:15" ht="15" customHeight="1">
      <c r="K2095" s="434">
        <v>42941</v>
      </c>
      <c r="L2095" s="427">
        <v>4</v>
      </c>
      <c r="M2095" s="427"/>
      <c r="N2095" s="434">
        <v>42941</v>
      </c>
      <c r="O2095" s="427">
        <v>4.3499999999999996</v>
      </c>
    </row>
    <row r="2096" spans="11:15" ht="15" customHeight="1">
      <c r="K2096" s="434">
        <v>42940</v>
      </c>
      <c r="L2096" s="427">
        <v>3.93</v>
      </c>
      <c r="M2096" s="427"/>
      <c r="N2096" s="434">
        <v>42940</v>
      </c>
      <c r="O2096" s="427">
        <v>4.29</v>
      </c>
    </row>
    <row r="2097" spans="11:15" ht="15" customHeight="1">
      <c r="K2097" s="434">
        <v>42937</v>
      </c>
      <c r="L2097" s="427">
        <v>3.91</v>
      </c>
      <c r="M2097" s="427"/>
      <c r="N2097" s="434">
        <v>42937</v>
      </c>
      <c r="O2097" s="427">
        <v>4.2699999999999996</v>
      </c>
    </row>
    <row r="2098" spans="11:15" ht="15" customHeight="1">
      <c r="K2098" s="434">
        <v>42936</v>
      </c>
      <c r="L2098" s="427">
        <v>3.95</v>
      </c>
      <c r="M2098" s="427"/>
      <c r="N2098" s="434">
        <v>42936</v>
      </c>
      <c r="O2098" s="427">
        <v>4.3</v>
      </c>
    </row>
    <row r="2099" spans="11:15" ht="15" customHeight="1">
      <c r="K2099" s="434">
        <v>42935</v>
      </c>
      <c r="L2099" s="427">
        <v>3.96</v>
      </c>
      <c r="M2099" s="427"/>
      <c r="N2099" s="434">
        <v>42935</v>
      </c>
      <c r="O2099" s="427">
        <v>4.3099999999999996</v>
      </c>
    </row>
    <row r="2100" spans="11:15" ht="15" customHeight="1">
      <c r="K2100" s="434">
        <v>42934</v>
      </c>
      <c r="L2100" s="427">
        <v>3.96</v>
      </c>
      <c r="M2100" s="427"/>
      <c r="N2100" s="434">
        <v>42934</v>
      </c>
      <c r="O2100" s="427">
        <v>4.32</v>
      </c>
    </row>
    <row r="2101" spans="11:15" ht="15" customHeight="1">
      <c r="K2101" s="434">
        <v>42933</v>
      </c>
      <c r="L2101" s="427">
        <v>4</v>
      </c>
      <c r="M2101" s="427"/>
      <c r="N2101" s="434">
        <v>42933</v>
      </c>
      <c r="O2101" s="427">
        <v>4.37</v>
      </c>
    </row>
    <row r="2102" spans="11:15" ht="15" customHeight="1">
      <c r="K2102" s="434">
        <v>42930</v>
      </c>
      <c r="L2102" s="427">
        <v>4.0199999999999996</v>
      </c>
      <c r="M2102" s="427"/>
      <c r="N2102" s="434">
        <v>42930</v>
      </c>
      <c r="O2102" s="427">
        <v>4.4000000000000004</v>
      </c>
    </row>
    <row r="2103" spans="11:15" ht="15" customHeight="1">
      <c r="K2103" s="434">
        <v>42929</v>
      </c>
      <c r="L2103" s="427">
        <v>4.04</v>
      </c>
      <c r="M2103" s="427"/>
      <c r="N2103" s="434">
        <v>42929</v>
      </c>
      <c r="O2103" s="427">
        <v>4.41</v>
      </c>
    </row>
    <row r="2104" spans="11:15" ht="15" customHeight="1">
      <c r="K2104" s="434">
        <v>42928</v>
      </c>
      <c r="L2104" s="427">
        <v>4.0199999999999996</v>
      </c>
      <c r="M2104" s="427"/>
      <c r="N2104" s="434">
        <v>42928</v>
      </c>
      <c r="O2104" s="427">
        <v>4.4000000000000004</v>
      </c>
    </row>
    <row r="2105" spans="11:15" ht="15" customHeight="1">
      <c r="K2105" s="434">
        <v>42927</v>
      </c>
      <c r="L2105" s="427">
        <v>4.05</v>
      </c>
      <c r="M2105" s="427"/>
      <c r="N2105" s="434">
        <v>42927</v>
      </c>
      <c r="O2105" s="427">
        <v>4.42</v>
      </c>
    </row>
    <row r="2106" spans="11:15" ht="15" customHeight="1">
      <c r="K2106" s="434">
        <v>42926</v>
      </c>
      <c r="L2106" s="427">
        <v>4.05</v>
      </c>
      <c r="M2106" s="427"/>
      <c r="N2106" s="434">
        <v>42926</v>
      </c>
      <c r="O2106" s="427">
        <v>4.43</v>
      </c>
    </row>
    <row r="2107" spans="11:15" ht="15" customHeight="1">
      <c r="K2107" s="434">
        <v>42923</v>
      </c>
      <c r="L2107" s="427">
        <v>4.0599999999999996</v>
      </c>
      <c r="M2107" s="427"/>
      <c r="N2107" s="434">
        <v>42923</v>
      </c>
      <c r="O2107" s="427">
        <v>4.4400000000000004</v>
      </c>
    </row>
    <row r="2108" spans="11:15" ht="15" customHeight="1">
      <c r="K2108" s="434">
        <v>42922</v>
      </c>
      <c r="L2108" s="427">
        <v>4.03</v>
      </c>
      <c r="M2108" s="427"/>
      <c r="N2108" s="434">
        <v>42922</v>
      </c>
      <c r="O2108" s="427">
        <v>4.41</v>
      </c>
    </row>
    <row r="2109" spans="11:15" ht="15" customHeight="1">
      <c r="K2109" s="434">
        <v>42921</v>
      </c>
      <c r="L2109" s="427">
        <v>3.99</v>
      </c>
      <c r="M2109" s="427"/>
      <c r="N2109" s="434">
        <v>42921</v>
      </c>
      <c r="O2109" s="427">
        <v>4.37</v>
      </c>
    </row>
    <row r="2110" spans="11:15" ht="15" customHeight="1">
      <c r="K2110" s="434">
        <v>42919</v>
      </c>
      <c r="L2110" s="427">
        <v>4</v>
      </c>
      <c r="M2110" s="427"/>
      <c r="N2110" s="434">
        <v>42919</v>
      </c>
      <c r="O2110" s="427">
        <v>4.38</v>
      </c>
    </row>
    <row r="2111" spans="11:15" ht="15" customHeight="1">
      <c r="K2111" s="434">
        <v>42916</v>
      </c>
      <c r="L2111" s="427">
        <v>3.98</v>
      </c>
      <c r="M2111" s="427"/>
      <c r="N2111" s="434">
        <v>42916</v>
      </c>
      <c r="O2111" s="427">
        <v>4.3600000000000003</v>
      </c>
    </row>
    <row r="2112" spans="11:15" ht="15" customHeight="1">
      <c r="K2112" s="434">
        <v>42915</v>
      </c>
      <c r="L2112" s="427">
        <v>3.96</v>
      </c>
      <c r="M2112" s="427"/>
      <c r="N2112" s="434">
        <v>42915</v>
      </c>
      <c r="O2112" s="427">
        <v>4.34</v>
      </c>
    </row>
    <row r="2113" spans="11:15" ht="15" customHeight="1">
      <c r="K2113" s="434">
        <v>42914</v>
      </c>
      <c r="L2113" s="427">
        <v>3.92</v>
      </c>
      <c r="M2113" s="427"/>
      <c r="N2113" s="434">
        <v>42914</v>
      </c>
      <c r="O2113" s="427">
        <v>4.3099999999999996</v>
      </c>
    </row>
    <row r="2114" spans="11:15" ht="15" customHeight="1">
      <c r="K2114" s="434">
        <v>42913</v>
      </c>
      <c r="L2114" s="427">
        <v>3.89</v>
      </c>
      <c r="M2114" s="427"/>
      <c r="N2114" s="434">
        <v>42913</v>
      </c>
      <c r="O2114" s="427">
        <v>4.28</v>
      </c>
    </row>
    <row r="2115" spans="11:15" ht="15" customHeight="1">
      <c r="K2115" s="434">
        <v>42912</v>
      </c>
      <c r="L2115" s="427">
        <v>3.84</v>
      </c>
      <c r="M2115" s="427"/>
      <c r="N2115" s="434">
        <v>42912</v>
      </c>
      <c r="O2115" s="427">
        <v>4.25</v>
      </c>
    </row>
    <row r="2116" spans="11:15" ht="15" customHeight="1">
      <c r="K2116" s="434">
        <v>42909</v>
      </c>
      <c r="L2116" s="427">
        <v>3.86</v>
      </c>
      <c r="M2116" s="427"/>
      <c r="N2116" s="434">
        <v>42909</v>
      </c>
      <c r="O2116" s="427">
        <v>4.26</v>
      </c>
    </row>
    <row r="2117" spans="11:15" ht="15" customHeight="1">
      <c r="K2117" s="434">
        <v>42908</v>
      </c>
      <c r="L2117" s="427">
        <v>3.87</v>
      </c>
      <c r="M2117" s="427"/>
      <c r="N2117" s="434">
        <v>42908</v>
      </c>
      <c r="O2117" s="427">
        <v>4.2699999999999996</v>
      </c>
    </row>
    <row r="2118" spans="11:15" ht="15" customHeight="1">
      <c r="K2118" s="434">
        <v>42907</v>
      </c>
      <c r="L2118" s="427">
        <v>3.87</v>
      </c>
      <c r="M2118" s="427"/>
      <c r="N2118" s="434">
        <v>42907</v>
      </c>
      <c r="O2118" s="427">
        <v>4.2699999999999996</v>
      </c>
    </row>
    <row r="2119" spans="11:15" ht="15" customHeight="1">
      <c r="K2119" s="434">
        <v>42906</v>
      </c>
      <c r="L2119" s="427">
        <v>3.88</v>
      </c>
      <c r="M2119" s="427"/>
      <c r="N2119" s="434">
        <v>42906</v>
      </c>
      <c r="O2119" s="427">
        <v>4.28</v>
      </c>
    </row>
    <row r="2120" spans="11:15" ht="15" customHeight="1">
      <c r="K2120" s="434">
        <v>42905</v>
      </c>
      <c r="L2120" s="427">
        <v>3.93</v>
      </c>
      <c r="M2120" s="427"/>
      <c r="N2120" s="434">
        <v>42905</v>
      </c>
      <c r="O2120" s="427">
        <v>4.32</v>
      </c>
    </row>
    <row r="2121" spans="11:15" ht="15" customHeight="1">
      <c r="K2121" s="434">
        <v>42902</v>
      </c>
      <c r="L2121" s="427">
        <v>3.93</v>
      </c>
      <c r="M2121" s="427"/>
      <c r="N2121" s="434">
        <v>42902</v>
      </c>
      <c r="O2121" s="427">
        <v>4.3099999999999996</v>
      </c>
    </row>
    <row r="2122" spans="11:15" ht="15" customHeight="1">
      <c r="K2122" s="434">
        <v>42901</v>
      </c>
      <c r="L2122" s="427">
        <v>3.93</v>
      </c>
      <c r="M2122" s="427"/>
      <c r="N2122" s="434">
        <v>42901</v>
      </c>
      <c r="O2122" s="427">
        <v>4.29</v>
      </c>
    </row>
    <row r="2123" spans="11:15" ht="15" customHeight="1">
      <c r="K2123" s="434">
        <v>42900</v>
      </c>
      <c r="L2123" s="427">
        <v>3.92</v>
      </c>
      <c r="M2123" s="427"/>
      <c r="N2123" s="434">
        <v>42900</v>
      </c>
      <c r="O2123" s="427">
        <v>4.29</v>
      </c>
    </row>
    <row r="2124" spans="11:15" ht="15" customHeight="1">
      <c r="K2124" s="434">
        <v>42899</v>
      </c>
      <c r="L2124" s="427">
        <v>4</v>
      </c>
      <c r="M2124" s="427"/>
      <c r="N2124" s="434">
        <v>42899</v>
      </c>
      <c r="O2124" s="427">
        <v>4.37</v>
      </c>
    </row>
    <row r="2125" spans="11:15" ht="15" customHeight="1">
      <c r="K2125" s="434">
        <v>42898</v>
      </c>
      <c r="L2125" s="427">
        <v>4.01</v>
      </c>
      <c r="M2125" s="427"/>
      <c r="N2125" s="434">
        <v>42898</v>
      </c>
      <c r="O2125" s="427">
        <v>4.38</v>
      </c>
    </row>
    <row r="2126" spans="11:15" ht="15" customHeight="1">
      <c r="K2126" s="434">
        <v>42895</v>
      </c>
      <c r="L2126" s="427">
        <v>4</v>
      </c>
      <c r="M2126" s="427"/>
      <c r="N2126" s="434">
        <v>42895</v>
      </c>
      <c r="O2126" s="427">
        <v>4.37</v>
      </c>
    </row>
    <row r="2127" spans="11:15" ht="15" customHeight="1">
      <c r="K2127" s="434">
        <v>42894</v>
      </c>
      <c r="L2127" s="427">
        <v>4</v>
      </c>
      <c r="M2127" s="427"/>
      <c r="N2127" s="434">
        <v>42894</v>
      </c>
      <c r="O2127" s="427">
        <v>4.37</v>
      </c>
    </row>
    <row r="2128" spans="11:15" ht="15" customHeight="1">
      <c r="K2128" s="434">
        <v>42893</v>
      </c>
      <c r="L2128" s="427">
        <v>3.98</v>
      </c>
      <c r="M2128" s="427"/>
      <c r="N2128" s="434">
        <v>42893</v>
      </c>
      <c r="O2128" s="427">
        <v>4.3600000000000003</v>
      </c>
    </row>
    <row r="2129" spans="11:15" ht="15" customHeight="1">
      <c r="K2129" s="434">
        <v>42892</v>
      </c>
      <c r="L2129" s="427">
        <v>3.96</v>
      </c>
      <c r="M2129" s="427"/>
      <c r="N2129" s="434">
        <v>42892</v>
      </c>
      <c r="O2129" s="427">
        <v>4.34</v>
      </c>
    </row>
    <row r="2130" spans="11:15" ht="15" customHeight="1">
      <c r="K2130" s="434">
        <v>42891</v>
      </c>
      <c r="L2130" s="427">
        <v>3.99</v>
      </c>
      <c r="M2130" s="427"/>
      <c r="N2130" s="434">
        <v>42891</v>
      </c>
      <c r="O2130" s="427">
        <v>4.37</v>
      </c>
    </row>
    <row r="2131" spans="11:15" ht="15" customHeight="1">
      <c r="K2131" s="434">
        <v>42888</v>
      </c>
      <c r="L2131" s="427">
        <v>3.97</v>
      </c>
      <c r="M2131" s="427"/>
      <c r="N2131" s="434">
        <v>42888</v>
      </c>
      <c r="O2131" s="427">
        <v>4.34</v>
      </c>
    </row>
    <row r="2132" spans="11:15" ht="15" customHeight="1">
      <c r="K2132" s="434">
        <v>42887</v>
      </c>
      <c r="L2132" s="427">
        <v>4.0199999999999996</v>
      </c>
      <c r="M2132" s="427"/>
      <c r="N2132" s="434">
        <v>42887</v>
      </c>
      <c r="O2132" s="427">
        <v>4.4000000000000004</v>
      </c>
    </row>
    <row r="2133" spans="11:15" ht="15" customHeight="1">
      <c r="K2133" s="434">
        <v>42886</v>
      </c>
      <c r="L2133" s="427">
        <v>4.01</v>
      </c>
      <c r="M2133" s="427"/>
      <c r="N2133" s="434">
        <v>42886</v>
      </c>
      <c r="O2133" s="427">
        <v>4.38</v>
      </c>
    </row>
    <row r="2134" spans="11:15" ht="15" customHeight="1">
      <c r="K2134" s="434">
        <v>42885</v>
      </c>
      <c r="L2134" s="427">
        <v>4.04</v>
      </c>
      <c r="M2134" s="427"/>
      <c r="N2134" s="434">
        <v>42885</v>
      </c>
      <c r="O2134" s="427">
        <v>4.4000000000000004</v>
      </c>
    </row>
    <row r="2135" spans="11:15" ht="15" customHeight="1">
      <c r="K2135" s="434">
        <v>42881</v>
      </c>
      <c r="L2135" s="427">
        <v>4.07</v>
      </c>
      <c r="M2135" s="427"/>
      <c r="N2135" s="434">
        <v>42881</v>
      </c>
      <c r="O2135" s="427">
        <v>4.43</v>
      </c>
    </row>
    <row r="2136" spans="11:15" ht="15" customHeight="1">
      <c r="K2136" s="434">
        <v>42880</v>
      </c>
      <c r="L2136" s="427">
        <v>4.08</v>
      </c>
      <c r="M2136" s="427"/>
      <c r="N2136" s="434">
        <v>42880</v>
      </c>
      <c r="O2136" s="427">
        <v>4.4400000000000004</v>
      </c>
    </row>
    <row r="2137" spans="11:15" ht="15" customHeight="1">
      <c r="K2137" s="434">
        <v>42879</v>
      </c>
      <c r="L2137" s="427">
        <v>4.09</v>
      </c>
      <c r="M2137" s="427"/>
      <c r="N2137" s="434">
        <v>42879</v>
      </c>
      <c r="O2137" s="427">
        <v>4.45</v>
      </c>
    </row>
    <row r="2138" spans="11:15" ht="15" customHeight="1">
      <c r="K2138" s="434">
        <v>42878</v>
      </c>
      <c r="L2138" s="427">
        <v>4.0999999999999996</v>
      </c>
      <c r="M2138" s="427"/>
      <c r="N2138" s="434">
        <v>42878</v>
      </c>
      <c r="O2138" s="427">
        <v>4.46</v>
      </c>
    </row>
    <row r="2139" spans="11:15" ht="15" customHeight="1">
      <c r="K2139" s="434">
        <v>42877</v>
      </c>
      <c r="L2139" s="427">
        <v>4.07</v>
      </c>
      <c r="M2139" s="427"/>
      <c r="N2139" s="434">
        <v>42877</v>
      </c>
      <c r="O2139" s="427">
        <v>4.45</v>
      </c>
    </row>
    <row r="2140" spans="11:15" ht="15" customHeight="1">
      <c r="K2140" s="434">
        <v>42874</v>
      </c>
      <c r="L2140" s="427">
        <v>4.0599999999999996</v>
      </c>
      <c r="M2140" s="427"/>
      <c r="N2140" s="434">
        <v>42874</v>
      </c>
      <c r="O2140" s="427">
        <v>4.4400000000000004</v>
      </c>
    </row>
    <row r="2141" spans="11:15" ht="15" customHeight="1">
      <c r="K2141" s="434">
        <v>42873</v>
      </c>
      <c r="L2141" s="427">
        <v>4.0599999999999996</v>
      </c>
      <c r="M2141" s="427"/>
      <c r="N2141" s="434">
        <v>42873</v>
      </c>
      <c r="O2141" s="427">
        <v>4.45</v>
      </c>
    </row>
    <row r="2142" spans="11:15" ht="15" customHeight="1">
      <c r="K2142" s="434">
        <v>42872</v>
      </c>
      <c r="L2142" s="427">
        <v>4.0599999999999996</v>
      </c>
      <c r="M2142" s="427"/>
      <c r="N2142" s="434">
        <v>42872</v>
      </c>
      <c r="O2142" s="427">
        <v>4.4400000000000004</v>
      </c>
    </row>
    <row r="2143" spans="11:15" ht="15" customHeight="1">
      <c r="K2143" s="434">
        <v>42871</v>
      </c>
      <c r="L2143" s="427">
        <v>4.1500000000000004</v>
      </c>
      <c r="M2143" s="427"/>
      <c r="N2143" s="434">
        <v>42871</v>
      </c>
      <c r="O2143" s="427">
        <v>4.53</v>
      </c>
    </row>
    <row r="2144" spans="11:15" ht="15" customHeight="1">
      <c r="K2144" s="434">
        <v>42870</v>
      </c>
      <c r="L2144" s="427">
        <v>4.17</v>
      </c>
      <c r="M2144" s="427"/>
      <c r="N2144" s="434">
        <v>42870</v>
      </c>
      <c r="O2144" s="427">
        <v>4.54</v>
      </c>
    </row>
    <row r="2145" spans="11:15" ht="15" customHeight="1">
      <c r="K2145" s="434">
        <v>42867</v>
      </c>
      <c r="L2145" s="427">
        <v>4.1500000000000004</v>
      </c>
      <c r="M2145" s="427"/>
      <c r="N2145" s="434">
        <v>42867</v>
      </c>
      <c r="O2145" s="427">
        <v>4.54</v>
      </c>
    </row>
    <row r="2146" spans="11:15" ht="15" customHeight="1">
      <c r="K2146" s="434">
        <v>42866</v>
      </c>
      <c r="L2146" s="427">
        <v>4.2</v>
      </c>
      <c r="M2146" s="427"/>
      <c r="N2146" s="434">
        <v>42866</v>
      </c>
      <c r="O2146" s="427">
        <v>4.58</v>
      </c>
    </row>
    <row r="2147" spans="11:15" ht="15" customHeight="1">
      <c r="K2147" s="434">
        <v>42865</v>
      </c>
      <c r="L2147" s="427">
        <v>4.2</v>
      </c>
      <c r="M2147" s="427"/>
      <c r="N2147" s="434">
        <v>42865</v>
      </c>
      <c r="O2147" s="427">
        <v>4.58</v>
      </c>
    </row>
    <row r="2148" spans="11:15" ht="15" customHeight="1">
      <c r="K2148" s="434">
        <v>42864</v>
      </c>
      <c r="L2148" s="427">
        <v>4.2</v>
      </c>
      <c r="M2148" s="427"/>
      <c r="N2148" s="434">
        <v>42864</v>
      </c>
      <c r="O2148" s="427">
        <v>4.58</v>
      </c>
    </row>
    <row r="2149" spans="11:15" ht="15" customHeight="1">
      <c r="K2149" s="434">
        <v>42863</v>
      </c>
      <c r="L2149" s="427">
        <v>4.18</v>
      </c>
      <c r="M2149" s="427"/>
      <c r="N2149" s="434">
        <v>42863</v>
      </c>
      <c r="O2149" s="427">
        <v>4.5599999999999996</v>
      </c>
    </row>
    <row r="2150" spans="11:15" ht="15" customHeight="1">
      <c r="K2150" s="434">
        <v>42860</v>
      </c>
      <c r="L2150" s="427">
        <v>4.16</v>
      </c>
      <c r="M2150" s="427"/>
      <c r="N2150" s="434">
        <v>42860</v>
      </c>
      <c r="O2150" s="427">
        <v>4.54</v>
      </c>
    </row>
    <row r="2151" spans="11:15" ht="15" customHeight="1">
      <c r="K2151" s="434">
        <v>42859</v>
      </c>
      <c r="L2151" s="427">
        <v>4.17</v>
      </c>
      <c r="M2151" s="427"/>
      <c r="N2151" s="434">
        <v>42859</v>
      </c>
      <c r="O2151" s="427">
        <v>4.55</v>
      </c>
    </row>
    <row r="2152" spans="11:15" ht="15" customHeight="1">
      <c r="K2152" s="434">
        <v>42858</v>
      </c>
      <c r="L2152" s="427">
        <v>4.13</v>
      </c>
      <c r="M2152" s="427"/>
      <c r="N2152" s="434">
        <v>42858</v>
      </c>
      <c r="O2152" s="427">
        <v>4.51</v>
      </c>
    </row>
    <row r="2153" spans="11:15" ht="15" customHeight="1">
      <c r="K2153" s="434">
        <v>42857</v>
      </c>
      <c r="L2153" s="427">
        <v>4.16</v>
      </c>
      <c r="M2153" s="427"/>
      <c r="N2153" s="434">
        <v>42857</v>
      </c>
      <c r="O2153" s="427">
        <v>4.53</v>
      </c>
    </row>
    <row r="2154" spans="11:15" ht="15" customHeight="1">
      <c r="K2154" s="434">
        <v>42856</v>
      </c>
      <c r="L2154" s="427">
        <v>4.1900000000000004</v>
      </c>
      <c r="M2154" s="427"/>
      <c r="N2154" s="434">
        <v>42856</v>
      </c>
      <c r="O2154" s="427">
        <v>4.5599999999999996</v>
      </c>
    </row>
    <row r="2155" spans="11:15" ht="15" customHeight="1">
      <c r="K2155" s="434">
        <v>42853</v>
      </c>
      <c r="L2155" s="427">
        <v>4.13</v>
      </c>
      <c r="M2155" s="427"/>
      <c r="N2155" s="434">
        <v>42853</v>
      </c>
      <c r="O2155" s="427">
        <v>4.51</v>
      </c>
    </row>
    <row r="2156" spans="11:15" ht="15" customHeight="1">
      <c r="K2156" s="434">
        <v>42852</v>
      </c>
      <c r="L2156" s="427">
        <v>4.1500000000000004</v>
      </c>
      <c r="M2156" s="427"/>
      <c r="N2156" s="434">
        <v>42852</v>
      </c>
      <c r="O2156" s="427">
        <v>4.5199999999999996</v>
      </c>
    </row>
    <row r="2157" spans="11:15" ht="15" customHeight="1">
      <c r="K2157" s="434">
        <v>42851</v>
      </c>
      <c r="L2157" s="427">
        <v>4.1500000000000004</v>
      </c>
      <c r="M2157" s="427"/>
      <c r="N2157" s="434">
        <v>42851</v>
      </c>
      <c r="O2157" s="427">
        <v>4.53</v>
      </c>
    </row>
    <row r="2158" spans="11:15" ht="15" customHeight="1">
      <c r="K2158" s="434">
        <v>42850</v>
      </c>
      <c r="L2158" s="427">
        <v>4.16</v>
      </c>
      <c r="M2158" s="427"/>
      <c r="N2158" s="434">
        <v>42850</v>
      </c>
      <c r="O2158" s="427">
        <v>4.55</v>
      </c>
    </row>
    <row r="2159" spans="11:15" ht="15" customHeight="1">
      <c r="K2159" s="434">
        <v>42849</v>
      </c>
      <c r="L2159" s="427">
        <v>4.1100000000000003</v>
      </c>
      <c r="M2159" s="427"/>
      <c r="N2159" s="434">
        <v>42849</v>
      </c>
      <c r="O2159" s="427">
        <v>4.5</v>
      </c>
    </row>
    <row r="2160" spans="11:15" ht="15" customHeight="1">
      <c r="K2160" s="434">
        <v>42846</v>
      </c>
      <c r="L2160" s="427">
        <v>4.08</v>
      </c>
      <c r="M2160" s="427"/>
      <c r="N2160" s="434">
        <v>42846</v>
      </c>
      <c r="O2160" s="427">
        <v>4.47</v>
      </c>
    </row>
    <row r="2161" spans="11:15" ht="15" customHeight="1">
      <c r="K2161" s="434">
        <v>42845</v>
      </c>
      <c r="L2161" s="427">
        <v>4.07</v>
      </c>
      <c r="M2161" s="427"/>
      <c r="N2161" s="434">
        <v>42845</v>
      </c>
      <c r="O2161" s="427">
        <v>4.46</v>
      </c>
    </row>
    <row r="2162" spans="11:15" ht="15" customHeight="1">
      <c r="K2162" s="434">
        <v>42844</v>
      </c>
      <c r="L2162" s="427">
        <v>4.05</v>
      </c>
      <c r="M2162" s="427"/>
      <c r="N2162" s="434">
        <v>42844</v>
      </c>
      <c r="O2162" s="427">
        <v>4.4400000000000004</v>
      </c>
    </row>
    <row r="2163" spans="11:15" ht="15" customHeight="1">
      <c r="K2163" s="434">
        <v>42843</v>
      </c>
      <c r="L2163" s="427">
        <v>4.03</v>
      </c>
      <c r="M2163" s="427"/>
      <c r="N2163" s="434">
        <v>42843</v>
      </c>
      <c r="O2163" s="427">
        <v>4.42</v>
      </c>
    </row>
    <row r="2164" spans="11:15" ht="15" customHeight="1">
      <c r="K2164" s="434">
        <v>42842</v>
      </c>
      <c r="L2164" s="427">
        <v>4.09</v>
      </c>
      <c r="M2164" s="427"/>
      <c r="N2164" s="434">
        <v>42842</v>
      </c>
      <c r="O2164" s="427">
        <v>4.49</v>
      </c>
    </row>
    <row r="2165" spans="11:15" ht="15" customHeight="1">
      <c r="K2165" s="434">
        <v>42838</v>
      </c>
      <c r="L2165" s="427">
        <v>4.0599999999999996</v>
      </c>
      <c r="M2165" s="427"/>
      <c r="N2165" s="434">
        <v>42838</v>
      </c>
      <c r="O2165" s="427">
        <v>4.46</v>
      </c>
    </row>
    <row r="2166" spans="11:15" ht="15" customHeight="1">
      <c r="K2166" s="434">
        <v>42837</v>
      </c>
      <c r="L2166" s="427">
        <v>4.0999999999999996</v>
      </c>
      <c r="M2166" s="427"/>
      <c r="N2166" s="434">
        <v>42837</v>
      </c>
      <c r="O2166" s="427">
        <v>4.51</v>
      </c>
    </row>
    <row r="2167" spans="11:15" ht="15" customHeight="1">
      <c r="K2167" s="434">
        <v>42836</v>
      </c>
      <c r="L2167" s="427">
        <v>4.0999999999999996</v>
      </c>
      <c r="M2167" s="427"/>
      <c r="N2167" s="434">
        <v>42836</v>
      </c>
      <c r="O2167" s="427">
        <v>4.51</v>
      </c>
    </row>
    <row r="2168" spans="11:15" ht="15" customHeight="1">
      <c r="K2168" s="434">
        <v>42835</v>
      </c>
      <c r="L2168" s="427">
        <v>4.16</v>
      </c>
      <c r="M2168" s="427"/>
      <c r="N2168" s="434">
        <v>42835</v>
      </c>
      <c r="O2168" s="427">
        <v>4.5599999999999996</v>
      </c>
    </row>
    <row r="2169" spans="11:15" ht="15" customHeight="1">
      <c r="K2169" s="434">
        <v>42832</v>
      </c>
      <c r="L2169" s="427">
        <v>4.17</v>
      </c>
      <c r="M2169" s="427"/>
      <c r="N2169" s="434">
        <v>42832</v>
      </c>
      <c r="O2169" s="427">
        <v>4.57</v>
      </c>
    </row>
    <row r="2170" spans="11:15" ht="15" customHeight="1">
      <c r="K2170" s="434">
        <v>42831</v>
      </c>
      <c r="L2170" s="427">
        <v>4.16</v>
      </c>
      <c r="M2170" s="427"/>
      <c r="N2170" s="434">
        <v>42831</v>
      </c>
      <c r="O2170" s="427">
        <v>4.55</v>
      </c>
    </row>
    <row r="2171" spans="11:15" ht="15" customHeight="1">
      <c r="K2171" s="434">
        <v>42830</v>
      </c>
      <c r="L2171" s="427">
        <v>4.17</v>
      </c>
      <c r="M2171" s="427"/>
      <c r="N2171" s="434">
        <v>42830</v>
      </c>
      <c r="O2171" s="427">
        <v>4.57</v>
      </c>
    </row>
    <row r="2172" spans="11:15" ht="15" customHeight="1">
      <c r="K2172" s="434">
        <v>42829</v>
      </c>
      <c r="L2172" s="427">
        <v>4.16</v>
      </c>
      <c r="M2172" s="427"/>
      <c r="N2172" s="434">
        <v>42829</v>
      </c>
      <c r="O2172" s="427">
        <v>4.5599999999999996</v>
      </c>
    </row>
    <row r="2173" spans="11:15" ht="15" customHeight="1">
      <c r="K2173" s="434">
        <v>42828</v>
      </c>
      <c r="L2173" s="427">
        <v>4.1500000000000004</v>
      </c>
      <c r="M2173" s="427"/>
      <c r="N2173" s="434">
        <v>42828</v>
      </c>
      <c r="O2173" s="427">
        <v>4.55</v>
      </c>
    </row>
    <row r="2174" spans="11:15" ht="15" customHeight="1">
      <c r="K2174" s="434">
        <v>42825</v>
      </c>
      <c r="L2174" s="427">
        <v>4.18</v>
      </c>
      <c r="M2174" s="427"/>
      <c r="N2174" s="434">
        <v>42825</v>
      </c>
      <c r="O2174" s="427">
        <v>4.58</v>
      </c>
    </row>
    <row r="2175" spans="11:15" ht="15" customHeight="1">
      <c r="K2175" s="434">
        <v>42824</v>
      </c>
      <c r="L2175" s="427">
        <v>4.1900000000000004</v>
      </c>
      <c r="M2175" s="427"/>
      <c r="N2175" s="434">
        <v>42824</v>
      </c>
      <c r="O2175" s="427">
        <v>4.59</v>
      </c>
    </row>
    <row r="2176" spans="11:15" ht="15" customHeight="1">
      <c r="K2176" s="434">
        <v>42823</v>
      </c>
      <c r="L2176" s="427">
        <v>4.1500000000000004</v>
      </c>
      <c r="M2176" s="427"/>
      <c r="N2176" s="434">
        <v>42823</v>
      </c>
      <c r="O2176" s="427">
        <v>4.55</v>
      </c>
    </row>
    <row r="2177" spans="11:15" ht="15" customHeight="1">
      <c r="K2177" s="434">
        <v>42822</v>
      </c>
      <c r="L2177" s="427">
        <v>4.17</v>
      </c>
      <c r="M2177" s="427"/>
      <c r="N2177" s="434">
        <v>42822</v>
      </c>
      <c r="O2177" s="427">
        <v>4.58</v>
      </c>
    </row>
    <row r="2178" spans="11:15" ht="15" customHeight="1">
      <c r="K2178" s="434">
        <v>42821</v>
      </c>
      <c r="L2178" s="427">
        <v>4.1399999999999997</v>
      </c>
      <c r="M2178" s="427"/>
      <c r="N2178" s="434">
        <v>42821</v>
      </c>
      <c r="O2178" s="427">
        <v>4.54</v>
      </c>
    </row>
    <row r="2179" spans="11:15" ht="15" customHeight="1">
      <c r="K2179" s="434">
        <v>42818</v>
      </c>
      <c r="L2179" s="427">
        <v>4.16</v>
      </c>
      <c r="M2179" s="427"/>
      <c r="N2179" s="434">
        <v>42818</v>
      </c>
      <c r="O2179" s="427">
        <v>4.55</v>
      </c>
    </row>
    <row r="2180" spans="11:15" ht="15" customHeight="1">
      <c r="K2180" s="434">
        <v>42817</v>
      </c>
      <c r="L2180" s="427">
        <v>4.1900000000000004</v>
      </c>
      <c r="M2180" s="427"/>
      <c r="N2180" s="434">
        <v>42817</v>
      </c>
      <c r="O2180" s="427">
        <v>4.58</v>
      </c>
    </row>
    <row r="2181" spans="11:15" ht="15" customHeight="1">
      <c r="K2181" s="434">
        <v>42816</v>
      </c>
      <c r="L2181" s="427">
        <v>4.17</v>
      </c>
      <c r="M2181" s="427"/>
      <c r="N2181" s="434">
        <v>42816</v>
      </c>
      <c r="O2181" s="427">
        <v>4.5599999999999996</v>
      </c>
    </row>
    <row r="2182" spans="11:15" ht="15" customHeight="1">
      <c r="K2182" s="434">
        <v>42815</v>
      </c>
      <c r="L2182" s="427">
        <v>4.2</v>
      </c>
      <c r="M2182" s="427"/>
      <c r="N2182" s="434">
        <v>42815</v>
      </c>
      <c r="O2182" s="427">
        <v>4.59</v>
      </c>
    </row>
    <row r="2183" spans="11:15" ht="15" customHeight="1">
      <c r="K2183" s="434">
        <v>42814</v>
      </c>
      <c r="L2183" s="427">
        <v>4.24</v>
      </c>
      <c r="M2183" s="427"/>
      <c r="N2183" s="434">
        <v>42814</v>
      </c>
      <c r="O2183" s="427">
        <v>4.63</v>
      </c>
    </row>
    <row r="2184" spans="11:15" ht="15" customHeight="1">
      <c r="K2184" s="434">
        <v>42811</v>
      </c>
      <c r="L2184" s="427">
        <v>4.26</v>
      </c>
      <c r="M2184" s="427"/>
      <c r="N2184" s="434">
        <v>42811</v>
      </c>
      <c r="O2184" s="427">
        <v>4.6500000000000004</v>
      </c>
    </row>
    <row r="2185" spans="11:15" ht="15" customHeight="1">
      <c r="K2185" s="434">
        <v>42810</v>
      </c>
      <c r="L2185" s="427">
        <v>4.28</v>
      </c>
      <c r="M2185" s="427"/>
      <c r="N2185" s="434">
        <v>42810</v>
      </c>
      <c r="O2185" s="427">
        <v>4.67</v>
      </c>
    </row>
    <row r="2186" spans="11:15" ht="15" customHeight="1">
      <c r="K2186" s="434">
        <v>42809</v>
      </c>
      <c r="L2186" s="427">
        <v>4.24</v>
      </c>
      <c r="M2186" s="427"/>
      <c r="N2186" s="434">
        <v>42809</v>
      </c>
      <c r="O2186" s="427">
        <v>4.6399999999999997</v>
      </c>
    </row>
    <row r="2187" spans="11:15" ht="15" customHeight="1">
      <c r="K2187" s="434">
        <v>42808</v>
      </c>
      <c r="L2187" s="427">
        <v>4.32</v>
      </c>
      <c r="M2187" s="427"/>
      <c r="N2187" s="434">
        <v>42808</v>
      </c>
      <c r="O2187" s="427">
        <v>4.7</v>
      </c>
    </row>
    <row r="2188" spans="11:15" ht="15" customHeight="1">
      <c r="K2188" s="434">
        <v>42807</v>
      </c>
      <c r="L2188" s="427">
        <v>4.33</v>
      </c>
      <c r="M2188" s="427"/>
      <c r="N2188" s="434">
        <v>42807</v>
      </c>
      <c r="O2188" s="427">
        <v>4.71</v>
      </c>
    </row>
    <row r="2189" spans="11:15" ht="15" customHeight="1">
      <c r="K2189" s="434">
        <v>42804</v>
      </c>
      <c r="L2189" s="427">
        <v>4.3099999999999996</v>
      </c>
      <c r="M2189" s="427"/>
      <c r="N2189" s="434">
        <v>42804</v>
      </c>
      <c r="O2189" s="427">
        <v>4.6900000000000004</v>
      </c>
    </row>
    <row r="2190" spans="11:15" ht="15" customHeight="1">
      <c r="K2190" s="434">
        <v>42803</v>
      </c>
      <c r="L2190" s="427">
        <v>4.32</v>
      </c>
      <c r="M2190" s="427"/>
      <c r="N2190" s="434">
        <v>42803</v>
      </c>
      <c r="O2190" s="427">
        <v>4.7</v>
      </c>
    </row>
    <row r="2191" spans="11:15" ht="15" customHeight="1">
      <c r="K2191" s="434">
        <v>42802</v>
      </c>
      <c r="L2191" s="427">
        <v>4.28</v>
      </c>
      <c r="M2191" s="427"/>
      <c r="N2191" s="434">
        <v>42802</v>
      </c>
      <c r="O2191" s="427">
        <v>4.6500000000000004</v>
      </c>
    </row>
    <row r="2192" spans="11:15" ht="15" customHeight="1">
      <c r="K2192" s="434">
        <v>42801</v>
      </c>
      <c r="L2192" s="427">
        <v>4.24</v>
      </c>
      <c r="M2192" s="427"/>
      <c r="N2192" s="434">
        <v>42801</v>
      </c>
      <c r="O2192" s="427">
        <v>4.6100000000000003</v>
      </c>
    </row>
    <row r="2193" spans="11:15" ht="15" customHeight="1">
      <c r="K2193" s="434">
        <v>42800</v>
      </c>
      <c r="L2193" s="427">
        <v>4.2300000000000004</v>
      </c>
      <c r="M2193" s="427"/>
      <c r="N2193" s="434">
        <v>42800</v>
      </c>
      <c r="O2193" s="427">
        <v>4.6100000000000003</v>
      </c>
    </row>
    <row r="2194" spans="11:15" ht="15" customHeight="1">
      <c r="K2194" s="434">
        <v>42797</v>
      </c>
      <c r="L2194" s="427">
        <v>4.22</v>
      </c>
      <c r="M2194" s="427"/>
      <c r="N2194" s="434">
        <v>42797</v>
      </c>
      <c r="O2194" s="427">
        <v>4.5999999999999996</v>
      </c>
    </row>
    <row r="2195" spans="11:15" ht="15" customHeight="1">
      <c r="K2195" s="434">
        <v>42796</v>
      </c>
      <c r="L2195" s="427">
        <v>4.22</v>
      </c>
      <c r="M2195" s="427"/>
      <c r="N2195" s="434">
        <v>42796</v>
      </c>
      <c r="O2195" s="427">
        <v>4.5999999999999996</v>
      </c>
    </row>
    <row r="2196" spans="11:15" ht="15" customHeight="1">
      <c r="K2196" s="434">
        <v>42795</v>
      </c>
      <c r="L2196" s="427">
        <v>4.21</v>
      </c>
      <c r="M2196" s="427"/>
      <c r="N2196" s="434">
        <v>42795</v>
      </c>
      <c r="O2196" s="427">
        <v>4.59</v>
      </c>
    </row>
    <row r="2197" spans="11:15" ht="15" customHeight="1">
      <c r="K2197" s="434">
        <v>42794</v>
      </c>
      <c r="L2197" s="427">
        <v>4.1100000000000003</v>
      </c>
      <c r="M2197" s="427"/>
      <c r="N2197" s="434">
        <v>42794</v>
      </c>
      <c r="O2197" s="427">
        <v>4.49</v>
      </c>
    </row>
    <row r="2198" spans="11:15" ht="15" customHeight="1">
      <c r="K2198" s="434">
        <v>42793</v>
      </c>
      <c r="L2198" s="427">
        <v>4.13</v>
      </c>
      <c r="M2198" s="427"/>
      <c r="N2198" s="434">
        <v>42793</v>
      </c>
      <c r="O2198" s="427">
        <v>4.51</v>
      </c>
    </row>
    <row r="2199" spans="11:15" ht="15" customHeight="1">
      <c r="K2199" s="434">
        <v>42790</v>
      </c>
      <c r="L2199" s="427">
        <v>4.0999999999999996</v>
      </c>
      <c r="M2199" s="427"/>
      <c r="N2199" s="434">
        <v>42790</v>
      </c>
      <c r="O2199" s="427">
        <v>4.4800000000000004</v>
      </c>
    </row>
    <row r="2200" spans="11:15" ht="15" customHeight="1">
      <c r="K2200" s="434">
        <v>42789</v>
      </c>
      <c r="L2200" s="427">
        <v>4.17</v>
      </c>
      <c r="M2200" s="427"/>
      <c r="N2200" s="434">
        <v>42789</v>
      </c>
      <c r="O2200" s="427">
        <v>4.55</v>
      </c>
    </row>
    <row r="2201" spans="11:15" ht="15" customHeight="1">
      <c r="K2201" s="434">
        <v>42788</v>
      </c>
      <c r="L2201" s="427">
        <v>4.18</v>
      </c>
      <c r="M2201" s="427"/>
      <c r="N2201" s="434">
        <v>42788</v>
      </c>
      <c r="O2201" s="427">
        <v>4.57</v>
      </c>
    </row>
    <row r="2202" spans="11:15" ht="15" customHeight="1">
      <c r="K2202" s="434">
        <v>42787</v>
      </c>
      <c r="L2202" s="427">
        <v>4.18</v>
      </c>
      <c r="M2202" s="427"/>
      <c r="N2202" s="434">
        <v>42787</v>
      </c>
      <c r="O2202" s="427">
        <v>4.57</v>
      </c>
    </row>
    <row r="2203" spans="11:15" ht="15" customHeight="1">
      <c r="K2203" s="434">
        <v>42783</v>
      </c>
      <c r="L2203" s="427">
        <v>4.18</v>
      </c>
      <c r="M2203" s="427"/>
      <c r="N2203" s="434">
        <v>42783</v>
      </c>
      <c r="O2203" s="427">
        <v>4.57</v>
      </c>
    </row>
    <row r="2204" spans="11:15" ht="15" customHeight="1">
      <c r="K2204" s="434">
        <v>42782</v>
      </c>
      <c r="L2204" s="427">
        <v>4.2</v>
      </c>
      <c r="M2204" s="427"/>
      <c r="N2204" s="434">
        <v>42782</v>
      </c>
      <c r="O2204" s="427">
        <v>4.59</v>
      </c>
    </row>
    <row r="2205" spans="11:15" ht="15" customHeight="1">
      <c r="K2205" s="434">
        <v>42781</v>
      </c>
      <c r="L2205" s="427">
        <v>4.24</v>
      </c>
      <c r="M2205" s="427"/>
      <c r="N2205" s="434">
        <v>42781</v>
      </c>
      <c r="O2205" s="427">
        <v>4.63</v>
      </c>
    </row>
    <row r="2206" spans="11:15" ht="15" customHeight="1">
      <c r="K2206" s="434">
        <v>42780</v>
      </c>
      <c r="L2206" s="427">
        <v>4.21</v>
      </c>
      <c r="M2206" s="427"/>
      <c r="N2206" s="434">
        <v>42780</v>
      </c>
      <c r="O2206" s="427">
        <v>4.6100000000000003</v>
      </c>
    </row>
    <row r="2207" spans="11:15" ht="15" customHeight="1">
      <c r="K2207" s="434">
        <v>42779</v>
      </c>
      <c r="L2207" s="427">
        <v>4.1900000000000004</v>
      </c>
      <c r="M2207" s="427"/>
      <c r="N2207" s="434">
        <v>42779</v>
      </c>
      <c r="O2207" s="427">
        <v>4.59</v>
      </c>
    </row>
    <row r="2208" spans="11:15" ht="15" customHeight="1">
      <c r="K2208" s="434">
        <v>42776</v>
      </c>
      <c r="L2208" s="427">
        <v>4.16</v>
      </c>
      <c r="M2208" s="427"/>
      <c r="N2208" s="434">
        <v>42776</v>
      </c>
      <c r="O2208" s="427">
        <v>4.5599999999999996</v>
      </c>
    </row>
    <row r="2209" spans="11:15" ht="15" customHeight="1">
      <c r="K2209" s="434">
        <v>42775</v>
      </c>
      <c r="L2209" s="427">
        <v>4.16</v>
      </c>
      <c r="M2209" s="427"/>
      <c r="N2209" s="434">
        <v>42775</v>
      </c>
      <c r="O2209" s="427">
        <v>4.5599999999999996</v>
      </c>
    </row>
    <row r="2210" spans="11:15" ht="15" customHeight="1">
      <c r="K2210" s="434">
        <v>42774</v>
      </c>
      <c r="L2210" s="427">
        <v>4.1100000000000003</v>
      </c>
      <c r="M2210" s="427"/>
      <c r="N2210" s="434">
        <v>42774</v>
      </c>
      <c r="O2210" s="427">
        <v>4.5199999999999996</v>
      </c>
    </row>
    <row r="2211" spans="11:15" ht="15" customHeight="1">
      <c r="K2211" s="434">
        <v>42773</v>
      </c>
      <c r="L2211" s="427">
        <v>4.17</v>
      </c>
      <c r="M2211" s="427"/>
      <c r="N2211" s="434">
        <v>42773</v>
      </c>
      <c r="O2211" s="427">
        <v>4.57</v>
      </c>
    </row>
    <row r="2212" spans="11:15" ht="15" customHeight="1">
      <c r="K2212" s="434">
        <v>42772</v>
      </c>
      <c r="L2212" s="427">
        <v>4.2</v>
      </c>
      <c r="M2212" s="427"/>
      <c r="N2212" s="434">
        <v>42772</v>
      </c>
      <c r="O2212" s="427">
        <v>4.5999999999999996</v>
      </c>
    </row>
    <row r="2213" spans="11:15" ht="15" customHeight="1">
      <c r="K2213" s="434">
        <v>42769</v>
      </c>
      <c r="L2213" s="427">
        <v>4.25</v>
      </c>
      <c r="M2213" s="427"/>
      <c r="N2213" s="434">
        <v>42769</v>
      </c>
      <c r="O2213" s="427">
        <v>4.68</v>
      </c>
    </row>
    <row r="2214" spans="11:15" ht="15" customHeight="1">
      <c r="K2214" s="434">
        <v>42768</v>
      </c>
      <c r="L2214" s="427">
        <v>4.22</v>
      </c>
      <c r="M2214" s="427"/>
      <c r="N2214" s="434">
        <v>42768</v>
      </c>
      <c r="O2214" s="427">
        <v>4.6500000000000004</v>
      </c>
    </row>
    <row r="2215" spans="11:15" ht="15" customHeight="1">
      <c r="K2215" s="434">
        <v>42767</v>
      </c>
      <c r="L2215" s="427">
        <v>4.22</v>
      </c>
      <c r="M2215" s="427"/>
      <c r="N2215" s="434">
        <v>42767</v>
      </c>
      <c r="O2215" s="427">
        <v>4.6500000000000004</v>
      </c>
    </row>
    <row r="2216" spans="11:15" ht="15" customHeight="1">
      <c r="K2216" s="434">
        <v>42766</v>
      </c>
      <c r="L2216" s="427">
        <v>4.1900000000000004</v>
      </c>
      <c r="M2216" s="427"/>
      <c r="N2216" s="434">
        <v>42766</v>
      </c>
      <c r="O2216" s="427">
        <v>4.6100000000000003</v>
      </c>
    </row>
    <row r="2217" spans="11:15" ht="15" customHeight="1">
      <c r="K2217" s="434">
        <v>42765</v>
      </c>
      <c r="L2217" s="427">
        <v>4.21</v>
      </c>
      <c r="M2217" s="427"/>
      <c r="N2217" s="434">
        <v>42765</v>
      </c>
      <c r="O2217" s="427">
        <v>4.6399999999999997</v>
      </c>
    </row>
    <row r="2218" spans="11:15" ht="15" customHeight="1">
      <c r="K2218" s="434">
        <v>42762</v>
      </c>
      <c r="L2218" s="427">
        <v>4.1900000000000004</v>
      </c>
      <c r="M2218" s="427"/>
      <c r="N2218" s="434">
        <v>42762</v>
      </c>
      <c r="O2218" s="427">
        <v>4.62</v>
      </c>
    </row>
    <row r="2219" spans="11:15" ht="15" customHeight="1">
      <c r="K2219" s="434">
        <v>42761</v>
      </c>
      <c r="L2219" s="427">
        <v>4.22</v>
      </c>
      <c r="M2219" s="427"/>
      <c r="N2219" s="434">
        <v>42761</v>
      </c>
      <c r="O2219" s="427">
        <v>4.66</v>
      </c>
    </row>
    <row r="2220" spans="11:15" ht="15" customHeight="1">
      <c r="K2220" s="434">
        <v>42760</v>
      </c>
      <c r="L2220" s="427">
        <v>4.2300000000000004</v>
      </c>
      <c r="M2220" s="427"/>
      <c r="N2220" s="434">
        <v>42760</v>
      </c>
      <c r="O2220" s="427">
        <v>4.6900000000000004</v>
      </c>
    </row>
    <row r="2221" spans="11:15" ht="15" customHeight="1">
      <c r="K2221" s="434">
        <v>42759</v>
      </c>
      <c r="L2221" s="427">
        <v>4.17</v>
      </c>
      <c r="M2221" s="427"/>
      <c r="N2221" s="434">
        <v>42759</v>
      </c>
      <c r="O2221" s="427">
        <v>4.6399999999999997</v>
      </c>
    </row>
    <row r="2222" spans="11:15" ht="15" customHeight="1">
      <c r="K2222" s="434">
        <v>42758</v>
      </c>
      <c r="L2222" s="427">
        <v>4.0999999999999996</v>
      </c>
      <c r="M2222" s="427"/>
      <c r="N2222" s="434">
        <v>42758</v>
      </c>
      <c r="O2222" s="427">
        <v>4.57</v>
      </c>
    </row>
    <row r="2223" spans="11:15" ht="15" customHeight="1">
      <c r="K2223" s="434">
        <v>42755</v>
      </c>
      <c r="L2223" s="427">
        <v>4.16</v>
      </c>
      <c r="M2223" s="427"/>
      <c r="N2223" s="434">
        <v>42755</v>
      </c>
      <c r="O2223" s="427">
        <v>4.6399999999999997</v>
      </c>
    </row>
    <row r="2224" spans="11:15" ht="15" customHeight="1">
      <c r="K2224" s="434">
        <v>42754</v>
      </c>
      <c r="L2224" s="427">
        <v>4.1500000000000004</v>
      </c>
      <c r="M2224" s="427"/>
      <c r="N2224" s="434">
        <v>42754</v>
      </c>
      <c r="O2224" s="427">
        <v>4.6399999999999997</v>
      </c>
    </row>
    <row r="2225" spans="11:15" ht="15" customHeight="1">
      <c r="K2225" s="434">
        <v>42753</v>
      </c>
      <c r="L2225" s="427">
        <v>4.0999999999999996</v>
      </c>
      <c r="M2225" s="427"/>
      <c r="N2225" s="434">
        <v>42753</v>
      </c>
      <c r="O2225" s="427">
        <v>4.5999999999999996</v>
      </c>
    </row>
    <row r="2226" spans="11:15" ht="15" customHeight="1">
      <c r="K2226" s="434">
        <v>42752</v>
      </c>
      <c r="L2226" s="427">
        <v>4.05</v>
      </c>
      <c r="M2226" s="427"/>
      <c r="N2226" s="434">
        <v>42752</v>
      </c>
      <c r="O2226" s="427">
        <v>4.55</v>
      </c>
    </row>
    <row r="2227" spans="11:15" ht="15" customHeight="1">
      <c r="K2227" s="434">
        <v>42748</v>
      </c>
      <c r="L2227" s="427">
        <v>4.0999999999999996</v>
      </c>
      <c r="M2227" s="427"/>
      <c r="N2227" s="434">
        <v>42748</v>
      </c>
      <c r="O2227" s="427">
        <v>4.5999999999999996</v>
      </c>
    </row>
    <row r="2228" spans="11:15" ht="15" customHeight="1">
      <c r="K2228" s="434">
        <v>42747</v>
      </c>
      <c r="L2228" s="427">
        <v>4.08</v>
      </c>
      <c r="M2228" s="427"/>
      <c r="N2228" s="434">
        <v>42747</v>
      </c>
      <c r="O2228" s="427">
        <v>4.57</v>
      </c>
    </row>
    <row r="2229" spans="11:15" ht="15" customHeight="1">
      <c r="K2229" s="434">
        <v>42746</v>
      </c>
      <c r="L2229" s="427">
        <v>4.08</v>
      </c>
      <c r="M2229" s="427"/>
      <c r="N2229" s="434">
        <v>42746</v>
      </c>
      <c r="O2229" s="427">
        <v>4.57</v>
      </c>
    </row>
    <row r="2230" spans="11:15" ht="15" customHeight="1">
      <c r="K2230" s="434">
        <v>42745</v>
      </c>
      <c r="L2230" s="427">
        <v>4.09</v>
      </c>
      <c r="M2230" s="427"/>
      <c r="N2230" s="434">
        <v>42745</v>
      </c>
      <c r="O2230" s="427">
        <v>4.58</v>
      </c>
    </row>
    <row r="2231" spans="11:15" ht="15" customHeight="1">
      <c r="K2231" s="434">
        <v>42744</v>
      </c>
      <c r="L2231" s="427">
        <v>4.09</v>
      </c>
      <c r="M2231" s="427"/>
      <c r="N2231" s="434">
        <v>42744</v>
      </c>
      <c r="O2231" s="427">
        <v>4.59</v>
      </c>
    </row>
    <row r="2232" spans="11:15" ht="15" customHeight="1">
      <c r="K2232" s="434">
        <v>42741</v>
      </c>
      <c r="L2232" s="427">
        <v>4.13</v>
      </c>
      <c r="M2232" s="427"/>
      <c r="N2232" s="434">
        <v>42741</v>
      </c>
      <c r="O2232" s="427">
        <v>4.63</v>
      </c>
    </row>
    <row r="2233" spans="11:15" ht="15" customHeight="1">
      <c r="K2233" s="434">
        <v>42740</v>
      </c>
      <c r="L2233" s="427">
        <v>4.0999999999999996</v>
      </c>
      <c r="M2233" s="427"/>
      <c r="N2233" s="434">
        <v>42740</v>
      </c>
      <c r="O2233" s="427">
        <v>4.5999999999999996</v>
      </c>
    </row>
    <row r="2234" spans="11:15" ht="15" customHeight="1">
      <c r="K2234" s="434">
        <v>42739</v>
      </c>
      <c r="L2234" s="427">
        <v>4.18</v>
      </c>
      <c r="M2234" s="427"/>
      <c r="N2234" s="434">
        <v>42739</v>
      </c>
      <c r="O2234" s="427">
        <v>4.68</v>
      </c>
    </row>
    <row r="2235" spans="11:15" ht="15" customHeight="1">
      <c r="K2235" s="434">
        <v>42738</v>
      </c>
      <c r="L2235" s="427">
        <v>4.18</v>
      </c>
      <c r="M2235" s="427"/>
      <c r="N2235" s="434">
        <v>42738</v>
      </c>
      <c r="O2235" s="427">
        <v>4.7</v>
      </c>
    </row>
    <row r="2236" spans="11:15" ht="15" customHeight="1">
      <c r="K2236" s="434">
        <v>42734</v>
      </c>
      <c r="L2236" s="427">
        <v>4.1900000000000004</v>
      </c>
      <c r="M2236" s="427"/>
      <c r="N2236" s="434">
        <v>42734</v>
      </c>
      <c r="O2236" s="427">
        <v>4.7</v>
      </c>
    </row>
    <row r="2237" spans="11:15" ht="15" customHeight="1">
      <c r="K2237" s="434">
        <v>42733</v>
      </c>
      <c r="L2237" s="427">
        <v>4.22</v>
      </c>
      <c r="M2237" s="427"/>
      <c r="N2237" s="434">
        <v>42733</v>
      </c>
      <c r="O2237" s="427">
        <v>4.7300000000000004</v>
      </c>
    </row>
    <row r="2238" spans="11:15" ht="15" customHeight="1">
      <c r="K2238" s="434">
        <v>42732</v>
      </c>
      <c r="L2238" s="427">
        <v>4.2300000000000004</v>
      </c>
      <c r="M2238" s="427"/>
      <c r="N2238" s="434">
        <v>42732</v>
      </c>
      <c r="O2238" s="427">
        <v>4.74</v>
      </c>
    </row>
    <row r="2239" spans="11:15" ht="15" customHeight="1">
      <c r="K2239" s="434">
        <v>42731</v>
      </c>
      <c r="L2239" s="427">
        <v>4.29</v>
      </c>
      <c r="M2239" s="427"/>
      <c r="N2239" s="434">
        <v>42731</v>
      </c>
      <c r="O2239" s="427">
        <v>4.79</v>
      </c>
    </row>
    <row r="2240" spans="11:15" ht="15" customHeight="1">
      <c r="K2240" s="434">
        <v>42727</v>
      </c>
      <c r="L2240" s="427">
        <v>4.26</v>
      </c>
      <c r="M2240" s="427"/>
      <c r="N2240" s="434">
        <v>42727</v>
      </c>
      <c r="O2240" s="427">
        <v>4.7699999999999996</v>
      </c>
    </row>
    <row r="2241" spans="11:15" ht="15" customHeight="1">
      <c r="K2241" s="434">
        <v>42726</v>
      </c>
      <c r="L2241" s="427">
        <v>4.2699999999999996</v>
      </c>
      <c r="M2241" s="427"/>
      <c r="N2241" s="434">
        <v>42726</v>
      </c>
      <c r="O2241" s="427">
        <v>4.79</v>
      </c>
    </row>
    <row r="2242" spans="11:15" ht="15" customHeight="1">
      <c r="K2242" s="434">
        <v>42725</v>
      </c>
      <c r="L2242" s="427">
        <v>4.2699999999999996</v>
      </c>
      <c r="M2242" s="427"/>
      <c r="N2242" s="434">
        <v>42725</v>
      </c>
      <c r="O2242" s="427">
        <v>4.78</v>
      </c>
    </row>
    <row r="2243" spans="11:15" ht="15" customHeight="1">
      <c r="K2243" s="434">
        <v>42724</v>
      </c>
      <c r="L2243" s="427">
        <v>4.3</v>
      </c>
      <c r="M2243" s="427"/>
      <c r="N2243" s="434">
        <v>42724</v>
      </c>
      <c r="O2243" s="427">
        <v>4.8099999999999996</v>
      </c>
    </row>
    <row r="2244" spans="11:15" ht="15" customHeight="1">
      <c r="K2244" s="434">
        <v>42723</v>
      </c>
      <c r="L2244" s="427">
        <v>4.2699999999999996</v>
      </c>
      <c r="M2244" s="427"/>
      <c r="N2244" s="434">
        <v>42723</v>
      </c>
      <c r="O2244" s="427">
        <v>4.78</v>
      </c>
    </row>
    <row r="2245" spans="11:15" ht="15" customHeight="1">
      <c r="K2245" s="434">
        <v>42720</v>
      </c>
      <c r="L2245" s="427">
        <v>4.33</v>
      </c>
      <c r="M2245" s="427"/>
      <c r="N2245" s="434">
        <v>42720</v>
      </c>
      <c r="O2245" s="427">
        <v>4.8499999999999996</v>
      </c>
    </row>
    <row r="2246" spans="11:15" ht="15" customHeight="1">
      <c r="K2246" s="434">
        <v>42719</v>
      </c>
      <c r="L2246" s="427">
        <v>4.3</v>
      </c>
      <c r="M2246" s="427"/>
      <c r="N2246" s="434">
        <v>42719</v>
      </c>
      <c r="O2246" s="427">
        <v>4.8099999999999996</v>
      </c>
    </row>
    <row r="2247" spans="11:15" ht="15" customHeight="1">
      <c r="K2247" s="434">
        <v>42718</v>
      </c>
      <c r="L2247" s="427">
        <v>4.3</v>
      </c>
      <c r="M2247" s="427"/>
      <c r="N2247" s="434">
        <v>42718</v>
      </c>
      <c r="O2247" s="427">
        <v>4.83</v>
      </c>
    </row>
    <row r="2248" spans="11:15" ht="15" customHeight="1">
      <c r="K2248" s="434">
        <v>42717</v>
      </c>
      <c r="L2248" s="427">
        <v>4.3099999999999996</v>
      </c>
      <c r="M2248" s="427"/>
      <c r="N2248" s="434">
        <v>42717</v>
      </c>
      <c r="O2248" s="427">
        <v>4.84</v>
      </c>
    </row>
    <row r="2249" spans="11:15" ht="15" customHeight="1">
      <c r="K2249" s="434">
        <v>42716</v>
      </c>
      <c r="L2249" s="427">
        <v>4.33</v>
      </c>
      <c r="M2249" s="427"/>
      <c r="N2249" s="434">
        <v>42716</v>
      </c>
      <c r="O2249" s="427">
        <v>4.8600000000000003</v>
      </c>
    </row>
    <row r="2250" spans="11:15" ht="15" customHeight="1">
      <c r="K2250" s="434">
        <v>42713</v>
      </c>
      <c r="L2250" s="427">
        <v>4.32</v>
      </c>
      <c r="M2250" s="427"/>
      <c r="N2250" s="434">
        <v>42713</v>
      </c>
      <c r="O2250" s="427">
        <v>4.8600000000000003</v>
      </c>
    </row>
    <row r="2251" spans="11:15" ht="15" customHeight="1">
      <c r="K2251" s="434">
        <v>42712</v>
      </c>
      <c r="L2251" s="427">
        <v>4.26</v>
      </c>
      <c r="M2251" s="427"/>
      <c r="N2251" s="434">
        <v>42712</v>
      </c>
      <c r="O2251" s="427">
        <v>4.79</v>
      </c>
    </row>
    <row r="2252" spans="11:15" ht="15" customHeight="1">
      <c r="K2252" s="434">
        <v>42711</v>
      </c>
      <c r="L2252" s="427">
        <v>4.21</v>
      </c>
      <c r="M2252" s="427"/>
      <c r="N2252" s="434">
        <v>42711</v>
      </c>
      <c r="O2252" s="427">
        <v>4.74</v>
      </c>
    </row>
    <row r="2253" spans="11:15" ht="15" customHeight="1">
      <c r="K2253" s="434">
        <v>42710</v>
      </c>
      <c r="L2253" s="427">
        <v>4.2699999999999996</v>
      </c>
      <c r="M2253" s="427"/>
      <c r="N2253" s="434">
        <v>42710</v>
      </c>
      <c r="O2253" s="427">
        <v>4.8</v>
      </c>
    </row>
    <row r="2254" spans="11:15" ht="15" customHeight="1">
      <c r="K2254" s="434">
        <v>42709</v>
      </c>
      <c r="L2254" s="427">
        <v>4.25</v>
      </c>
      <c r="M2254" s="427"/>
      <c r="N2254" s="434">
        <v>42709</v>
      </c>
      <c r="O2254" s="427">
        <v>4.78</v>
      </c>
    </row>
    <row r="2255" spans="11:15" ht="15" customHeight="1">
      <c r="K2255" s="434">
        <v>42706</v>
      </c>
      <c r="L2255" s="427">
        <v>4.26</v>
      </c>
      <c r="M2255" s="427"/>
      <c r="N2255" s="434">
        <v>42706</v>
      </c>
      <c r="O2255" s="427">
        <v>4.79</v>
      </c>
    </row>
    <row r="2256" spans="11:15" ht="15" customHeight="1">
      <c r="K2256" s="434">
        <v>42705</v>
      </c>
      <c r="L2256" s="427">
        <v>4.29</v>
      </c>
      <c r="M2256" s="427"/>
      <c r="N2256" s="434">
        <v>42705</v>
      </c>
      <c r="O2256" s="427">
        <v>4.83</v>
      </c>
    </row>
    <row r="2257" spans="11:15" ht="15" customHeight="1">
      <c r="K2257" s="434">
        <v>42704</v>
      </c>
      <c r="L2257" s="427">
        <v>4.22</v>
      </c>
      <c r="M2257" s="427"/>
      <c r="N2257" s="434">
        <v>42704</v>
      </c>
      <c r="O2257" s="427">
        <v>4.7699999999999996</v>
      </c>
    </row>
    <row r="2258" spans="11:15" ht="15" customHeight="1">
      <c r="K2258" s="434">
        <v>42703</v>
      </c>
      <c r="L2258" s="427">
        <v>4.16</v>
      </c>
      <c r="M2258" s="427"/>
      <c r="N2258" s="434">
        <v>42703</v>
      </c>
      <c r="O2258" s="427">
        <v>4.71</v>
      </c>
    </row>
    <row r="2259" spans="11:15" ht="15" customHeight="1">
      <c r="K2259" s="434">
        <v>42702</v>
      </c>
      <c r="L2259" s="427">
        <v>4.1900000000000004</v>
      </c>
      <c r="M2259" s="427"/>
      <c r="N2259" s="434">
        <v>42702</v>
      </c>
      <c r="O2259" s="427">
        <v>4.74</v>
      </c>
    </row>
    <row r="2260" spans="11:15" ht="15" customHeight="1">
      <c r="K2260" s="434">
        <v>42699</v>
      </c>
      <c r="L2260" s="427">
        <v>4.22</v>
      </c>
      <c r="M2260" s="427"/>
      <c r="N2260" s="434">
        <v>42699</v>
      </c>
      <c r="O2260" s="427">
        <v>4.79</v>
      </c>
    </row>
    <row r="2261" spans="11:15" ht="15" customHeight="1">
      <c r="K2261" s="434">
        <v>42697</v>
      </c>
      <c r="L2261" s="427">
        <v>4.22</v>
      </c>
      <c r="M2261" s="427"/>
      <c r="N2261" s="434">
        <v>42696</v>
      </c>
      <c r="O2261" s="427">
        <v>4.78</v>
      </c>
    </row>
    <row r="2262" spans="11:15" ht="15" customHeight="1">
      <c r="K2262" s="434">
        <v>42696</v>
      </c>
      <c r="L2262" s="427">
        <v>4.21</v>
      </c>
      <c r="M2262" s="427"/>
      <c r="N2262" s="434">
        <v>42695</v>
      </c>
      <c r="O2262" s="427">
        <v>4.79</v>
      </c>
    </row>
    <row r="2263" spans="11:15" ht="15" customHeight="1">
      <c r="K2263" s="434">
        <v>42695</v>
      </c>
      <c r="L2263" s="427">
        <v>4.21</v>
      </c>
      <c r="M2263" s="427"/>
      <c r="N2263" s="434">
        <v>42692</v>
      </c>
      <c r="O2263" s="427">
        <v>4.79</v>
      </c>
    </row>
    <row r="2264" spans="11:15" ht="15" customHeight="1">
      <c r="K2264" s="434">
        <v>42692</v>
      </c>
      <c r="L2264" s="427">
        <v>4.22</v>
      </c>
      <c r="M2264" s="427"/>
      <c r="N2264" s="434">
        <v>42691</v>
      </c>
      <c r="O2264" s="427">
        <v>4.7699999999999996</v>
      </c>
    </row>
    <row r="2265" spans="11:15" ht="15" customHeight="1">
      <c r="K2265" s="434">
        <v>42691</v>
      </c>
      <c r="L2265" s="427">
        <v>4.1900000000000004</v>
      </c>
      <c r="M2265" s="427"/>
      <c r="N2265" s="434">
        <v>42690</v>
      </c>
      <c r="O2265" s="427">
        <v>4.71</v>
      </c>
    </row>
    <row r="2266" spans="11:15" ht="15" customHeight="1">
      <c r="K2266" s="434">
        <v>42690</v>
      </c>
      <c r="L2266" s="427">
        <v>4.1399999999999997</v>
      </c>
      <c r="M2266" s="427"/>
      <c r="N2266" s="434">
        <v>42689</v>
      </c>
      <c r="O2266" s="427">
        <v>4.7699999999999996</v>
      </c>
    </row>
    <row r="2267" spans="11:15" ht="15" customHeight="1">
      <c r="K2267" s="434">
        <v>42689</v>
      </c>
      <c r="L2267" s="427">
        <v>4.1900000000000004</v>
      </c>
      <c r="M2267" s="427"/>
      <c r="N2267" s="434">
        <v>42688</v>
      </c>
      <c r="O2267" s="427">
        <v>4.78</v>
      </c>
    </row>
    <row r="2268" spans="11:15" ht="15" customHeight="1">
      <c r="K2268" s="434">
        <v>42688</v>
      </c>
      <c r="L2268" s="427">
        <v>4.2</v>
      </c>
      <c r="M2268" s="427"/>
      <c r="N2268" s="434">
        <v>42684</v>
      </c>
      <c r="O2268" s="427">
        <v>4.7</v>
      </c>
    </row>
    <row r="2269" spans="11:15" ht="15" customHeight="1">
      <c r="K2269" s="434">
        <v>42684</v>
      </c>
      <c r="L2269" s="427">
        <v>4.12</v>
      </c>
      <c r="M2269" s="427"/>
      <c r="N2269" s="434">
        <v>42683</v>
      </c>
      <c r="O2269" s="427">
        <v>4.66</v>
      </c>
    </row>
    <row r="2270" spans="11:15" ht="15" customHeight="1">
      <c r="K2270" s="434">
        <v>42683</v>
      </c>
      <c r="L2270" s="427">
        <v>4.08</v>
      </c>
      <c r="M2270" s="427"/>
      <c r="N2270" s="434">
        <v>42682</v>
      </c>
      <c r="O2270" s="427">
        <v>4.42</v>
      </c>
    </row>
    <row r="2271" spans="11:15" ht="15" customHeight="1">
      <c r="K2271" s="434">
        <v>42682</v>
      </c>
      <c r="L2271" s="427">
        <v>3.86</v>
      </c>
      <c r="M2271" s="427"/>
      <c r="N2271" s="434">
        <v>42681</v>
      </c>
      <c r="O2271" s="427">
        <v>4.41</v>
      </c>
    </row>
    <row r="2272" spans="11:15" ht="15" customHeight="1">
      <c r="K2272" s="434">
        <v>42681</v>
      </c>
      <c r="L2272" s="427">
        <v>3.84</v>
      </c>
      <c r="M2272" s="427"/>
      <c r="N2272" s="434">
        <v>42678</v>
      </c>
      <c r="O2272" s="427">
        <v>4.38</v>
      </c>
    </row>
    <row r="2273" spans="11:15" ht="15" customHeight="1">
      <c r="K2273" s="434">
        <v>42678</v>
      </c>
      <c r="L2273" s="427">
        <v>3.81</v>
      </c>
      <c r="M2273" s="427"/>
      <c r="N2273" s="434">
        <v>42677</v>
      </c>
      <c r="O2273" s="427">
        <v>4.4000000000000004</v>
      </c>
    </row>
    <row r="2274" spans="11:15" ht="15" customHeight="1">
      <c r="K2274" s="434">
        <v>42677</v>
      </c>
      <c r="L2274" s="427">
        <v>3.84</v>
      </c>
      <c r="M2274" s="427"/>
      <c r="N2274" s="434">
        <v>42676</v>
      </c>
      <c r="O2274" s="427">
        <v>4.3600000000000003</v>
      </c>
    </row>
    <row r="2275" spans="11:15" ht="15" customHeight="1">
      <c r="K2275" s="434">
        <v>42676</v>
      </c>
      <c r="L2275" s="427">
        <v>3.81</v>
      </c>
      <c r="M2275" s="427"/>
      <c r="N2275" s="434">
        <v>42675</v>
      </c>
      <c r="O2275" s="427">
        <v>4.37</v>
      </c>
    </row>
    <row r="2276" spans="11:15" ht="15" customHeight="1">
      <c r="K2276" s="434">
        <v>42675</v>
      </c>
      <c r="L2276" s="427">
        <v>3.81</v>
      </c>
      <c r="M2276" s="427"/>
      <c r="N2276" s="434">
        <v>42674</v>
      </c>
      <c r="O2276" s="427">
        <v>4.38</v>
      </c>
    </row>
    <row r="2277" spans="11:15" ht="15" customHeight="1">
      <c r="K2277" s="434">
        <v>42674</v>
      </c>
      <c r="L2277" s="427">
        <v>3.83</v>
      </c>
      <c r="M2277" s="427"/>
      <c r="N2277" s="434">
        <v>42671</v>
      </c>
      <c r="O2277" s="427">
        <v>4.4000000000000004</v>
      </c>
    </row>
    <row r="2278" spans="11:15" ht="15" customHeight="1">
      <c r="K2278" s="434">
        <v>42671</v>
      </c>
      <c r="L2278" s="427">
        <v>3.86</v>
      </c>
      <c r="M2278" s="427"/>
      <c r="N2278" s="434">
        <v>42670</v>
      </c>
      <c r="O2278" s="427">
        <v>4.3899999999999997</v>
      </c>
    </row>
    <row r="2279" spans="11:15" ht="15" customHeight="1">
      <c r="K2279" s="434">
        <v>42670</v>
      </c>
      <c r="L2279" s="427">
        <v>3.85</v>
      </c>
      <c r="M2279" s="427"/>
      <c r="N2279" s="434">
        <v>42669</v>
      </c>
      <c r="O2279" s="427">
        <v>4.34</v>
      </c>
    </row>
    <row r="2280" spans="11:15" ht="15" customHeight="1">
      <c r="K2280" s="434">
        <v>42669</v>
      </c>
      <c r="L2280" s="427">
        <v>3.79</v>
      </c>
      <c r="M2280" s="427"/>
      <c r="N2280" s="434">
        <v>42668</v>
      </c>
      <c r="O2280" s="427">
        <v>4.3</v>
      </c>
    </row>
    <row r="2281" spans="11:15" ht="15" customHeight="1">
      <c r="K2281" s="434">
        <v>42668</v>
      </c>
      <c r="L2281" s="427">
        <v>3.75</v>
      </c>
      <c r="M2281" s="427"/>
      <c r="N2281" s="434">
        <v>42667</v>
      </c>
      <c r="O2281" s="427">
        <v>4.32</v>
      </c>
    </row>
    <row r="2282" spans="11:15" ht="15" customHeight="1">
      <c r="K2282" s="434">
        <v>42667</v>
      </c>
      <c r="L2282" s="427">
        <v>3.77</v>
      </c>
      <c r="M2282" s="427"/>
      <c r="N2282" s="434">
        <v>42664</v>
      </c>
      <c r="O2282" s="427">
        <v>4.3</v>
      </c>
    </row>
    <row r="2283" spans="11:15" ht="15" customHeight="1">
      <c r="K2283" s="434">
        <v>42664</v>
      </c>
      <c r="L2283" s="427">
        <v>3.75</v>
      </c>
      <c r="M2283" s="427"/>
      <c r="N2283" s="434">
        <v>42663</v>
      </c>
      <c r="O2283" s="427">
        <v>4.32</v>
      </c>
    </row>
    <row r="2284" spans="11:15" ht="15" customHeight="1">
      <c r="K2284" s="434">
        <v>42663</v>
      </c>
      <c r="L2284" s="427">
        <v>3.76</v>
      </c>
      <c r="M2284" s="427"/>
      <c r="N2284" s="434">
        <v>42662</v>
      </c>
      <c r="O2284" s="427">
        <v>4.3600000000000003</v>
      </c>
    </row>
    <row r="2285" spans="11:15" ht="15" customHeight="1">
      <c r="K2285" s="434">
        <v>42662</v>
      </c>
      <c r="L2285" s="427">
        <v>3.77</v>
      </c>
      <c r="M2285" s="427"/>
      <c r="N2285" s="434">
        <v>42661</v>
      </c>
      <c r="O2285" s="427">
        <v>4.3499999999999996</v>
      </c>
    </row>
    <row r="2286" spans="11:15" ht="15" customHeight="1">
      <c r="K2286" s="434">
        <v>42661</v>
      </c>
      <c r="L2286" s="427">
        <v>3.78</v>
      </c>
      <c r="M2286" s="427"/>
      <c r="N2286" s="434">
        <v>42660</v>
      </c>
      <c r="O2286" s="427">
        <v>4.37</v>
      </c>
    </row>
    <row r="2287" spans="11:15" ht="15" customHeight="1">
      <c r="K2287" s="434">
        <v>42660</v>
      </c>
      <c r="L2287" s="427">
        <v>3.8</v>
      </c>
      <c r="M2287" s="427"/>
      <c r="N2287" s="434">
        <v>42657</v>
      </c>
      <c r="O2287" s="427">
        <v>4.41</v>
      </c>
    </row>
    <row r="2288" spans="11:15" ht="15" customHeight="1">
      <c r="K2288" s="434">
        <v>42657</v>
      </c>
      <c r="L2288" s="427">
        <v>3.83</v>
      </c>
      <c r="M2288" s="427"/>
      <c r="N2288" s="434">
        <v>42656</v>
      </c>
      <c r="O2288" s="427">
        <v>4.33</v>
      </c>
    </row>
    <row r="2289" spans="11:15" ht="15" customHeight="1">
      <c r="K2289" s="434">
        <v>42656</v>
      </c>
      <c r="L2289" s="427">
        <v>3.76</v>
      </c>
      <c r="M2289" s="427"/>
      <c r="N2289" s="434">
        <v>42655</v>
      </c>
      <c r="O2289" s="427">
        <v>4.37</v>
      </c>
    </row>
    <row r="2290" spans="11:15" ht="15" customHeight="1">
      <c r="K2290" s="434">
        <v>42655</v>
      </c>
      <c r="L2290" s="427">
        <v>3.79</v>
      </c>
      <c r="M2290" s="427"/>
      <c r="N2290" s="434">
        <v>42654</v>
      </c>
      <c r="O2290" s="427">
        <v>4.3600000000000003</v>
      </c>
    </row>
    <row r="2291" spans="11:15" ht="15" customHeight="1">
      <c r="K2291" s="434">
        <v>42654</v>
      </c>
      <c r="L2291" s="427">
        <v>3.78</v>
      </c>
      <c r="M2291" s="427"/>
      <c r="N2291" s="434">
        <v>42650</v>
      </c>
      <c r="O2291" s="427">
        <v>4.33</v>
      </c>
    </row>
    <row r="2292" spans="11:15" ht="15" customHeight="1">
      <c r="K2292" s="434">
        <v>42650</v>
      </c>
      <c r="L2292" s="427">
        <v>3.76</v>
      </c>
      <c r="M2292" s="427"/>
      <c r="N2292" s="434">
        <v>42649</v>
      </c>
      <c r="O2292" s="427">
        <v>4.33</v>
      </c>
    </row>
    <row r="2293" spans="11:15" ht="15" customHeight="1">
      <c r="K2293" s="434">
        <v>42649</v>
      </c>
      <c r="L2293" s="427">
        <v>3.75</v>
      </c>
      <c r="M2293" s="427"/>
      <c r="N2293" s="434">
        <v>42648</v>
      </c>
      <c r="O2293" s="427">
        <v>4.33</v>
      </c>
    </row>
    <row r="2294" spans="11:15" ht="15" customHeight="1">
      <c r="K2294" s="434">
        <v>42648</v>
      </c>
      <c r="L2294" s="427">
        <v>3.74</v>
      </c>
      <c r="M2294" s="427"/>
      <c r="N2294" s="434">
        <v>42647</v>
      </c>
      <c r="O2294" s="427">
        <v>4.32</v>
      </c>
    </row>
    <row r="2295" spans="11:15" ht="15" customHeight="1">
      <c r="K2295" s="434">
        <v>42647</v>
      </c>
      <c r="L2295" s="427">
        <v>3.71</v>
      </c>
      <c r="M2295" s="427"/>
      <c r="N2295" s="434">
        <v>42646</v>
      </c>
      <c r="O2295" s="427">
        <v>4.26</v>
      </c>
    </row>
    <row r="2296" spans="11:15" ht="15" customHeight="1">
      <c r="K2296" s="434">
        <v>42646</v>
      </c>
      <c r="L2296" s="427">
        <v>3.64</v>
      </c>
      <c r="M2296" s="427"/>
      <c r="N2296" s="434">
        <v>42643</v>
      </c>
      <c r="O2296" s="427">
        <v>4.26</v>
      </c>
    </row>
    <row r="2297" spans="11:15" ht="15" customHeight="1">
      <c r="K2297" s="434">
        <v>42643</v>
      </c>
      <c r="L2297" s="427">
        <v>3.64</v>
      </c>
      <c r="M2297" s="427"/>
      <c r="N2297" s="434">
        <v>42642</v>
      </c>
      <c r="O2297" s="427">
        <v>4.2</v>
      </c>
    </row>
    <row r="2298" spans="11:15" ht="15" customHeight="1">
      <c r="K2298" s="434">
        <v>42642</v>
      </c>
      <c r="L2298" s="427">
        <v>3.58</v>
      </c>
      <c r="M2298" s="427"/>
      <c r="N2298" s="434">
        <v>42641</v>
      </c>
      <c r="O2298" s="427">
        <v>4.22</v>
      </c>
    </row>
    <row r="2299" spans="11:15" ht="15" customHeight="1">
      <c r="K2299" s="434">
        <v>42641</v>
      </c>
      <c r="L2299" s="427">
        <v>3.6</v>
      </c>
      <c r="M2299" s="427"/>
      <c r="N2299" s="434">
        <v>42640</v>
      </c>
      <c r="O2299" s="427">
        <v>4.21</v>
      </c>
    </row>
    <row r="2300" spans="11:15" ht="15" customHeight="1">
      <c r="K2300" s="434">
        <v>42640</v>
      </c>
      <c r="L2300" s="427">
        <v>3.59</v>
      </c>
      <c r="M2300" s="427"/>
      <c r="N2300" s="434">
        <v>42639</v>
      </c>
      <c r="O2300" s="427">
        <v>4.25</v>
      </c>
    </row>
    <row r="2301" spans="11:15" ht="15" customHeight="1">
      <c r="K2301" s="434">
        <v>42639</v>
      </c>
      <c r="L2301" s="427">
        <v>3.64</v>
      </c>
      <c r="M2301" s="427"/>
      <c r="N2301" s="434">
        <v>42636</v>
      </c>
      <c r="O2301" s="427">
        <v>4.26</v>
      </c>
    </row>
    <row r="2302" spans="11:15" ht="15" customHeight="1">
      <c r="K2302" s="434">
        <v>42636</v>
      </c>
      <c r="L2302" s="427">
        <v>3.65</v>
      </c>
      <c r="M2302" s="427"/>
      <c r="N2302" s="434">
        <v>42635</v>
      </c>
      <c r="O2302" s="427">
        <v>4.28</v>
      </c>
    </row>
    <row r="2303" spans="11:15" ht="15" customHeight="1">
      <c r="K2303" s="434">
        <v>42635</v>
      </c>
      <c r="L2303" s="427">
        <v>3.66</v>
      </c>
      <c r="M2303" s="427"/>
      <c r="N2303" s="434">
        <v>42634</v>
      </c>
      <c r="O2303" s="427">
        <v>4.32</v>
      </c>
    </row>
    <row r="2304" spans="11:15" ht="15" customHeight="1">
      <c r="K2304" s="434">
        <v>42634</v>
      </c>
      <c r="L2304" s="427">
        <v>3.71</v>
      </c>
      <c r="M2304" s="427"/>
      <c r="N2304" s="434">
        <v>42633</v>
      </c>
      <c r="O2304" s="427">
        <v>4.3499999999999996</v>
      </c>
    </row>
    <row r="2305" spans="11:15" ht="15" customHeight="1">
      <c r="K2305" s="434">
        <v>42633</v>
      </c>
      <c r="L2305" s="427">
        <v>3.74</v>
      </c>
      <c r="M2305" s="427"/>
      <c r="N2305" s="434">
        <v>42632</v>
      </c>
      <c r="O2305" s="427">
        <v>4.3600000000000003</v>
      </c>
    </row>
    <row r="2306" spans="11:15" ht="15" customHeight="1">
      <c r="K2306" s="434">
        <v>42632</v>
      </c>
      <c r="L2306" s="427">
        <v>3.75</v>
      </c>
      <c r="M2306" s="427"/>
      <c r="N2306" s="434">
        <v>42629</v>
      </c>
      <c r="O2306" s="427">
        <v>4.37</v>
      </c>
    </row>
    <row r="2307" spans="11:15" ht="15" customHeight="1">
      <c r="K2307" s="434">
        <v>42629</v>
      </c>
      <c r="L2307" s="427">
        <v>3.76</v>
      </c>
      <c r="M2307" s="427"/>
      <c r="N2307" s="434">
        <v>42628</v>
      </c>
      <c r="O2307" s="427">
        <v>4.38</v>
      </c>
    </row>
    <row r="2308" spans="11:15" ht="15" customHeight="1">
      <c r="K2308" s="434">
        <v>42628</v>
      </c>
      <c r="L2308" s="427">
        <v>3.78</v>
      </c>
      <c r="M2308" s="427"/>
      <c r="N2308" s="434">
        <v>42627</v>
      </c>
      <c r="O2308" s="427">
        <v>4.3499999999999996</v>
      </c>
    </row>
    <row r="2309" spans="11:15" ht="15" customHeight="1">
      <c r="K2309" s="434">
        <v>42627</v>
      </c>
      <c r="L2309" s="427">
        <v>3.75</v>
      </c>
      <c r="M2309" s="427"/>
      <c r="N2309" s="434">
        <v>42626</v>
      </c>
      <c r="O2309" s="427">
        <v>4.38</v>
      </c>
    </row>
    <row r="2310" spans="11:15" ht="15" customHeight="1">
      <c r="K2310" s="434">
        <v>42626</v>
      </c>
      <c r="L2310" s="427">
        <v>3.77</v>
      </c>
      <c r="M2310" s="427"/>
      <c r="N2310" s="434">
        <v>42625</v>
      </c>
      <c r="O2310" s="427">
        <v>4.3</v>
      </c>
    </row>
    <row r="2311" spans="11:15" ht="15" customHeight="1">
      <c r="K2311" s="434">
        <v>42625</v>
      </c>
      <c r="L2311" s="427">
        <v>3.7</v>
      </c>
      <c r="M2311" s="427"/>
      <c r="N2311" s="434">
        <v>42622</v>
      </c>
      <c r="O2311" s="427">
        <v>4.29</v>
      </c>
    </row>
    <row r="2312" spans="11:15" ht="15" customHeight="1">
      <c r="K2312" s="434">
        <v>42622</v>
      </c>
      <c r="L2312" s="427">
        <v>3.69</v>
      </c>
      <c r="M2312" s="427"/>
      <c r="N2312" s="434">
        <v>42621</v>
      </c>
      <c r="O2312" s="427">
        <v>4.2300000000000004</v>
      </c>
    </row>
    <row r="2313" spans="11:15" ht="15" customHeight="1">
      <c r="K2313" s="434">
        <v>42621</v>
      </c>
      <c r="L2313" s="427">
        <v>3.63</v>
      </c>
      <c r="M2313" s="427"/>
      <c r="N2313" s="434">
        <v>42620</v>
      </c>
      <c r="O2313" s="427">
        <v>4.1500000000000004</v>
      </c>
    </row>
    <row r="2314" spans="11:15" ht="15" customHeight="1">
      <c r="K2314" s="434">
        <v>42620</v>
      </c>
      <c r="L2314" s="427">
        <v>3.54</v>
      </c>
      <c r="M2314" s="427"/>
      <c r="N2314" s="434">
        <v>42619</v>
      </c>
      <c r="O2314" s="427">
        <v>4.16</v>
      </c>
    </row>
    <row r="2315" spans="11:15" ht="15" customHeight="1">
      <c r="K2315" s="434">
        <v>42619</v>
      </c>
      <c r="L2315" s="427">
        <v>3.54</v>
      </c>
      <c r="M2315" s="427"/>
      <c r="N2315" s="434">
        <v>42615</v>
      </c>
      <c r="O2315" s="427">
        <v>4.1900000000000004</v>
      </c>
    </row>
    <row r="2316" spans="11:15" ht="15" customHeight="1">
      <c r="K2316" s="434">
        <v>42615</v>
      </c>
      <c r="L2316" s="427">
        <v>3.58</v>
      </c>
      <c r="M2316" s="427"/>
      <c r="N2316" s="434">
        <v>42614</v>
      </c>
      <c r="O2316" s="427">
        <v>4.1500000000000004</v>
      </c>
    </row>
    <row r="2317" spans="11:15" ht="15" customHeight="1">
      <c r="K2317" s="434">
        <v>42614</v>
      </c>
      <c r="L2317" s="427">
        <v>3.54</v>
      </c>
      <c r="M2317" s="427"/>
      <c r="N2317" s="434">
        <v>42613</v>
      </c>
      <c r="O2317" s="427">
        <v>4.1500000000000004</v>
      </c>
    </row>
    <row r="2318" spans="11:15" ht="15" customHeight="1">
      <c r="K2318" s="434">
        <v>42613</v>
      </c>
      <c r="L2318" s="427">
        <v>3.54</v>
      </c>
      <c r="M2318" s="427"/>
      <c r="N2318" s="434">
        <v>42612</v>
      </c>
      <c r="O2318" s="427">
        <v>4.1500000000000004</v>
      </c>
    </row>
    <row r="2319" spans="11:15" ht="15" customHeight="1">
      <c r="K2319" s="434">
        <v>42612</v>
      </c>
      <c r="L2319" s="427">
        <v>3.55</v>
      </c>
      <c r="M2319" s="427"/>
      <c r="N2319" s="434">
        <v>42611</v>
      </c>
      <c r="O2319" s="427">
        <v>4.13</v>
      </c>
    </row>
    <row r="2320" spans="11:15" ht="15" customHeight="1">
      <c r="K2320" s="434">
        <v>42611</v>
      </c>
      <c r="L2320" s="427">
        <v>3.53</v>
      </c>
      <c r="M2320" s="427"/>
      <c r="N2320" s="434">
        <v>42608</v>
      </c>
      <c r="O2320" s="427">
        <v>4.22</v>
      </c>
    </row>
    <row r="2321" spans="11:15" ht="15" customHeight="1">
      <c r="K2321" s="434">
        <v>42608</v>
      </c>
      <c r="L2321" s="427">
        <v>3.62</v>
      </c>
      <c r="M2321" s="427"/>
      <c r="N2321" s="434">
        <v>42607</v>
      </c>
      <c r="O2321" s="427">
        <v>4.18</v>
      </c>
    </row>
    <row r="2322" spans="11:15" ht="15" customHeight="1">
      <c r="K2322" s="434">
        <v>42607</v>
      </c>
      <c r="L2322" s="427">
        <v>3.58</v>
      </c>
      <c r="M2322" s="427"/>
      <c r="N2322" s="434">
        <v>42606</v>
      </c>
      <c r="O2322" s="427">
        <v>4.17</v>
      </c>
    </row>
    <row r="2323" spans="11:15" ht="15" customHeight="1">
      <c r="K2323" s="434">
        <v>42606</v>
      </c>
      <c r="L2323" s="427">
        <v>3.56</v>
      </c>
      <c r="M2323" s="427"/>
      <c r="N2323" s="434">
        <v>42605</v>
      </c>
      <c r="O2323" s="427">
        <v>4.16</v>
      </c>
    </row>
    <row r="2324" spans="11:15" ht="15" customHeight="1">
      <c r="K2324" s="434">
        <v>42605</v>
      </c>
      <c r="L2324" s="427">
        <v>3.55</v>
      </c>
      <c r="M2324" s="427"/>
      <c r="N2324" s="434">
        <v>42604</v>
      </c>
      <c r="O2324" s="427">
        <v>4.18</v>
      </c>
    </row>
    <row r="2325" spans="11:15" ht="15" customHeight="1">
      <c r="K2325" s="434">
        <v>42604</v>
      </c>
      <c r="L2325" s="427">
        <v>3.55</v>
      </c>
      <c r="M2325" s="427"/>
      <c r="N2325" s="434">
        <v>42601</v>
      </c>
      <c r="O2325" s="427">
        <v>4.22</v>
      </c>
    </row>
    <row r="2326" spans="11:15" ht="15" customHeight="1">
      <c r="K2326" s="434">
        <v>42601</v>
      </c>
      <c r="L2326" s="427">
        <v>3.6</v>
      </c>
      <c r="M2326" s="427"/>
      <c r="N2326" s="434">
        <v>42600</v>
      </c>
      <c r="O2326" s="427">
        <v>4.2</v>
      </c>
    </row>
    <row r="2327" spans="11:15" ht="15" customHeight="1">
      <c r="K2327" s="434">
        <v>42600</v>
      </c>
      <c r="L2327" s="427">
        <v>3.58</v>
      </c>
      <c r="M2327" s="427"/>
      <c r="N2327" s="434">
        <v>42599</v>
      </c>
      <c r="O2327" s="427">
        <v>4.22</v>
      </c>
    </row>
    <row r="2328" spans="11:15" ht="15" customHeight="1">
      <c r="K2328" s="434">
        <v>42599</v>
      </c>
      <c r="L2328" s="427">
        <v>3.6</v>
      </c>
      <c r="M2328" s="427"/>
      <c r="N2328" s="434">
        <v>42598</v>
      </c>
      <c r="O2328" s="427">
        <v>4.2300000000000004</v>
      </c>
    </row>
    <row r="2329" spans="11:15" ht="15" customHeight="1">
      <c r="K2329" s="434">
        <v>42598</v>
      </c>
      <c r="L2329" s="427">
        <v>3.62</v>
      </c>
      <c r="M2329" s="427"/>
      <c r="N2329" s="434">
        <v>42597</v>
      </c>
      <c r="O2329" s="427">
        <v>4.22</v>
      </c>
    </row>
    <row r="2330" spans="11:15" ht="15" customHeight="1">
      <c r="K2330" s="434">
        <v>42597</v>
      </c>
      <c r="L2330" s="427">
        <v>3.6</v>
      </c>
      <c r="M2330" s="427"/>
      <c r="N2330" s="434">
        <v>42594</v>
      </c>
      <c r="O2330" s="427">
        <v>4.18</v>
      </c>
    </row>
    <row r="2331" spans="11:15" ht="15" customHeight="1">
      <c r="K2331" s="434">
        <v>42594</v>
      </c>
      <c r="L2331" s="427">
        <v>3.57</v>
      </c>
      <c r="M2331" s="427"/>
      <c r="N2331" s="434">
        <v>42593</v>
      </c>
      <c r="O2331" s="427">
        <v>4.2300000000000004</v>
      </c>
    </row>
    <row r="2332" spans="11:15" ht="15" customHeight="1">
      <c r="K2332" s="434">
        <v>42593</v>
      </c>
      <c r="L2332" s="427">
        <v>3.62</v>
      </c>
      <c r="M2332" s="427"/>
      <c r="N2332" s="434">
        <v>42592</v>
      </c>
      <c r="O2332" s="427">
        <v>4.17</v>
      </c>
    </row>
    <row r="2333" spans="11:15" ht="15" customHeight="1">
      <c r="K2333" s="434">
        <v>42592</v>
      </c>
      <c r="L2333" s="427">
        <v>3.56</v>
      </c>
      <c r="M2333" s="427"/>
      <c r="N2333" s="434">
        <v>42591</v>
      </c>
      <c r="O2333" s="427">
        <v>4.2</v>
      </c>
    </row>
    <row r="2334" spans="11:15" ht="15" customHeight="1">
      <c r="K2334" s="434">
        <v>42591</v>
      </c>
      <c r="L2334" s="427">
        <v>3.59</v>
      </c>
      <c r="M2334" s="427"/>
      <c r="N2334" s="434">
        <v>42590</v>
      </c>
      <c r="O2334" s="427">
        <v>4.26</v>
      </c>
    </row>
    <row r="2335" spans="11:15" ht="15" customHeight="1">
      <c r="K2335" s="434">
        <v>42590</v>
      </c>
      <c r="L2335" s="427">
        <v>3.63</v>
      </c>
      <c r="M2335" s="427"/>
      <c r="N2335" s="434">
        <v>42587</v>
      </c>
      <c r="O2335" s="427">
        <v>4.2699999999999996</v>
      </c>
    </row>
    <row r="2336" spans="11:15" ht="15" customHeight="1">
      <c r="K2336" s="434">
        <v>42587</v>
      </c>
      <c r="L2336" s="427">
        <v>3.64</v>
      </c>
      <c r="M2336" s="427"/>
      <c r="N2336" s="434">
        <v>42586</v>
      </c>
      <c r="O2336" s="427">
        <v>4.22</v>
      </c>
    </row>
    <row r="2337" spans="11:15" ht="15" customHeight="1">
      <c r="K2337" s="434">
        <v>42586</v>
      </c>
      <c r="L2337" s="427">
        <v>3.58</v>
      </c>
      <c r="M2337" s="427"/>
      <c r="N2337" s="434">
        <v>42585</v>
      </c>
      <c r="O2337" s="427">
        <v>4.26</v>
      </c>
    </row>
    <row r="2338" spans="11:15" ht="15" customHeight="1">
      <c r="K2338" s="434">
        <v>42585</v>
      </c>
      <c r="L2338" s="427">
        <v>3.62</v>
      </c>
      <c r="M2338" s="427"/>
      <c r="N2338" s="434">
        <v>42584</v>
      </c>
      <c r="O2338" s="427">
        <v>4.25</v>
      </c>
    </row>
    <row r="2339" spans="11:15" ht="15" customHeight="1">
      <c r="K2339" s="434">
        <v>42584</v>
      </c>
      <c r="L2339" s="427">
        <v>3.61</v>
      </c>
      <c r="M2339" s="427"/>
      <c r="N2339" s="434">
        <v>42583</v>
      </c>
      <c r="O2339" s="427">
        <v>4.2</v>
      </c>
    </row>
    <row r="2340" spans="11:15" ht="15" customHeight="1">
      <c r="K2340" s="434">
        <v>42583</v>
      </c>
      <c r="L2340" s="427">
        <v>3.56</v>
      </c>
      <c r="M2340" s="427"/>
      <c r="N2340" s="434">
        <v>42580</v>
      </c>
      <c r="O2340" s="427">
        <v>4.0999999999999996</v>
      </c>
    </row>
    <row r="2341" spans="11:15" ht="15" customHeight="1">
      <c r="K2341" s="434">
        <v>42580</v>
      </c>
      <c r="L2341" s="427">
        <v>3.51</v>
      </c>
      <c r="M2341" s="427"/>
      <c r="N2341" s="434">
        <v>42579</v>
      </c>
      <c r="O2341" s="427">
        <v>4.1399999999999997</v>
      </c>
    </row>
    <row r="2342" spans="11:15" ht="15" customHeight="1">
      <c r="K2342" s="434">
        <v>42579</v>
      </c>
      <c r="L2342" s="427">
        <v>3.55</v>
      </c>
      <c r="M2342" s="427"/>
      <c r="N2342" s="434">
        <v>42578</v>
      </c>
      <c r="O2342" s="427">
        <v>4.12</v>
      </c>
    </row>
    <row r="2343" spans="11:15" ht="15" customHeight="1">
      <c r="K2343" s="434">
        <v>42578</v>
      </c>
      <c r="L2343" s="427">
        <v>3.55</v>
      </c>
      <c r="M2343" s="427"/>
      <c r="N2343" s="434">
        <v>42577</v>
      </c>
      <c r="O2343" s="427">
        <v>4.16</v>
      </c>
    </row>
    <row r="2344" spans="11:15" ht="15" customHeight="1">
      <c r="K2344" s="434">
        <v>42577</v>
      </c>
      <c r="L2344" s="427">
        <v>3.61</v>
      </c>
      <c r="M2344" s="427"/>
      <c r="N2344" s="434">
        <v>42576</v>
      </c>
      <c r="O2344" s="427">
        <v>4.18</v>
      </c>
    </row>
    <row r="2345" spans="11:15" ht="15" customHeight="1">
      <c r="K2345" s="434">
        <v>42576</v>
      </c>
      <c r="L2345" s="427">
        <v>3.61</v>
      </c>
      <c r="M2345" s="427"/>
      <c r="N2345" s="434">
        <v>42573</v>
      </c>
      <c r="O2345" s="427">
        <v>4.18</v>
      </c>
    </row>
    <row r="2346" spans="11:15" ht="15" customHeight="1">
      <c r="K2346" s="434">
        <v>42573</v>
      </c>
      <c r="L2346" s="427">
        <v>3.61</v>
      </c>
      <c r="M2346" s="427"/>
      <c r="N2346" s="434">
        <v>42572</v>
      </c>
      <c r="O2346" s="427">
        <v>4.2</v>
      </c>
    </row>
    <row r="2347" spans="11:15" ht="15" customHeight="1">
      <c r="K2347" s="434">
        <v>42572</v>
      </c>
      <c r="L2347" s="427">
        <v>3.62</v>
      </c>
      <c r="M2347" s="427"/>
      <c r="N2347" s="434">
        <v>42571</v>
      </c>
      <c r="O2347" s="427">
        <v>4.2</v>
      </c>
    </row>
    <row r="2348" spans="11:15" ht="15" customHeight="1">
      <c r="K2348" s="434">
        <v>42571</v>
      </c>
      <c r="L2348" s="427">
        <v>3.62</v>
      </c>
      <c r="M2348" s="427"/>
      <c r="N2348" s="434">
        <v>42570</v>
      </c>
      <c r="O2348" s="427">
        <v>4.18</v>
      </c>
    </row>
    <row r="2349" spans="11:15" ht="15" customHeight="1">
      <c r="K2349" s="434">
        <v>42570</v>
      </c>
      <c r="L2349" s="427">
        <v>3.6</v>
      </c>
      <c r="M2349" s="427"/>
      <c r="N2349" s="434">
        <v>42569</v>
      </c>
      <c r="O2349" s="427">
        <v>4.21</v>
      </c>
    </row>
    <row r="2350" spans="11:15" ht="15" customHeight="1">
      <c r="K2350" s="434">
        <v>42569</v>
      </c>
      <c r="L2350" s="427">
        <v>3.63</v>
      </c>
      <c r="M2350" s="427"/>
      <c r="N2350" s="434">
        <v>42566</v>
      </c>
      <c r="O2350" s="427">
        <v>4.21</v>
      </c>
    </row>
    <row r="2351" spans="11:15" ht="15" customHeight="1">
      <c r="K2351" s="434">
        <v>42566</v>
      </c>
      <c r="L2351" s="427">
        <v>3.64</v>
      </c>
      <c r="M2351" s="427"/>
      <c r="N2351" s="434">
        <v>42565</v>
      </c>
      <c r="O2351" s="427">
        <v>4.18</v>
      </c>
    </row>
    <row r="2352" spans="11:15" ht="15" customHeight="1">
      <c r="K2352" s="434">
        <v>42565</v>
      </c>
      <c r="L2352" s="427">
        <v>3.59</v>
      </c>
      <c r="M2352" s="427"/>
      <c r="N2352" s="434">
        <v>42564</v>
      </c>
      <c r="O2352" s="427">
        <v>4.13</v>
      </c>
    </row>
    <row r="2353" spans="11:15" ht="15" customHeight="1">
      <c r="K2353" s="434">
        <v>42564</v>
      </c>
      <c r="L2353" s="427">
        <v>3.53</v>
      </c>
      <c r="M2353" s="427"/>
      <c r="N2353" s="434">
        <v>42563</v>
      </c>
      <c r="O2353" s="427">
        <v>4.18</v>
      </c>
    </row>
    <row r="2354" spans="11:15" ht="15" customHeight="1">
      <c r="K2354" s="434">
        <v>42563</v>
      </c>
      <c r="L2354" s="427">
        <v>3.59</v>
      </c>
      <c r="M2354" s="427"/>
      <c r="N2354" s="434">
        <v>42562</v>
      </c>
      <c r="O2354" s="427">
        <v>4.12</v>
      </c>
    </row>
    <row r="2355" spans="11:15" ht="15" customHeight="1">
      <c r="K2355" s="434">
        <v>42562</v>
      </c>
      <c r="L2355" s="427">
        <v>3.52</v>
      </c>
      <c r="M2355" s="427"/>
      <c r="N2355" s="434">
        <v>42559</v>
      </c>
      <c r="O2355" s="427">
        <v>4.08</v>
      </c>
    </row>
    <row r="2356" spans="11:15" ht="15" customHeight="1">
      <c r="K2356" s="434">
        <v>42559</v>
      </c>
      <c r="L2356" s="427">
        <v>3.48</v>
      </c>
      <c r="M2356" s="427"/>
      <c r="N2356" s="434">
        <v>42558</v>
      </c>
      <c r="O2356" s="427">
        <v>4.12</v>
      </c>
    </row>
    <row r="2357" spans="11:15" ht="15" customHeight="1">
      <c r="K2357" s="434">
        <v>42558</v>
      </c>
      <c r="L2357" s="427">
        <v>3.51</v>
      </c>
      <c r="M2357" s="427"/>
      <c r="N2357" s="434">
        <v>42557</v>
      </c>
      <c r="O2357" s="427">
        <v>4.13</v>
      </c>
    </row>
    <row r="2358" spans="11:15" ht="15" customHeight="1">
      <c r="K2358" s="434">
        <v>42557</v>
      </c>
      <c r="L2358" s="427">
        <v>3.56</v>
      </c>
      <c r="M2358" s="427"/>
      <c r="N2358" s="434">
        <v>42556</v>
      </c>
      <c r="O2358" s="427">
        <v>4.12</v>
      </c>
    </row>
    <row r="2359" spans="11:15" ht="15" customHeight="1">
      <c r="K2359" s="434">
        <v>42556</v>
      </c>
      <c r="L2359" s="427">
        <v>3.51</v>
      </c>
      <c r="M2359" s="427"/>
      <c r="N2359" s="434">
        <v>42552</v>
      </c>
      <c r="O2359" s="427">
        <v>4.24</v>
      </c>
    </row>
    <row r="2360" spans="11:15" ht="15" customHeight="1">
      <c r="K2360" s="434">
        <v>42552</v>
      </c>
      <c r="L2360" s="427">
        <v>3.62</v>
      </c>
      <c r="M2360" s="427"/>
      <c r="N2360" s="434">
        <v>42551</v>
      </c>
      <c r="O2360" s="427">
        <v>4.3600000000000003</v>
      </c>
    </row>
    <row r="2361" spans="11:15" ht="15" customHeight="1">
      <c r="K2361" s="434">
        <v>42551</v>
      </c>
      <c r="L2361" s="427">
        <v>3.68</v>
      </c>
      <c r="M2361" s="427"/>
      <c r="N2361" s="434">
        <v>42550</v>
      </c>
      <c r="O2361" s="427">
        <v>4.3600000000000003</v>
      </c>
    </row>
    <row r="2362" spans="11:15" ht="15" customHeight="1">
      <c r="K2362" s="434">
        <v>42550</v>
      </c>
      <c r="L2362" s="427">
        <v>3.67</v>
      </c>
      <c r="M2362" s="427"/>
      <c r="N2362" s="434">
        <v>42549</v>
      </c>
      <c r="O2362" s="427">
        <v>4.3600000000000003</v>
      </c>
    </row>
    <row r="2363" spans="11:15" ht="15" customHeight="1">
      <c r="K2363" s="434">
        <v>42549</v>
      </c>
      <c r="L2363" s="427">
        <v>3.67</v>
      </c>
      <c r="M2363" s="427"/>
      <c r="N2363" s="434">
        <v>42548</v>
      </c>
      <c r="O2363" s="427">
        <v>4.37</v>
      </c>
    </row>
    <row r="2364" spans="11:15" ht="15" customHeight="1">
      <c r="K2364" s="434">
        <v>42548</v>
      </c>
      <c r="L2364" s="427">
        <v>3.68</v>
      </c>
      <c r="M2364" s="427"/>
      <c r="N2364" s="434">
        <v>42545</v>
      </c>
      <c r="O2364" s="427">
        <v>4.51</v>
      </c>
    </row>
    <row r="2365" spans="11:15" ht="15" customHeight="1">
      <c r="K2365" s="434">
        <v>42545</v>
      </c>
      <c r="L2365" s="427">
        <v>3.82</v>
      </c>
      <c r="M2365" s="427"/>
      <c r="N2365" s="434">
        <v>42544</v>
      </c>
      <c r="O2365" s="427">
        <v>4.54</v>
      </c>
    </row>
    <row r="2366" spans="11:15" ht="15" customHeight="1">
      <c r="K2366" s="434">
        <v>42544</v>
      </c>
      <c r="L2366" s="427">
        <v>3.87</v>
      </c>
      <c r="M2366" s="427"/>
      <c r="N2366" s="434">
        <v>42543</v>
      </c>
      <c r="O2366" s="427">
        <v>4.49</v>
      </c>
    </row>
    <row r="2367" spans="11:15" ht="15" customHeight="1">
      <c r="K2367" s="434">
        <v>42543</v>
      </c>
      <c r="L2367" s="427">
        <v>3.81</v>
      </c>
      <c r="M2367" s="427"/>
      <c r="N2367" s="434">
        <v>42542</v>
      </c>
      <c r="O2367" s="427">
        <v>4.5</v>
      </c>
    </row>
    <row r="2368" spans="11:15" ht="15" customHeight="1">
      <c r="K2368" s="434">
        <v>42542</v>
      </c>
      <c r="L2368" s="427">
        <v>3.81</v>
      </c>
      <c r="M2368" s="427"/>
      <c r="N2368" s="434">
        <v>42541</v>
      </c>
      <c r="O2368" s="427">
        <v>4.47</v>
      </c>
    </row>
    <row r="2369" spans="11:15" ht="15" customHeight="1">
      <c r="K2369" s="434">
        <v>42541</v>
      </c>
      <c r="L2369" s="427">
        <v>3.79</v>
      </c>
      <c r="M2369" s="427"/>
      <c r="N2369" s="434">
        <v>42538</v>
      </c>
      <c r="O2369" s="427">
        <v>4.4400000000000004</v>
      </c>
    </row>
    <row r="2370" spans="11:15" ht="15" customHeight="1">
      <c r="K2370" s="434">
        <v>42538</v>
      </c>
      <c r="L2370" s="427">
        <v>3.75</v>
      </c>
      <c r="M2370" s="427"/>
      <c r="N2370" s="434">
        <v>42537</v>
      </c>
      <c r="O2370" s="427">
        <v>4.3899999999999997</v>
      </c>
    </row>
    <row r="2371" spans="11:15" ht="15" customHeight="1">
      <c r="K2371" s="434">
        <v>42537</v>
      </c>
      <c r="L2371" s="427">
        <v>3.7</v>
      </c>
      <c r="M2371" s="427"/>
      <c r="N2371" s="434">
        <v>42536</v>
      </c>
      <c r="O2371" s="427">
        <v>4.43</v>
      </c>
    </row>
    <row r="2372" spans="11:15" ht="15" customHeight="1">
      <c r="K2372" s="434">
        <v>42536</v>
      </c>
      <c r="L2372" s="427">
        <v>3.74</v>
      </c>
      <c r="M2372" s="427"/>
      <c r="N2372" s="434">
        <v>42535</v>
      </c>
      <c r="O2372" s="427">
        <v>4.43</v>
      </c>
    </row>
    <row r="2373" spans="11:15" ht="15" customHeight="1">
      <c r="K2373" s="434">
        <v>42535</v>
      </c>
      <c r="L2373" s="427">
        <v>3.73</v>
      </c>
      <c r="M2373" s="427"/>
      <c r="N2373" s="434">
        <v>42534</v>
      </c>
      <c r="O2373" s="427">
        <v>4.42</v>
      </c>
    </row>
    <row r="2374" spans="11:15" ht="15" customHeight="1">
      <c r="K2374" s="434">
        <v>42534</v>
      </c>
      <c r="L2374" s="427">
        <v>3.73</v>
      </c>
      <c r="M2374" s="427"/>
      <c r="N2374" s="434">
        <v>42531</v>
      </c>
      <c r="O2374" s="427">
        <v>4.4400000000000004</v>
      </c>
    </row>
    <row r="2375" spans="11:15" ht="15" customHeight="1">
      <c r="K2375" s="434">
        <v>42531</v>
      </c>
      <c r="L2375" s="427">
        <v>3.75</v>
      </c>
      <c r="M2375" s="427"/>
      <c r="N2375" s="434">
        <v>42530</v>
      </c>
      <c r="O2375" s="427">
        <v>4.4800000000000004</v>
      </c>
    </row>
    <row r="2376" spans="11:15" ht="15" customHeight="1">
      <c r="K2376" s="434">
        <v>42530</v>
      </c>
      <c r="L2376" s="427">
        <v>3.78</v>
      </c>
      <c r="M2376" s="427"/>
      <c r="N2376" s="434">
        <v>42529</v>
      </c>
      <c r="O2376" s="427">
        <v>4.51</v>
      </c>
    </row>
    <row r="2377" spans="11:15" ht="15" customHeight="1">
      <c r="K2377" s="434">
        <v>42529</v>
      </c>
      <c r="L2377" s="427">
        <v>3.81</v>
      </c>
      <c r="M2377" s="427"/>
      <c r="N2377" s="434">
        <v>42528</v>
      </c>
      <c r="O2377" s="427">
        <v>4.5199999999999996</v>
      </c>
    </row>
    <row r="2378" spans="11:15" ht="15" customHeight="1">
      <c r="K2378" s="434">
        <v>42528</v>
      </c>
      <c r="L2378" s="427">
        <v>3.83</v>
      </c>
      <c r="M2378" s="427"/>
      <c r="N2378" s="434">
        <v>42527</v>
      </c>
      <c r="O2378" s="427">
        <v>4.53</v>
      </c>
    </row>
    <row r="2379" spans="11:15" ht="15" customHeight="1">
      <c r="K2379" s="434">
        <v>42527</v>
      </c>
      <c r="L2379" s="427">
        <v>3.84</v>
      </c>
      <c r="M2379" s="427"/>
      <c r="N2379" s="434">
        <v>42524</v>
      </c>
      <c r="O2379" s="427">
        <v>4.51</v>
      </c>
    </row>
    <row r="2380" spans="11:15" ht="15" customHeight="1">
      <c r="K2380" s="434">
        <v>42524</v>
      </c>
      <c r="L2380" s="427">
        <v>3.82</v>
      </c>
      <c r="M2380" s="427"/>
      <c r="N2380" s="434">
        <v>42523</v>
      </c>
      <c r="O2380" s="427">
        <v>4.57</v>
      </c>
    </row>
    <row r="2381" spans="11:15" ht="15" customHeight="1">
      <c r="K2381" s="434">
        <v>42523</v>
      </c>
      <c r="L2381" s="427">
        <v>3.88</v>
      </c>
      <c r="M2381" s="427"/>
      <c r="N2381" s="434">
        <v>42522</v>
      </c>
      <c r="O2381" s="427">
        <v>4.6100000000000003</v>
      </c>
    </row>
    <row r="2382" spans="11:15" ht="15" customHeight="1">
      <c r="K2382" s="434">
        <v>42522</v>
      </c>
      <c r="L2382" s="427">
        <v>3.91</v>
      </c>
      <c r="M2382" s="427"/>
      <c r="N2382" s="434">
        <v>42521</v>
      </c>
      <c r="O2382" s="427">
        <v>4.62</v>
      </c>
    </row>
    <row r="2383" spans="11:15" ht="15" customHeight="1">
      <c r="K2383" s="434">
        <v>42521</v>
      </c>
      <c r="L2383" s="427">
        <v>3.91</v>
      </c>
      <c r="M2383" s="427"/>
      <c r="N2383" s="434">
        <v>42517</v>
      </c>
      <c r="O2383" s="427">
        <v>4.63</v>
      </c>
    </row>
    <row r="2384" spans="11:15" ht="15" customHeight="1">
      <c r="K2384" s="434">
        <v>42517</v>
      </c>
      <c r="L2384" s="427">
        <v>3.94</v>
      </c>
      <c r="M2384" s="427"/>
      <c r="N2384" s="434">
        <v>42516</v>
      </c>
      <c r="O2384" s="427">
        <v>4.62</v>
      </c>
    </row>
    <row r="2385" spans="11:15" ht="15" customHeight="1">
      <c r="K2385" s="434">
        <v>42516</v>
      </c>
      <c r="L2385" s="427">
        <v>3.92</v>
      </c>
      <c r="M2385" s="427"/>
      <c r="N2385" s="434">
        <v>42515</v>
      </c>
      <c r="O2385" s="427">
        <v>4.66</v>
      </c>
    </row>
    <row r="2386" spans="11:15" ht="15" customHeight="1">
      <c r="K2386" s="434">
        <v>42515</v>
      </c>
      <c r="L2386" s="427">
        <v>3.97</v>
      </c>
      <c r="M2386" s="427"/>
      <c r="N2386" s="434">
        <v>42514</v>
      </c>
      <c r="O2386" s="427">
        <v>4.63</v>
      </c>
    </row>
    <row r="2387" spans="11:15" ht="15" customHeight="1">
      <c r="K2387" s="434">
        <v>42514</v>
      </c>
      <c r="L2387" s="427">
        <v>3.94</v>
      </c>
      <c r="M2387" s="427"/>
      <c r="N2387" s="434">
        <v>42513</v>
      </c>
      <c r="O2387" s="427">
        <v>4.6100000000000003</v>
      </c>
    </row>
    <row r="2388" spans="11:15" ht="15" customHeight="1">
      <c r="K2388" s="434">
        <v>42513</v>
      </c>
      <c r="L2388" s="427">
        <v>3.93</v>
      </c>
      <c r="M2388" s="427"/>
      <c r="N2388" s="434">
        <v>42510</v>
      </c>
      <c r="O2388" s="427">
        <v>4.6100000000000003</v>
      </c>
    </row>
    <row r="2389" spans="11:15" ht="15" customHeight="1">
      <c r="K2389" s="434">
        <v>42510</v>
      </c>
      <c r="L2389" s="427">
        <v>3.94</v>
      </c>
      <c r="M2389" s="427"/>
      <c r="N2389" s="434">
        <v>42509</v>
      </c>
      <c r="O2389" s="427">
        <v>4.5999999999999996</v>
      </c>
    </row>
    <row r="2390" spans="11:15" ht="15" customHeight="1">
      <c r="K2390" s="434">
        <v>42509</v>
      </c>
      <c r="L2390" s="427">
        <v>3.92</v>
      </c>
      <c r="M2390" s="427"/>
      <c r="N2390" s="434">
        <v>42508</v>
      </c>
      <c r="O2390" s="427">
        <v>4.6500000000000004</v>
      </c>
    </row>
    <row r="2391" spans="11:15" ht="15" customHeight="1">
      <c r="K2391" s="434">
        <v>42508</v>
      </c>
      <c r="L2391" s="427">
        <v>3.97</v>
      </c>
      <c r="M2391" s="427"/>
      <c r="N2391" s="434">
        <v>42507</v>
      </c>
      <c r="O2391" s="427">
        <v>4.55</v>
      </c>
    </row>
    <row r="2392" spans="11:15" ht="15" customHeight="1">
      <c r="K2392" s="434">
        <v>42507</v>
      </c>
      <c r="L2392" s="427">
        <v>3.87</v>
      </c>
      <c r="M2392" s="427"/>
      <c r="N2392" s="434">
        <v>42506</v>
      </c>
      <c r="O2392" s="427">
        <v>4.5599999999999996</v>
      </c>
    </row>
    <row r="2393" spans="11:15" ht="15" customHeight="1">
      <c r="K2393" s="434">
        <v>42506</v>
      </c>
      <c r="L2393" s="427">
        <v>3.89</v>
      </c>
      <c r="M2393" s="427"/>
      <c r="N2393" s="434">
        <v>42503</v>
      </c>
      <c r="O2393" s="427">
        <v>4.51</v>
      </c>
    </row>
    <row r="2394" spans="11:15" ht="15" customHeight="1">
      <c r="K2394" s="434">
        <v>42503</v>
      </c>
      <c r="L2394" s="427">
        <v>3.85</v>
      </c>
      <c r="M2394" s="427"/>
      <c r="N2394" s="434">
        <v>42502</v>
      </c>
      <c r="O2394" s="427">
        <v>4.57</v>
      </c>
    </row>
    <row r="2395" spans="11:15" ht="15" customHeight="1">
      <c r="K2395" s="434">
        <v>42502</v>
      </c>
      <c r="L2395" s="427">
        <v>3.91</v>
      </c>
      <c r="M2395" s="427"/>
      <c r="N2395" s="434">
        <v>42501</v>
      </c>
      <c r="O2395" s="427">
        <v>4.55</v>
      </c>
    </row>
    <row r="2396" spans="11:15" ht="15" customHeight="1">
      <c r="K2396" s="434">
        <v>42501</v>
      </c>
      <c r="L2396" s="427">
        <v>3.87</v>
      </c>
      <c r="M2396" s="427"/>
      <c r="N2396" s="434">
        <v>42500</v>
      </c>
      <c r="O2396" s="427">
        <v>4.58</v>
      </c>
    </row>
    <row r="2397" spans="11:15" ht="15" customHeight="1">
      <c r="K2397" s="434">
        <v>42500</v>
      </c>
      <c r="L2397" s="427">
        <v>3.91</v>
      </c>
      <c r="M2397" s="427"/>
      <c r="N2397" s="434">
        <v>42499</v>
      </c>
      <c r="O2397" s="427">
        <v>4.57</v>
      </c>
    </row>
    <row r="2398" spans="11:15" ht="15" customHeight="1">
      <c r="K2398" s="434">
        <v>42499</v>
      </c>
      <c r="L2398" s="427">
        <v>3.93</v>
      </c>
      <c r="M2398" s="427"/>
      <c r="N2398" s="434">
        <v>42496</v>
      </c>
      <c r="O2398" s="427">
        <v>4.58</v>
      </c>
    </row>
    <row r="2399" spans="11:15" ht="15" customHeight="1">
      <c r="K2399" s="434">
        <v>42496</v>
      </c>
      <c r="L2399" s="427">
        <v>3.93</v>
      </c>
      <c r="M2399" s="427"/>
      <c r="N2399" s="434">
        <v>42495</v>
      </c>
      <c r="O2399" s="427">
        <v>4.55</v>
      </c>
    </row>
    <row r="2400" spans="11:15" ht="15" customHeight="1">
      <c r="K2400" s="434">
        <v>42495</v>
      </c>
      <c r="L2400" s="427">
        <v>3.91</v>
      </c>
      <c r="M2400" s="427"/>
      <c r="N2400" s="434">
        <v>42494</v>
      </c>
      <c r="O2400" s="427">
        <v>4.57</v>
      </c>
    </row>
    <row r="2401" spans="11:15" ht="15" customHeight="1">
      <c r="K2401" s="434">
        <v>42494</v>
      </c>
      <c r="L2401" s="427">
        <v>3.95</v>
      </c>
      <c r="M2401" s="427"/>
      <c r="N2401" s="434">
        <v>42493</v>
      </c>
      <c r="O2401" s="427">
        <v>4.5999999999999996</v>
      </c>
    </row>
    <row r="2402" spans="11:15" ht="15" customHeight="1">
      <c r="K2402" s="434">
        <v>42493</v>
      </c>
      <c r="L2402" s="427">
        <v>3.96</v>
      </c>
      <c r="M2402" s="427"/>
      <c r="N2402" s="434">
        <v>42492</v>
      </c>
      <c r="O2402" s="427">
        <v>4.71</v>
      </c>
    </row>
    <row r="2403" spans="11:15" ht="15" customHeight="1">
      <c r="K2403" s="434">
        <v>42492</v>
      </c>
      <c r="L2403" s="427">
        <v>4.0199999999999996</v>
      </c>
      <c r="M2403" s="427"/>
      <c r="N2403" s="434">
        <v>42489</v>
      </c>
      <c r="O2403" s="427">
        <v>4.66</v>
      </c>
    </row>
    <row r="2404" spans="11:15" ht="15" customHeight="1">
      <c r="K2404" s="434">
        <v>42489</v>
      </c>
      <c r="L2404" s="427">
        <v>3.99</v>
      </c>
      <c r="M2404" s="427"/>
      <c r="N2404" s="434">
        <v>42488</v>
      </c>
      <c r="O2404" s="427">
        <v>4.7</v>
      </c>
    </row>
    <row r="2405" spans="11:15" ht="15" customHeight="1">
      <c r="K2405" s="434">
        <v>42488</v>
      </c>
      <c r="L2405" s="427">
        <v>4.01</v>
      </c>
      <c r="M2405" s="427"/>
      <c r="N2405" s="434">
        <v>42487</v>
      </c>
      <c r="O2405" s="427">
        <v>4.7</v>
      </c>
    </row>
    <row r="2406" spans="11:15" ht="15" customHeight="1">
      <c r="K2406" s="434">
        <v>42487</v>
      </c>
      <c r="L2406" s="427">
        <v>4.0199999999999996</v>
      </c>
      <c r="M2406" s="427"/>
      <c r="N2406" s="434">
        <v>42486</v>
      </c>
      <c r="O2406" s="427">
        <v>4.76</v>
      </c>
    </row>
    <row r="2407" spans="11:15" ht="15" customHeight="1">
      <c r="K2407" s="434">
        <v>42486</v>
      </c>
      <c r="L2407" s="427">
        <v>4.08</v>
      </c>
      <c r="M2407" s="427"/>
      <c r="N2407" s="434">
        <v>42485</v>
      </c>
      <c r="O2407" s="427">
        <v>4.75</v>
      </c>
    </row>
    <row r="2408" spans="11:15" ht="15" customHeight="1">
      <c r="K2408" s="434">
        <v>42485</v>
      </c>
      <c r="L2408" s="427">
        <v>4.07</v>
      </c>
      <c r="M2408" s="427"/>
      <c r="N2408" s="434">
        <v>42482</v>
      </c>
      <c r="O2408" s="427">
        <v>4.74</v>
      </c>
    </row>
    <row r="2409" spans="11:15" ht="15" customHeight="1">
      <c r="K2409" s="434">
        <v>42482</v>
      </c>
      <c r="L2409" s="427">
        <v>4.05</v>
      </c>
      <c r="M2409" s="427"/>
      <c r="N2409" s="434">
        <v>42481</v>
      </c>
      <c r="O2409" s="427">
        <v>4.75</v>
      </c>
    </row>
    <row r="2410" spans="11:15" ht="15" customHeight="1">
      <c r="K2410" s="434">
        <v>42481</v>
      </c>
      <c r="L2410" s="427">
        <v>4.04</v>
      </c>
      <c r="M2410" s="427"/>
      <c r="N2410" s="434">
        <v>42480</v>
      </c>
      <c r="O2410" s="427">
        <v>4.74</v>
      </c>
    </row>
    <row r="2411" spans="11:15" ht="15" customHeight="1">
      <c r="K2411" s="434">
        <v>42480</v>
      </c>
      <c r="L2411" s="427">
        <v>4.03</v>
      </c>
      <c r="M2411" s="427"/>
      <c r="N2411" s="434">
        <v>42479</v>
      </c>
      <c r="O2411" s="427">
        <v>4.71</v>
      </c>
    </row>
    <row r="2412" spans="11:15" ht="15" customHeight="1">
      <c r="K2412" s="434">
        <v>42479</v>
      </c>
      <c r="L2412" s="427">
        <v>3.97</v>
      </c>
      <c r="M2412" s="427"/>
      <c r="N2412" s="434">
        <v>42478</v>
      </c>
      <c r="O2412" s="427">
        <v>4.7300000000000004</v>
      </c>
    </row>
    <row r="2413" spans="11:15" ht="15" customHeight="1">
      <c r="K2413" s="434">
        <v>42478</v>
      </c>
      <c r="L2413" s="427">
        <v>3.96</v>
      </c>
      <c r="M2413" s="427"/>
      <c r="N2413" s="434">
        <v>42475</v>
      </c>
      <c r="O2413" s="427">
        <v>4.7</v>
      </c>
    </row>
    <row r="2414" spans="11:15" ht="15" customHeight="1">
      <c r="K2414" s="434">
        <v>42475</v>
      </c>
      <c r="L2414" s="427">
        <v>3.94</v>
      </c>
      <c r="M2414" s="427"/>
      <c r="N2414" s="434">
        <v>42474</v>
      </c>
      <c r="O2414" s="427">
        <v>4.74</v>
      </c>
    </row>
    <row r="2415" spans="11:15" ht="15" customHeight="1">
      <c r="K2415" s="434">
        <v>42474</v>
      </c>
      <c r="L2415" s="427">
        <v>3.98</v>
      </c>
      <c r="M2415" s="427"/>
      <c r="N2415" s="434">
        <v>42473</v>
      </c>
      <c r="O2415" s="427">
        <v>4.72</v>
      </c>
    </row>
    <row r="2416" spans="11:15" ht="15" customHeight="1">
      <c r="K2416" s="434">
        <v>42473</v>
      </c>
      <c r="L2416" s="427">
        <v>3.96</v>
      </c>
      <c r="M2416" s="427"/>
      <c r="N2416" s="434">
        <v>42472</v>
      </c>
      <c r="O2416" s="427">
        <v>4.76</v>
      </c>
    </row>
    <row r="2417" spans="11:15" ht="15" customHeight="1">
      <c r="K2417" s="434">
        <v>42472</v>
      </c>
      <c r="L2417" s="427">
        <v>4</v>
      </c>
      <c r="M2417" s="427"/>
      <c r="N2417" s="434">
        <v>42471</v>
      </c>
      <c r="O2417" s="427">
        <v>4.72</v>
      </c>
    </row>
    <row r="2418" spans="11:15" ht="15" customHeight="1">
      <c r="K2418" s="434">
        <v>42471</v>
      </c>
      <c r="L2418" s="427">
        <v>3.96</v>
      </c>
      <c r="M2418" s="427"/>
      <c r="N2418" s="434">
        <v>42468</v>
      </c>
      <c r="O2418" s="427">
        <v>4.74</v>
      </c>
    </row>
    <row r="2419" spans="11:15" ht="15" customHeight="1">
      <c r="K2419" s="434">
        <v>42468</v>
      </c>
      <c r="L2419" s="427">
        <v>3.96</v>
      </c>
      <c r="M2419" s="427"/>
      <c r="N2419" s="434">
        <v>42467</v>
      </c>
      <c r="O2419" s="427">
        <v>4.71</v>
      </c>
    </row>
    <row r="2420" spans="11:15" ht="15" customHeight="1">
      <c r="K2420" s="434">
        <v>42467</v>
      </c>
      <c r="L2420" s="427">
        <v>3.92</v>
      </c>
      <c r="M2420" s="427"/>
      <c r="N2420" s="434">
        <v>42466</v>
      </c>
      <c r="O2420" s="427">
        <v>4.8</v>
      </c>
    </row>
    <row r="2421" spans="11:15" ht="15" customHeight="1">
      <c r="K2421" s="434">
        <v>42466</v>
      </c>
      <c r="L2421" s="427">
        <v>3.99</v>
      </c>
      <c r="M2421" s="427"/>
      <c r="N2421" s="434">
        <v>42465</v>
      </c>
      <c r="O2421" s="427">
        <v>4.79</v>
      </c>
    </row>
    <row r="2422" spans="11:15" ht="15" customHeight="1">
      <c r="K2422" s="434">
        <v>42465</v>
      </c>
      <c r="L2422" s="427">
        <v>3.96</v>
      </c>
      <c r="M2422" s="427"/>
      <c r="N2422" s="434">
        <v>42464</v>
      </c>
      <c r="O2422" s="427">
        <v>4.8600000000000003</v>
      </c>
    </row>
    <row r="2423" spans="11:15" ht="15" customHeight="1">
      <c r="K2423" s="434">
        <v>42464</v>
      </c>
      <c r="L2423" s="427">
        <v>4.03</v>
      </c>
      <c r="M2423" s="427"/>
      <c r="N2423" s="434">
        <v>42461</v>
      </c>
      <c r="O2423" s="427">
        <v>4.87</v>
      </c>
    </row>
    <row r="2424" spans="11:15" ht="15" customHeight="1">
      <c r="K2424" s="434">
        <v>42461</v>
      </c>
      <c r="L2424" s="427">
        <v>4.04</v>
      </c>
      <c r="M2424" s="427"/>
      <c r="N2424" s="434">
        <v>42460</v>
      </c>
      <c r="O2424" s="427">
        <v>4.8899999999999997</v>
      </c>
    </row>
    <row r="2425" spans="11:15" ht="15" customHeight="1">
      <c r="K2425" s="434">
        <v>42460</v>
      </c>
      <c r="L2425" s="427">
        <v>4.05</v>
      </c>
      <c r="M2425" s="427"/>
      <c r="N2425" s="434">
        <v>42459</v>
      </c>
      <c r="O2425" s="427">
        <v>4.9400000000000004</v>
      </c>
    </row>
    <row r="2426" spans="11:15" ht="15" customHeight="1">
      <c r="K2426" s="434">
        <v>42459</v>
      </c>
      <c r="L2426" s="427">
        <v>4.09</v>
      </c>
      <c r="M2426" s="427"/>
      <c r="N2426" s="434">
        <v>42458</v>
      </c>
      <c r="O2426" s="427">
        <v>4.91</v>
      </c>
    </row>
    <row r="2427" spans="11:15" ht="15" customHeight="1">
      <c r="K2427" s="434">
        <v>42458</v>
      </c>
      <c r="L2427" s="427">
        <v>4.04</v>
      </c>
      <c r="M2427" s="427"/>
      <c r="N2427" s="434">
        <v>42457</v>
      </c>
      <c r="O2427" s="427">
        <v>4.95</v>
      </c>
    </row>
    <row r="2428" spans="11:15" ht="15" customHeight="1">
      <c r="K2428" s="434">
        <v>42457</v>
      </c>
      <c r="L2428" s="427">
        <v>4.09</v>
      </c>
      <c r="M2428" s="427"/>
      <c r="N2428" s="434">
        <v>42453</v>
      </c>
      <c r="O2428" s="427">
        <v>4.9800000000000004</v>
      </c>
    </row>
    <row r="2429" spans="11:15" ht="15" customHeight="1">
      <c r="K2429" s="434">
        <v>42453</v>
      </c>
      <c r="L2429" s="427">
        <v>4.1100000000000003</v>
      </c>
      <c r="M2429" s="427"/>
      <c r="N2429" s="434">
        <v>42452</v>
      </c>
      <c r="O2429" s="427">
        <v>4.96</v>
      </c>
    </row>
    <row r="2430" spans="11:15" ht="15" customHeight="1">
      <c r="K2430" s="434">
        <v>42452</v>
      </c>
      <c r="L2430" s="427">
        <v>4.0999999999999996</v>
      </c>
      <c r="M2430" s="427"/>
      <c r="N2430" s="434">
        <v>42451</v>
      </c>
      <c r="O2430" s="427">
        <v>5.05</v>
      </c>
    </row>
    <row r="2431" spans="11:15" ht="15" customHeight="1">
      <c r="K2431" s="434">
        <v>42451</v>
      </c>
      <c r="L2431" s="427">
        <v>4.17</v>
      </c>
      <c r="M2431" s="427"/>
      <c r="N2431" s="434">
        <v>42450</v>
      </c>
      <c r="O2431" s="427">
        <v>5.07</v>
      </c>
    </row>
    <row r="2432" spans="11:15" ht="15" customHeight="1">
      <c r="K2432" s="434">
        <v>42450</v>
      </c>
      <c r="L2432" s="427">
        <v>4.1900000000000004</v>
      </c>
      <c r="M2432" s="427"/>
      <c r="N2432" s="434">
        <v>42447</v>
      </c>
      <c r="O2432" s="427">
        <v>5.05</v>
      </c>
    </row>
    <row r="2433" spans="11:15" ht="15" customHeight="1">
      <c r="K2433" s="434">
        <v>42447</v>
      </c>
      <c r="L2433" s="427">
        <v>4.1500000000000004</v>
      </c>
      <c r="M2433" s="427"/>
      <c r="N2433" s="434">
        <v>42446</v>
      </c>
      <c r="O2433" s="427">
        <v>5.12</v>
      </c>
    </row>
    <row r="2434" spans="11:15" ht="15" customHeight="1">
      <c r="K2434" s="434">
        <v>42446</v>
      </c>
      <c r="L2434" s="427">
        <v>4.17</v>
      </c>
      <c r="M2434" s="427"/>
      <c r="N2434" s="434">
        <v>42445</v>
      </c>
      <c r="O2434" s="427">
        <v>5.17</v>
      </c>
    </row>
    <row r="2435" spans="11:15" ht="15" customHeight="1">
      <c r="K2435" s="434">
        <v>42445</v>
      </c>
      <c r="L2435" s="427">
        <v>4.21</v>
      </c>
      <c r="M2435" s="427"/>
      <c r="N2435" s="434">
        <v>42444</v>
      </c>
      <c r="O2435" s="427">
        <v>5.17</v>
      </c>
    </row>
    <row r="2436" spans="11:15" ht="15" customHeight="1">
      <c r="K2436" s="434">
        <v>42444</v>
      </c>
      <c r="L2436" s="427">
        <v>4.2</v>
      </c>
      <c r="M2436" s="427"/>
      <c r="N2436" s="434">
        <v>42443</v>
      </c>
      <c r="O2436" s="427">
        <v>5.19</v>
      </c>
    </row>
    <row r="2437" spans="11:15" ht="15" customHeight="1">
      <c r="K2437" s="434">
        <v>42443</v>
      </c>
      <c r="L2437" s="427">
        <v>4.21</v>
      </c>
      <c r="M2437" s="427"/>
      <c r="N2437" s="434">
        <v>42440</v>
      </c>
      <c r="O2437" s="427">
        <v>5.22</v>
      </c>
    </row>
    <row r="2438" spans="11:15" ht="15" customHeight="1">
      <c r="K2438" s="434">
        <v>42440</v>
      </c>
      <c r="L2438" s="427">
        <v>4.2300000000000004</v>
      </c>
      <c r="M2438" s="427"/>
      <c r="N2438" s="434">
        <v>42439</v>
      </c>
      <c r="O2438" s="427">
        <v>5.2</v>
      </c>
    </row>
    <row r="2439" spans="11:15" ht="15" customHeight="1">
      <c r="K2439" s="434">
        <v>42439</v>
      </c>
      <c r="L2439" s="427">
        <v>4.1900000000000004</v>
      </c>
      <c r="M2439" s="427"/>
      <c r="N2439" s="434">
        <v>42438</v>
      </c>
      <c r="O2439" s="427">
        <v>5.24</v>
      </c>
    </row>
    <row r="2440" spans="11:15" ht="15" customHeight="1">
      <c r="K2440" s="434">
        <v>42438</v>
      </c>
      <c r="L2440" s="427">
        <v>4.17</v>
      </c>
      <c r="M2440" s="427"/>
      <c r="N2440" s="434">
        <v>42437</v>
      </c>
      <c r="O2440" s="427">
        <v>5.18</v>
      </c>
    </row>
    <row r="2441" spans="11:15" ht="15" customHeight="1">
      <c r="K2441" s="434">
        <v>42437</v>
      </c>
      <c r="L2441" s="427">
        <v>4.13</v>
      </c>
      <c r="M2441" s="427"/>
      <c r="N2441" s="434">
        <v>42436</v>
      </c>
      <c r="O2441" s="427">
        <v>5.26</v>
      </c>
    </row>
    <row r="2442" spans="11:15" ht="15" customHeight="1">
      <c r="K2442" s="434">
        <v>42436</v>
      </c>
      <c r="L2442" s="427">
        <v>4.2</v>
      </c>
      <c r="M2442" s="427"/>
      <c r="N2442" s="434">
        <v>42433</v>
      </c>
      <c r="O2442" s="427">
        <v>5.28</v>
      </c>
    </row>
    <row r="2443" spans="11:15" ht="15" customHeight="1">
      <c r="K2443" s="434">
        <v>42433</v>
      </c>
      <c r="L2443" s="427">
        <v>4.2</v>
      </c>
      <c r="M2443" s="427"/>
      <c r="N2443" s="434">
        <v>42432</v>
      </c>
      <c r="O2443" s="427">
        <v>5.26</v>
      </c>
    </row>
    <row r="2444" spans="11:15" ht="15" customHeight="1">
      <c r="K2444" s="434">
        <v>42432</v>
      </c>
      <c r="L2444" s="427">
        <v>4.16</v>
      </c>
      <c r="M2444" s="427"/>
      <c r="N2444" s="434">
        <v>42431</v>
      </c>
      <c r="O2444" s="427">
        <v>5.3</v>
      </c>
    </row>
    <row r="2445" spans="11:15" ht="15" customHeight="1">
      <c r="K2445" s="434">
        <v>42431</v>
      </c>
      <c r="L2445" s="427">
        <v>4.2</v>
      </c>
      <c r="M2445" s="427"/>
      <c r="N2445" s="434">
        <v>42430</v>
      </c>
      <c r="O2445" s="427">
        <v>5.32</v>
      </c>
    </row>
    <row r="2446" spans="11:15" ht="15" customHeight="1">
      <c r="K2446" s="434">
        <v>42430</v>
      </c>
      <c r="L2446" s="427">
        <v>4.21</v>
      </c>
      <c r="M2446" s="427"/>
      <c r="N2446" s="434">
        <v>42429</v>
      </c>
      <c r="O2446" s="427">
        <v>5.23</v>
      </c>
    </row>
    <row r="2447" spans="11:15" ht="15" customHeight="1">
      <c r="K2447" s="434">
        <v>42429</v>
      </c>
      <c r="L2447" s="427">
        <v>4.13</v>
      </c>
      <c r="M2447" s="427"/>
      <c r="N2447" s="434">
        <v>42426</v>
      </c>
      <c r="O2447" s="427">
        <v>5.25</v>
      </c>
    </row>
    <row r="2448" spans="11:15" ht="15" customHeight="1">
      <c r="K2448" s="434">
        <v>42426</v>
      </c>
      <c r="L2448" s="427">
        <v>4.1500000000000004</v>
      </c>
      <c r="M2448" s="427"/>
      <c r="N2448" s="434">
        <v>42425</v>
      </c>
      <c r="O2448" s="427">
        <v>5.2</v>
      </c>
    </row>
    <row r="2449" spans="11:15" ht="15" customHeight="1">
      <c r="K2449" s="434">
        <v>42425</v>
      </c>
      <c r="L2449" s="427">
        <v>4.07</v>
      </c>
      <c r="M2449" s="427"/>
      <c r="N2449" s="434">
        <v>42424</v>
      </c>
      <c r="O2449" s="427">
        <v>5.23</v>
      </c>
    </row>
    <row r="2450" spans="11:15" ht="15" customHeight="1">
      <c r="K2450" s="434">
        <v>42424</v>
      </c>
      <c r="L2450" s="427">
        <v>4.0999999999999996</v>
      </c>
      <c r="M2450" s="427"/>
      <c r="N2450" s="434">
        <v>42423</v>
      </c>
      <c r="O2450" s="427">
        <v>5.25</v>
      </c>
    </row>
    <row r="2451" spans="11:15" ht="15" customHeight="1">
      <c r="K2451" s="434">
        <v>42423</v>
      </c>
      <c r="L2451" s="427">
        <v>4.0999999999999996</v>
      </c>
      <c r="M2451" s="427"/>
      <c r="N2451" s="434">
        <v>42422</v>
      </c>
      <c r="O2451" s="427">
        <v>5.27</v>
      </c>
    </row>
    <row r="2452" spans="11:15" ht="15" customHeight="1">
      <c r="K2452" s="434">
        <v>42422</v>
      </c>
      <c r="L2452" s="427">
        <v>4.12</v>
      </c>
      <c r="M2452" s="427"/>
      <c r="N2452" s="434">
        <v>42419</v>
      </c>
      <c r="O2452" s="427">
        <v>5.26</v>
      </c>
    </row>
    <row r="2453" spans="11:15" ht="15" customHeight="1">
      <c r="K2453" s="434">
        <v>42419</v>
      </c>
      <c r="L2453" s="427">
        <v>4.0999999999999996</v>
      </c>
      <c r="M2453" s="427"/>
      <c r="N2453" s="434">
        <v>42418</v>
      </c>
      <c r="O2453" s="427">
        <v>5.3</v>
      </c>
    </row>
    <row r="2454" spans="11:15" ht="15" customHeight="1">
      <c r="K2454" s="434">
        <v>42418</v>
      </c>
      <c r="L2454" s="427">
        <v>4.12</v>
      </c>
      <c r="M2454" s="427"/>
      <c r="N2454" s="434">
        <v>42417</v>
      </c>
      <c r="O2454" s="427">
        <v>5.36</v>
      </c>
    </row>
    <row r="2455" spans="11:15" ht="15" customHeight="1">
      <c r="K2455" s="434">
        <v>42417</v>
      </c>
      <c r="L2455" s="427">
        <v>4.16</v>
      </c>
      <c r="M2455" s="427"/>
      <c r="N2455" s="434">
        <v>42416</v>
      </c>
      <c r="O2455" s="427">
        <v>5.29</v>
      </c>
    </row>
    <row r="2456" spans="11:15" ht="15" customHeight="1">
      <c r="K2456" s="434">
        <v>42416</v>
      </c>
      <c r="L2456" s="427">
        <v>4.12</v>
      </c>
      <c r="M2456" s="427"/>
      <c r="N2456" s="434">
        <v>42412</v>
      </c>
      <c r="O2456" s="427">
        <v>5.26</v>
      </c>
    </row>
    <row r="2457" spans="11:15" ht="15" customHeight="1">
      <c r="K2457" s="434">
        <v>42412</v>
      </c>
      <c r="L2457" s="427">
        <v>4.09</v>
      </c>
      <c r="M2457" s="427"/>
      <c r="N2457" s="434">
        <v>42411</v>
      </c>
      <c r="O2457" s="427">
        <v>5.18</v>
      </c>
    </row>
    <row r="2458" spans="11:15" ht="15" customHeight="1">
      <c r="K2458" s="434">
        <v>42411</v>
      </c>
      <c r="L2458" s="427">
        <v>3.99</v>
      </c>
      <c r="M2458" s="427"/>
      <c r="N2458" s="434">
        <v>42410</v>
      </c>
      <c r="O2458" s="427">
        <v>5.21</v>
      </c>
    </row>
    <row r="2459" spans="11:15" ht="15" customHeight="1">
      <c r="K2459" s="434">
        <v>42410</v>
      </c>
      <c r="L2459" s="427">
        <v>4.01</v>
      </c>
      <c r="M2459" s="427"/>
      <c r="N2459" s="434">
        <v>42409</v>
      </c>
      <c r="O2459" s="427">
        <v>5.22</v>
      </c>
    </row>
    <row r="2460" spans="11:15" ht="15" customHeight="1">
      <c r="K2460" s="434">
        <v>42409</v>
      </c>
      <c r="L2460" s="427">
        <v>4.04</v>
      </c>
      <c r="M2460" s="427"/>
      <c r="N2460" s="434">
        <v>42408</v>
      </c>
      <c r="O2460" s="427">
        <v>5.22</v>
      </c>
    </row>
    <row r="2461" spans="11:15" ht="15" customHeight="1">
      <c r="K2461" s="434">
        <v>42408</v>
      </c>
      <c r="L2461" s="427">
        <v>4.04</v>
      </c>
      <c r="M2461" s="427"/>
      <c r="N2461" s="434">
        <v>42405</v>
      </c>
      <c r="O2461" s="427">
        <v>5.34</v>
      </c>
    </row>
    <row r="2462" spans="11:15" ht="15" customHeight="1">
      <c r="K2462" s="434">
        <v>42405</v>
      </c>
      <c r="L2462" s="427">
        <v>4.1500000000000004</v>
      </c>
      <c r="M2462" s="427"/>
      <c r="N2462" s="434">
        <v>42404</v>
      </c>
      <c r="O2462" s="427">
        <v>5.37</v>
      </c>
    </row>
    <row r="2463" spans="11:15" ht="15" customHeight="1">
      <c r="K2463" s="434">
        <v>42404</v>
      </c>
      <c r="L2463" s="427">
        <v>4.17</v>
      </c>
      <c r="M2463" s="427"/>
      <c r="N2463" s="434">
        <v>42403</v>
      </c>
      <c r="O2463" s="427">
        <v>5.36</v>
      </c>
    </row>
    <row r="2464" spans="11:15" ht="15" customHeight="1">
      <c r="K2464" s="434">
        <v>42403</v>
      </c>
      <c r="L2464" s="427">
        <v>4.16</v>
      </c>
      <c r="M2464" s="427"/>
      <c r="N2464" s="434">
        <v>42402</v>
      </c>
      <c r="O2464" s="427">
        <v>5.33</v>
      </c>
    </row>
    <row r="2465" spans="11:15" ht="15" customHeight="1">
      <c r="K2465" s="434">
        <v>42402</v>
      </c>
      <c r="L2465" s="427">
        <v>4.13</v>
      </c>
      <c r="M2465" s="427"/>
      <c r="N2465" s="434">
        <v>42401</v>
      </c>
      <c r="O2465" s="427">
        <v>5.44</v>
      </c>
    </row>
    <row r="2466" spans="11:15" ht="15" customHeight="1">
      <c r="K2466" s="434">
        <v>42401</v>
      </c>
      <c r="L2466" s="427">
        <v>4.22</v>
      </c>
      <c r="M2466" s="427"/>
      <c r="N2466" s="434">
        <v>42398</v>
      </c>
      <c r="O2466" s="427">
        <v>5.4</v>
      </c>
    </row>
    <row r="2467" spans="11:15" ht="15" customHeight="1">
      <c r="K2467" s="434">
        <v>42398</v>
      </c>
      <c r="L2467" s="427">
        <v>4.1900000000000004</v>
      </c>
      <c r="M2467" s="427"/>
      <c r="N2467" s="434">
        <v>42397</v>
      </c>
      <c r="O2467" s="427">
        <v>5.49</v>
      </c>
    </row>
    <row r="2468" spans="11:15" ht="15" customHeight="1">
      <c r="K2468" s="434">
        <v>42397</v>
      </c>
      <c r="L2468" s="427">
        <v>4.22</v>
      </c>
      <c r="M2468" s="427"/>
      <c r="N2468" s="434">
        <v>42396</v>
      </c>
      <c r="O2468" s="427">
        <v>5.48</v>
      </c>
    </row>
    <row r="2469" spans="11:15" ht="15" customHeight="1">
      <c r="K2469" s="434">
        <v>42396</v>
      </c>
      <c r="L2469" s="427">
        <v>4.22</v>
      </c>
      <c r="M2469" s="427"/>
      <c r="N2469" s="434">
        <v>42395</v>
      </c>
      <c r="O2469" s="427">
        <v>5.48</v>
      </c>
    </row>
    <row r="2470" spans="11:15" ht="15" customHeight="1">
      <c r="K2470" s="434">
        <v>42395</v>
      </c>
      <c r="L2470" s="427">
        <v>4.21</v>
      </c>
      <c r="M2470" s="427"/>
      <c r="N2470" s="434">
        <v>42394</v>
      </c>
      <c r="O2470" s="427">
        <v>5.48</v>
      </c>
    </row>
    <row r="2471" spans="11:15" ht="15" customHeight="1">
      <c r="K2471" s="434">
        <v>42394</v>
      </c>
      <c r="L2471" s="427">
        <v>4.2300000000000004</v>
      </c>
      <c r="M2471" s="427"/>
      <c r="N2471" s="434">
        <v>42391</v>
      </c>
      <c r="O2471" s="427">
        <v>5.51</v>
      </c>
    </row>
    <row r="2472" spans="11:15" ht="15" customHeight="1">
      <c r="K2472" s="434">
        <v>42391</v>
      </c>
      <c r="L2472" s="427">
        <v>4.25</v>
      </c>
      <c r="M2472" s="427"/>
      <c r="N2472" s="434">
        <v>42390</v>
      </c>
      <c r="O2472" s="427">
        <v>5.47</v>
      </c>
    </row>
    <row r="2473" spans="11:15" ht="15" customHeight="1">
      <c r="K2473" s="434">
        <v>42390</v>
      </c>
      <c r="L2473" s="427">
        <v>4.2300000000000004</v>
      </c>
      <c r="M2473" s="427"/>
      <c r="N2473" s="434">
        <v>42389</v>
      </c>
      <c r="O2473" s="427">
        <v>5.4</v>
      </c>
    </row>
    <row r="2474" spans="11:15" ht="15" customHeight="1">
      <c r="K2474" s="434">
        <v>42389</v>
      </c>
      <c r="L2474" s="427">
        <v>4.18</v>
      </c>
      <c r="M2474" s="427"/>
      <c r="N2474" s="434">
        <v>42388</v>
      </c>
      <c r="O2474" s="427">
        <v>5.44</v>
      </c>
    </row>
    <row r="2475" spans="11:15" ht="15" customHeight="1">
      <c r="K2475" s="434">
        <v>42388</v>
      </c>
      <c r="L2475" s="427">
        <v>4.22</v>
      </c>
      <c r="M2475" s="427"/>
      <c r="N2475" s="434">
        <v>42384</v>
      </c>
      <c r="O2475" s="427">
        <v>5.45</v>
      </c>
    </row>
    <row r="2476" spans="11:15" ht="15" customHeight="1">
      <c r="K2476" s="434">
        <v>42384</v>
      </c>
      <c r="L2476" s="427">
        <v>4.2300000000000004</v>
      </c>
      <c r="M2476" s="427"/>
      <c r="N2476" s="434">
        <v>42383</v>
      </c>
      <c r="O2476" s="427">
        <v>5.53</v>
      </c>
    </row>
    <row r="2477" spans="11:15" ht="15" customHeight="1">
      <c r="K2477" s="434">
        <v>42383</v>
      </c>
      <c r="L2477" s="427">
        <v>4.29</v>
      </c>
      <c r="M2477" s="427"/>
      <c r="N2477" s="434">
        <v>42382</v>
      </c>
      <c r="O2477" s="427">
        <v>5.43</v>
      </c>
    </row>
    <row r="2478" spans="11:15" ht="15" customHeight="1">
      <c r="K2478" s="434">
        <v>42382</v>
      </c>
      <c r="L2478" s="427">
        <v>4.22</v>
      </c>
      <c r="M2478" s="427"/>
      <c r="N2478" s="434">
        <v>42381</v>
      </c>
      <c r="O2478" s="427">
        <v>5.48</v>
      </c>
    </row>
    <row r="2479" spans="11:15" ht="15" customHeight="1">
      <c r="K2479" s="434">
        <v>42381</v>
      </c>
      <c r="L2479" s="427">
        <v>4.29</v>
      </c>
      <c r="M2479" s="427"/>
      <c r="N2479" s="434">
        <v>42380</v>
      </c>
      <c r="O2479" s="427">
        <v>5.54</v>
      </c>
    </row>
    <row r="2480" spans="11:15" ht="15" customHeight="1">
      <c r="K2480" s="434">
        <v>42380</v>
      </c>
      <c r="L2480" s="427">
        <v>4.3600000000000003</v>
      </c>
      <c r="M2480" s="427"/>
      <c r="N2480" s="434">
        <v>42377</v>
      </c>
      <c r="O2480" s="427">
        <v>5.52</v>
      </c>
    </row>
    <row r="2481" spans="11:15" ht="15" customHeight="1">
      <c r="K2481" s="434">
        <v>42377</v>
      </c>
      <c r="L2481" s="427">
        <v>4.32</v>
      </c>
      <c r="M2481" s="427"/>
      <c r="N2481" s="434">
        <v>42376</v>
      </c>
      <c r="O2481" s="427">
        <v>5.52</v>
      </c>
    </row>
    <row r="2482" spans="11:15" ht="15" customHeight="1">
      <c r="K2482" s="434">
        <v>42376</v>
      </c>
      <c r="L2482" s="427">
        <v>4.32</v>
      </c>
      <c r="M2482" s="427"/>
      <c r="N2482" s="434">
        <v>42375</v>
      </c>
      <c r="O2482" s="427">
        <v>5.52</v>
      </c>
    </row>
    <row r="2483" spans="11:15" ht="15" customHeight="1">
      <c r="K2483" s="434">
        <v>42375</v>
      </c>
      <c r="L2483" s="427">
        <v>4.34</v>
      </c>
      <c r="M2483" s="427"/>
      <c r="N2483" s="434">
        <v>42374</v>
      </c>
      <c r="O2483" s="427">
        <v>5.59</v>
      </c>
    </row>
    <row r="2484" spans="11:15" ht="15" customHeight="1">
      <c r="K2484" s="434">
        <v>42374</v>
      </c>
      <c r="L2484" s="427">
        <v>4.41</v>
      </c>
      <c r="M2484" s="427"/>
      <c r="N2484" s="434">
        <v>42373</v>
      </c>
      <c r="O2484" s="427">
        <v>5.56</v>
      </c>
    </row>
    <row r="2485" spans="11:15" ht="15" customHeight="1">
      <c r="K2485" s="434">
        <v>42373</v>
      </c>
      <c r="L2485" s="427">
        <v>4.38</v>
      </c>
      <c r="M2485" s="427"/>
      <c r="N2485" s="434">
        <v>42369</v>
      </c>
      <c r="O2485" s="427">
        <v>5.58</v>
      </c>
    </row>
    <row r="2486" spans="11:15" ht="15" customHeight="1">
      <c r="K2486" s="434">
        <v>42369</v>
      </c>
      <c r="L2486" s="427">
        <v>4.41</v>
      </c>
      <c r="M2486" s="427"/>
      <c r="N2486" s="434">
        <v>42368</v>
      </c>
      <c r="O2486" s="427">
        <v>5.62</v>
      </c>
    </row>
    <row r="2487" spans="11:15" ht="15" customHeight="1">
      <c r="K2487" s="434">
        <v>42368</v>
      </c>
      <c r="L2487" s="427">
        <v>4.43</v>
      </c>
      <c r="M2487" s="427"/>
      <c r="N2487" s="434">
        <v>42367</v>
      </c>
      <c r="O2487" s="427">
        <v>5.63</v>
      </c>
    </row>
    <row r="2488" spans="11:15" ht="15" customHeight="1">
      <c r="K2488" s="434">
        <v>42367</v>
      </c>
      <c r="L2488" s="427">
        <v>4.43</v>
      </c>
      <c r="M2488" s="427"/>
      <c r="N2488" s="434">
        <v>42366</v>
      </c>
      <c r="O2488" s="427">
        <v>5.54</v>
      </c>
    </row>
    <row r="2489" spans="11:15" ht="15" customHeight="1">
      <c r="K2489" s="434">
        <v>42366</v>
      </c>
      <c r="L2489" s="427">
        <v>4.33</v>
      </c>
      <c r="M2489" s="427"/>
      <c r="N2489" s="434">
        <v>42362</v>
      </c>
      <c r="O2489" s="427">
        <v>5.56</v>
      </c>
    </row>
    <row r="2490" spans="11:15" ht="15" customHeight="1">
      <c r="K2490" s="434">
        <v>42362</v>
      </c>
      <c r="L2490" s="427">
        <v>4.3499999999999996</v>
      </c>
      <c r="M2490" s="427"/>
      <c r="N2490" s="434">
        <v>42361</v>
      </c>
      <c r="O2490" s="427">
        <v>5.62</v>
      </c>
    </row>
    <row r="2491" spans="11:15" ht="15" customHeight="1">
      <c r="K2491" s="434">
        <v>42361</v>
      </c>
      <c r="L2491" s="427">
        <v>4.3899999999999997</v>
      </c>
      <c r="M2491" s="427"/>
      <c r="N2491" s="434">
        <v>42360</v>
      </c>
      <c r="O2491" s="427">
        <v>5.59</v>
      </c>
    </row>
    <row r="2492" spans="11:15" ht="15" customHeight="1">
      <c r="K2492" s="434">
        <v>42360</v>
      </c>
      <c r="L2492" s="427">
        <v>4.3499999999999996</v>
      </c>
      <c r="M2492" s="427"/>
      <c r="N2492" s="434">
        <v>42359</v>
      </c>
      <c r="O2492" s="427">
        <v>5.56</v>
      </c>
    </row>
    <row r="2493" spans="11:15" ht="15" customHeight="1">
      <c r="K2493" s="434">
        <v>42359</v>
      </c>
      <c r="L2493" s="427">
        <v>4.32</v>
      </c>
      <c r="M2493" s="427"/>
      <c r="N2493" s="434">
        <v>42356</v>
      </c>
      <c r="O2493" s="427">
        <v>5.53</v>
      </c>
    </row>
    <row r="2494" spans="11:15" ht="15" customHeight="1">
      <c r="K2494" s="434">
        <v>42356</v>
      </c>
      <c r="L2494" s="427">
        <v>4.3</v>
      </c>
      <c r="M2494" s="427"/>
      <c r="N2494" s="434">
        <v>42355</v>
      </c>
      <c r="O2494" s="427">
        <v>5.53</v>
      </c>
    </row>
    <row r="2495" spans="11:15" ht="15" customHeight="1">
      <c r="K2495" s="434">
        <v>42355</v>
      </c>
      <c r="L2495" s="427">
        <v>4.32</v>
      </c>
      <c r="M2495" s="427"/>
      <c r="N2495" s="434">
        <v>42354</v>
      </c>
      <c r="O2495" s="427">
        <v>5.6</v>
      </c>
    </row>
    <row r="2496" spans="11:15" ht="15" customHeight="1">
      <c r="K2496" s="434">
        <v>42354</v>
      </c>
      <c r="L2496" s="427">
        <v>4.38</v>
      </c>
      <c r="M2496" s="427"/>
      <c r="N2496" s="434">
        <v>42353</v>
      </c>
      <c r="O2496" s="427">
        <v>5.57</v>
      </c>
    </row>
    <row r="2497" spans="11:15" ht="15" customHeight="1">
      <c r="K2497" s="434">
        <v>42353</v>
      </c>
      <c r="L2497" s="427">
        <v>4.38</v>
      </c>
      <c r="M2497" s="427"/>
      <c r="N2497" s="434">
        <v>42352</v>
      </c>
      <c r="O2497" s="427">
        <v>5.54</v>
      </c>
    </row>
    <row r="2498" spans="11:15" ht="15" customHeight="1">
      <c r="K2498" s="434">
        <v>42352</v>
      </c>
      <c r="L2498" s="427">
        <v>4.3499999999999996</v>
      </c>
      <c r="M2498" s="427"/>
      <c r="N2498" s="434">
        <v>42349</v>
      </c>
      <c r="O2498" s="427">
        <v>5.45</v>
      </c>
    </row>
    <row r="2499" spans="11:15" ht="15" customHeight="1">
      <c r="K2499" s="434">
        <v>42349</v>
      </c>
      <c r="L2499" s="427">
        <v>4.26</v>
      </c>
      <c r="M2499" s="427"/>
      <c r="N2499" s="434">
        <v>42348</v>
      </c>
      <c r="O2499" s="427">
        <v>5.52</v>
      </c>
    </row>
    <row r="2500" spans="11:15" ht="15" customHeight="1">
      <c r="K2500" s="434">
        <v>42348</v>
      </c>
      <c r="L2500" s="427">
        <v>4.3600000000000003</v>
      </c>
      <c r="M2500" s="427"/>
      <c r="N2500" s="434">
        <v>42347</v>
      </c>
      <c r="O2500" s="427">
        <v>5.5</v>
      </c>
    </row>
    <row r="2501" spans="11:15" ht="15" customHeight="1">
      <c r="K2501" s="434">
        <v>42347</v>
      </c>
      <c r="L2501" s="427">
        <v>4.33</v>
      </c>
      <c r="M2501" s="427"/>
      <c r="N2501" s="434">
        <v>42346</v>
      </c>
      <c r="O2501" s="427">
        <v>5.54</v>
      </c>
    </row>
    <row r="2502" spans="11:15" ht="15" customHeight="1">
      <c r="K2502" s="434">
        <v>42346</v>
      </c>
      <c r="L2502" s="427">
        <v>4.3499999999999996</v>
      </c>
      <c r="M2502" s="427"/>
      <c r="N2502" s="434">
        <v>42345</v>
      </c>
      <c r="O2502" s="427">
        <v>5.5</v>
      </c>
    </row>
    <row r="2503" spans="11:15" ht="15" customHeight="1">
      <c r="K2503" s="434">
        <v>42345</v>
      </c>
      <c r="L2503" s="427">
        <v>4.32</v>
      </c>
      <c r="M2503" s="427"/>
      <c r="N2503" s="434">
        <v>42342</v>
      </c>
      <c r="O2503" s="427">
        <v>5.55</v>
      </c>
    </row>
    <row r="2504" spans="11:15" ht="15" customHeight="1">
      <c r="K2504" s="434">
        <v>42342</v>
      </c>
      <c r="L2504" s="427">
        <v>4.38</v>
      </c>
      <c r="M2504" s="427"/>
      <c r="N2504" s="434">
        <v>42341</v>
      </c>
      <c r="O2504" s="427">
        <v>5.63</v>
      </c>
    </row>
    <row r="2505" spans="11:15" ht="15" customHeight="1">
      <c r="K2505" s="434">
        <v>42341</v>
      </c>
      <c r="L2505" s="427">
        <v>4.45</v>
      </c>
      <c r="M2505" s="427"/>
      <c r="N2505" s="434">
        <v>42340</v>
      </c>
      <c r="O2505" s="427">
        <v>5.47</v>
      </c>
    </row>
    <row r="2506" spans="11:15" ht="15" customHeight="1">
      <c r="K2506" s="434">
        <v>42340</v>
      </c>
      <c r="L2506" s="427">
        <v>4.29</v>
      </c>
      <c r="M2506" s="427"/>
      <c r="N2506" s="434">
        <v>42339</v>
      </c>
      <c r="O2506" s="427">
        <v>5.47</v>
      </c>
    </row>
    <row r="2507" spans="11:15" ht="15" customHeight="1">
      <c r="K2507" s="434">
        <v>42339</v>
      </c>
      <c r="L2507" s="427">
        <v>4.3</v>
      </c>
      <c r="M2507" s="427"/>
      <c r="N2507" s="434">
        <v>42338</v>
      </c>
      <c r="O2507" s="427">
        <v>5.52</v>
      </c>
    </row>
    <row r="2508" spans="11:15" ht="15" customHeight="1">
      <c r="K2508" s="434">
        <v>42338</v>
      </c>
      <c r="L2508" s="427">
        <v>4.37</v>
      </c>
      <c r="M2508" s="427"/>
      <c r="N2508" s="434">
        <v>42335</v>
      </c>
      <c r="O2508" s="427">
        <v>5.55</v>
      </c>
    </row>
    <row r="2509" spans="11:15" ht="15" customHeight="1">
      <c r="K2509" s="434">
        <v>42335</v>
      </c>
      <c r="L2509" s="427">
        <v>4.38</v>
      </c>
      <c r="M2509" s="427"/>
      <c r="N2509" s="434">
        <v>42333</v>
      </c>
      <c r="O2509" s="427">
        <v>5.55</v>
      </c>
    </row>
    <row r="2510" spans="11:15" ht="15" customHeight="1">
      <c r="K2510" s="434">
        <v>42333</v>
      </c>
      <c r="L2510" s="427">
        <v>4.37</v>
      </c>
      <c r="M2510" s="427"/>
      <c r="N2510" s="434">
        <v>42332</v>
      </c>
      <c r="O2510" s="427">
        <v>5.55</v>
      </c>
    </row>
    <row r="2511" spans="11:15" ht="15" customHeight="1">
      <c r="K2511" s="434">
        <v>42332</v>
      </c>
      <c r="L2511" s="427">
        <v>4.38</v>
      </c>
      <c r="M2511" s="427"/>
      <c r="N2511" s="434">
        <v>42331</v>
      </c>
      <c r="O2511" s="427">
        <v>5.55</v>
      </c>
    </row>
    <row r="2512" spans="11:15" ht="15" customHeight="1">
      <c r="K2512" s="434">
        <v>42331</v>
      </c>
      <c r="L2512" s="427">
        <v>4.38</v>
      </c>
      <c r="M2512" s="427"/>
      <c r="N2512" s="434">
        <v>42328</v>
      </c>
      <c r="O2512" s="427">
        <v>5.58</v>
      </c>
    </row>
    <row r="2513" spans="11:15" ht="15" customHeight="1">
      <c r="K2513" s="434">
        <v>42328</v>
      </c>
      <c r="L2513" s="427">
        <v>4.3899999999999997</v>
      </c>
      <c r="M2513" s="427"/>
      <c r="N2513" s="434">
        <v>42327</v>
      </c>
      <c r="O2513" s="427">
        <v>5.55</v>
      </c>
    </row>
    <row r="2514" spans="11:15" ht="15" customHeight="1">
      <c r="K2514" s="434">
        <v>42327</v>
      </c>
      <c r="L2514" s="427">
        <v>4.37</v>
      </c>
      <c r="M2514" s="427"/>
      <c r="N2514" s="434">
        <v>42326</v>
      </c>
      <c r="O2514" s="427">
        <v>5.59</v>
      </c>
    </row>
    <row r="2515" spans="11:15" ht="15" customHeight="1">
      <c r="K2515" s="434">
        <v>42326</v>
      </c>
      <c r="L2515" s="427">
        <v>4.41</v>
      </c>
      <c r="M2515" s="427"/>
      <c r="N2515" s="434">
        <v>42325</v>
      </c>
      <c r="O2515" s="427">
        <v>5.59</v>
      </c>
    </row>
    <row r="2516" spans="11:15" ht="15" customHeight="1">
      <c r="K2516" s="434">
        <v>42325</v>
      </c>
      <c r="L2516" s="427">
        <v>4.42</v>
      </c>
      <c r="M2516" s="427"/>
      <c r="N2516" s="434">
        <v>42324</v>
      </c>
      <c r="O2516" s="427">
        <v>5.62</v>
      </c>
    </row>
    <row r="2517" spans="11:15" ht="15" customHeight="1">
      <c r="K2517" s="434">
        <v>42324</v>
      </c>
      <c r="L2517" s="427">
        <v>4.45</v>
      </c>
      <c r="M2517" s="427"/>
      <c r="N2517" s="434">
        <v>42321</v>
      </c>
      <c r="O2517" s="427">
        <v>5.59</v>
      </c>
    </row>
    <row r="2518" spans="11:15" ht="15" customHeight="1">
      <c r="K2518" s="434">
        <v>42321</v>
      </c>
      <c r="L2518" s="427">
        <v>4.43</v>
      </c>
      <c r="M2518" s="427"/>
      <c r="N2518" s="434">
        <v>42320</v>
      </c>
      <c r="O2518" s="427">
        <v>5.62</v>
      </c>
    </row>
    <row r="2519" spans="11:15" ht="15" customHeight="1">
      <c r="K2519" s="434">
        <v>42320</v>
      </c>
      <c r="L2519" s="427">
        <v>4.46</v>
      </c>
      <c r="M2519" s="427"/>
      <c r="N2519" s="434">
        <v>42318</v>
      </c>
      <c r="O2519" s="427">
        <v>5.62</v>
      </c>
    </row>
    <row r="2520" spans="11:15" ht="15" customHeight="1">
      <c r="K2520" s="434">
        <v>42318</v>
      </c>
      <c r="L2520" s="427">
        <v>4.46</v>
      </c>
      <c r="M2520" s="427"/>
      <c r="N2520" s="434">
        <v>42317</v>
      </c>
      <c r="O2520" s="427">
        <v>5.62</v>
      </c>
    </row>
    <row r="2521" spans="11:15" ht="15" customHeight="1">
      <c r="K2521" s="434">
        <v>42317</v>
      </c>
      <c r="L2521" s="427">
        <v>4.47</v>
      </c>
      <c r="M2521" s="427"/>
      <c r="N2521" s="434">
        <v>42314</v>
      </c>
      <c r="O2521" s="427">
        <v>5.62</v>
      </c>
    </row>
    <row r="2522" spans="11:15" ht="15" customHeight="1">
      <c r="K2522" s="434">
        <v>42314</v>
      </c>
      <c r="L2522" s="427">
        <v>4.46</v>
      </c>
      <c r="M2522" s="427"/>
      <c r="N2522" s="434">
        <v>42313</v>
      </c>
      <c r="O2522" s="427">
        <v>5.55</v>
      </c>
    </row>
    <row r="2523" spans="11:15" ht="15" customHeight="1">
      <c r="K2523" s="434">
        <v>42313</v>
      </c>
      <c r="L2523" s="427">
        <v>4.38</v>
      </c>
      <c r="M2523" s="427"/>
      <c r="N2523" s="434">
        <v>42312</v>
      </c>
      <c r="O2523" s="427">
        <v>5.53</v>
      </c>
    </row>
    <row r="2524" spans="11:15" ht="15" customHeight="1">
      <c r="K2524" s="434">
        <v>42312</v>
      </c>
      <c r="L2524" s="427">
        <v>4.37</v>
      </c>
      <c r="M2524" s="427"/>
      <c r="N2524" s="434">
        <v>42311</v>
      </c>
      <c r="O2524" s="427">
        <v>5.53</v>
      </c>
    </row>
    <row r="2525" spans="11:15" ht="15" customHeight="1">
      <c r="K2525" s="434">
        <v>42311</v>
      </c>
      <c r="L2525" s="427">
        <v>4.38</v>
      </c>
      <c r="M2525" s="427"/>
      <c r="N2525" s="434">
        <v>42310</v>
      </c>
      <c r="O2525" s="427">
        <v>5.49</v>
      </c>
    </row>
    <row r="2526" spans="11:15" ht="15" customHeight="1">
      <c r="K2526" s="434">
        <v>42310</v>
      </c>
      <c r="L2526" s="427">
        <v>4.33</v>
      </c>
      <c r="M2526" s="427"/>
      <c r="N2526" s="434">
        <v>42307</v>
      </c>
      <c r="O2526" s="427">
        <v>5.47</v>
      </c>
    </row>
    <row r="2527" spans="11:15" ht="15" customHeight="1">
      <c r="K2527" s="434">
        <v>42307</v>
      </c>
      <c r="L2527" s="427">
        <v>4.32</v>
      </c>
      <c r="M2527" s="427"/>
      <c r="N2527" s="434">
        <v>42306</v>
      </c>
      <c r="O2527" s="427">
        <v>5.52</v>
      </c>
    </row>
    <row r="2528" spans="11:15" ht="15" customHeight="1">
      <c r="K2528" s="434">
        <v>42306</v>
      </c>
      <c r="L2528" s="427">
        <v>4.3499999999999996</v>
      </c>
      <c r="M2528" s="427"/>
      <c r="N2528" s="434">
        <v>42305</v>
      </c>
      <c r="O2528" s="427">
        <v>5.42</v>
      </c>
    </row>
    <row r="2529" spans="11:15" ht="15" customHeight="1">
      <c r="K2529" s="434">
        <v>42305</v>
      </c>
      <c r="L2529" s="427">
        <v>4.24</v>
      </c>
      <c r="M2529" s="427"/>
      <c r="N2529" s="434">
        <v>42304</v>
      </c>
      <c r="O2529" s="427">
        <v>5.43</v>
      </c>
    </row>
    <row r="2530" spans="11:15" ht="15" customHeight="1">
      <c r="K2530" s="434">
        <v>42304</v>
      </c>
      <c r="L2530" s="427">
        <v>4.25</v>
      </c>
      <c r="M2530" s="427"/>
      <c r="N2530" s="434">
        <v>42303</v>
      </c>
      <c r="O2530" s="427">
        <v>5.42</v>
      </c>
    </row>
    <row r="2531" spans="11:15" ht="15" customHeight="1">
      <c r="K2531" s="434">
        <v>42303</v>
      </c>
      <c r="L2531" s="427">
        <v>4.26</v>
      </c>
      <c r="M2531" s="427"/>
      <c r="N2531" s="434">
        <v>42300</v>
      </c>
      <c r="O2531" s="427">
        <v>5.46</v>
      </c>
    </row>
    <row r="2532" spans="11:15" ht="15" customHeight="1">
      <c r="K2532" s="434">
        <v>42300</v>
      </c>
      <c r="L2532" s="427">
        <v>4.29</v>
      </c>
      <c r="M2532" s="427"/>
      <c r="N2532" s="434">
        <v>42299</v>
      </c>
      <c r="O2532" s="427">
        <v>5.44</v>
      </c>
    </row>
    <row r="2533" spans="11:15" ht="15" customHeight="1">
      <c r="K2533" s="434">
        <v>42299</v>
      </c>
      <c r="L2533" s="427">
        <v>4.2699999999999996</v>
      </c>
      <c r="M2533" s="427"/>
      <c r="N2533" s="434">
        <v>42298</v>
      </c>
      <c r="O2533" s="427">
        <v>5.46</v>
      </c>
    </row>
    <row r="2534" spans="11:15" ht="15" customHeight="1">
      <c r="K2534" s="434">
        <v>42298</v>
      </c>
      <c r="L2534" s="427">
        <v>4.2699999999999996</v>
      </c>
      <c r="M2534" s="427"/>
      <c r="N2534" s="434">
        <v>42297</v>
      </c>
      <c r="O2534" s="427">
        <v>5.5</v>
      </c>
    </row>
    <row r="2535" spans="11:15" ht="15" customHeight="1">
      <c r="K2535" s="434">
        <v>42297</v>
      </c>
      <c r="L2535" s="427">
        <v>4.33</v>
      </c>
      <c r="M2535" s="427"/>
      <c r="N2535" s="434">
        <v>42296</v>
      </c>
      <c r="O2535" s="427">
        <v>5.47</v>
      </c>
    </row>
    <row r="2536" spans="11:15" ht="15" customHeight="1">
      <c r="K2536" s="434">
        <v>42296</v>
      </c>
      <c r="L2536" s="427">
        <v>4.29</v>
      </c>
      <c r="M2536" s="427"/>
      <c r="N2536" s="434">
        <v>42293</v>
      </c>
      <c r="O2536" s="427">
        <v>5.45</v>
      </c>
    </row>
    <row r="2537" spans="11:15" ht="15" customHeight="1">
      <c r="K2537" s="434">
        <v>42293</v>
      </c>
      <c r="L2537" s="427">
        <v>4.2699999999999996</v>
      </c>
      <c r="M2537" s="427"/>
      <c r="N2537" s="434">
        <v>42292</v>
      </c>
      <c r="O2537" s="427">
        <v>5.46</v>
      </c>
    </row>
    <row r="2538" spans="11:15" ht="15" customHeight="1">
      <c r="K2538" s="434">
        <v>42292</v>
      </c>
      <c r="L2538" s="427">
        <v>4.28</v>
      </c>
      <c r="M2538" s="427"/>
      <c r="N2538" s="434">
        <v>42291</v>
      </c>
      <c r="O2538" s="427">
        <v>5.43</v>
      </c>
    </row>
    <row r="2539" spans="11:15" ht="15" customHeight="1">
      <c r="K2539" s="434">
        <v>42291</v>
      </c>
      <c r="L2539" s="427">
        <v>4.25</v>
      </c>
      <c r="M2539" s="427"/>
      <c r="N2539" s="434">
        <v>42290</v>
      </c>
      <c r="O2539" s="427">
        <v>5.47</v>
      </c>
    </row>
    <row r="2540" spans="11:15" ht="15" customHeight="1">
      <c r="K2540" s="434">
        <v>42290</v>
      </c>
      <c r="L2540" s="427">
        <v>4.3</v>
      </c>
      <c r="M2540" s="427"/>
      <c r="N2540" s="434">
        <v>42286</v>
      </c>
      <c r="O2540" s="427">
        <v>5.5</v>
      </c>
    </row>
    <row r="2541" spans="11:15" ht="15" customHeight="1">
      <c r="K2541" s="434">
        <v>42286</v>
      </c>
      <c r="L2541" s="427">
        <v>4.34</v>
      </c>
      <c r="M2541" s="427"/>
      <c r="N2541" s="434">
        <v>42285</v>
      </c>
      <c r="O2541" s="427">
        <v>5.51</v>
      </c>
    </row>
    <row r="2542" spans="11:15" ht="15" customHeight="1">
      <c r="K2542" s="434">
        <v>42285</v>
      </c>
      <c r="L2542" s="427">
        <v>4.3600000000000003</v>
      </c>
      <c r="M2542" s="427"/>
      <c r="N2542" s="434">
        <v>42284</v>
      </c>
      <c r="O2542" s="427">
        <v>5.46</v>
      </c>
    </row>
    <row r="2543" spans="11:15" ht="15" customHeight="1">
      <c r="K2543" s="434">
        <v>42284</v>
      </c>
      <c r="L2543" s="427">
        <v>4.3099999999999996</v>
      </c>
      <c r="M2543" s="427"/>
      <c r="N2543" s="434">
        <v>42283</v>
      </c>
      <c r="O2543" s="427">
        <v>5.49</v>
      </c>
    </row>
    <row r="2544" spans="11:15" ht="15" customHeight="1">
      <c r="K2544" s="434">
        <v>42283</v>
      </c>
      <c r="L2544" s="427">
        <v>4.3</v>
      </c>
      <c r="M2544" s="427"/>
      <c r="N2544" s="434">
        <v>42282</v>
      </c>
      <c r="O2544" s="427">
        <v>5.52</v>
      </c>
    </row>
    <row r="2545" spans="11:15" ht="15" customHeight="1">
      <c r="K2545" s="434">
        <v>42282</v>
      </c>
      <c r="L2545" s="427">
        <v>4.32</v>
      </c>
      <c r="M2545" s="427"/>
      <c r="N2545" s="434">
        <v>42279</v>
      </c>
      <c r="O2545" s="427">
        <v>5.44</v>
      </c>
    </row>
    <row r="2546" spans="11:15" ht="15" customHeight="1">
      <c r="K2546" s="434">
        <v>42279</v>
      </c>
      <c r="L2546" s="427">
        <v>4.25</v>
      </c>
      <c r="M2546" s="427"/>
      <c r="N2546" s="434">
        <v>42278</v>
      </c>
      <c r="O2546" s="427">
        <v>5.47</v>
      </c>
    </row>
    <row r="2547" spans="11:15" ht="15" customHeight="1">
      <c r="K2547" s="434">
        <v>42278</v>
      </c>
      <c r="L2547" s="427">
        <v>4.28</v>
      </c>
      <c r="M2547" s="427"/>
      <c r="N2547" s="434">
        <v>42277</v>
      </c>
      <c r="O2547" s="427">
        <v>5.45</v>
      </c>
    </row>
    <row r="2548" spans="11:15" ht="15" customHeight="1">
      <c r="K2548" s="434">
        <v>42277</v>
      </c>
      <c r="L2548" s="427">
        <v>4.3</v>
      </c>
      <c r="M2548" s="427"/>
      <c r="N2548" s="434">
        <v>42276</v>
      </c>
      <c r="O2548" s="427">
        <v>5.41</v>
      </c>
    </row>
    <row r="2549" spans="11:15" ht="15" customHeight="1">
      <c r="K2549" s="434">
        <v>42276</v>
      </c>
      <c r="L2549" s="427">
        <v>4.28</v>
      </c>
      <c r="M2549" s="427"/>
      <c r="N2549" s="434">
        <v>42275</v>
      </c>
      <c r="O2549" s="427">
        <v>5.41</v>
      </c>
    </row>
    <row r="2550" spans="11:15" ht="15" customHeight="1">
      <c r="K2550" s="434">
        <v>42275</v>
      </c>
      <c r="L2550" s="427">
        <v>4.3</v>
      </c>
      <c r="M2550" s="427"/>
      <c r="N2550" s="434">
        <v>42272</v>
      </c>
      <c r="O2550" s="427">
        <v>5.45</v>
      </c>
    </row>
    <row r="2551" spans="11:15" ht="15" customHeight="1">
      <c r="K2551" s="434">
        <v>42272</v>
      </c>
      <c r="L2551" s="427">
        <v>4.3899999999999997</v>
      </c>
      <c r="M2551" s="427"/>
      <c r="N2551" s="434">
        <v>42271</v>
      </c>
      <c r="O2551" s="427">
        <v>5.38</v>
      </c>
    </row>
    <row r="2552" spans="11:15" ht="15" customHeight="1">
      <c r="K2552" s="434">
        <v>42271</v>
      </c>
      <c r="L2552" s="427">
        <v>4.34</v>
      </c>
      <c r="M2552" s="427"/>
      <c r="N2552" s="434">
        <v>42270</v>
      </c>
      <c r="O2552" s="427">
        <v>5.4</v>
      </c>
    </row>
    <row r="2553" spans="11:15" ht="15" customHeight="1">
      <c r="K2553" s="434">
        <v>42270</v>
      </c>
      <c r="L2553" s="427">
        <v>4.38</v>
      </c>
      <c r="M2553" s="427"/>
      <c r="N2553" s="434">
        <v>42269</v>
      </c>
      <c r="O2553" s="427">
        <v>5.38</v>
      </c>
    </row>
    <row r="2554" spans="11:15" ht="15" customHeight="1">
      <c r="K2554" s="434">
        <v>42269</v>
      </c>
      <c r="L2554" s="427">
        <v>4.37</v>
      </c>
      <c r="M2554" s="427"/>
      <c r="N2554" s="434">
        <v>42268</v>
      </c>
      <c r="O2554" s="427">
        <v>5.47</v>
      </c>
    </row>
    <row r="2555" spans="11:15" ht="15" customHeight="1">
      <c r="K2555" s="434">
        <v>42268</v>
      </c>
      <c r="L2555" s="427">
        <v>4.47</v>
      </c>
      <c r="M2555" s="427"/>
      <c r="N2555" s="434">
        <v>42265</v>
      </c>
      <c r="O2555" s="427">
        <v>5.37</v>
      </c>
    </row>
    <row r="2556" spans="11:15" ht="15" customHeight="1">
      <c r="K2556" s="434">
        <v>42265</v>
      </c>
      <c r="L2556" s="427">
        <v>4.3600000000000003</v>
      </c>
      <c r="M2556" s="427"/>
      <c r="N2556" s="434">
        <v>42264</v>
      </c>
      <c r="O2556" s="427">
        <v>5.47</v>
      </c>
    </row>
    <row r="2557" spans="11:15" ht="15" customHeight="1">
      <c r="K2557" s="434">
        <v>42264</v>
      </c>
      <c r="L2557" s="427">
        <v>4.47</v>
      </c>
      <c r="M2557" s="427"/>
      <c r="N2557" s="434">
        <v>42263</v>
      </c>
      <c r="O2557" s="427">
        <v>5.53</v>
      </c>
    </row>
    <row r="2558" spans="11:15" ht="15" customHeight="1">
      <c r="K2558" s="434">
        <v>42263</v>
      </c>
      <c r="L2558" s="427">
        <v>4.53</v>
      </c>
      <c r="M2558" s="427"/>
      <c r="N2558" s="434">
        <v>42262</v>
      </c>
      <c r="O2558" s="427">
        <v>5.51</v>
      </c>
    </row>
    <row r="2559" spans="11:15" ht="15" customHeight="1">
      <c r="K2559" s="434">
        <v>42262</v>
      </c>
      <c r="L2559" s="427">
        <v>4.51</v>
      </c>
      <c r="M2559" s="427"/>
      <c r="N2559" s="434">
        <v>42261</v>
      </c>
      <c r="O2559" s="427">
        <v>5.37</v>
      </c>
    </row>
    <row r="2560" spans="11:15" ht="15" customHeight="1">
      <c r="K2560" s="434">
        <v>42261</v>
      </c>
      <c r="L2560" s="427">
        <v>4.3899999999999997</v>
      </c>
      <c r="M2560" s="427"/>
      <c r="N2560" s="434">
        <v>42258</v>
      </c>
      <c r="O2560" s="427">
        <v>5.38</v>
      </c>
    </row>
    <row r="2561" spans="11:15" ht="15" customHeight="1">
      <c r="K2561" s="434">
        <v>42258</v>
      </c>
      <c r="L2561" s="427">
        <v>4.38</v>
      </c>
      <c r="M2561" s="427"/>
      <c r="N2561" s="434">
        <v>42257</v>
      </c>
      <c r="O2561" s="427">
        <v>5.43</v>
      </c>
    </row>
    <row r="2562" spans="11:15" ht="15" customHeight="1">
      <c r="K2562" s="434">
        <v>42257</v>
      </c>
      <c r="L2562" s="427">
        <v>4.42</v>
      </c>
      <c r="M2562" s="427"/>
      <c r="N2562" s="434">
        <v>42256</v>
      </c>
      <c r="O2562" s="427">
        <v>5.38</v>
      </c>
    </row>
    <row r="2563" spans="11:15" ht="15" customHeight="1">
      <c r="K2563" s="434">
        <v>42256</v>
      </c>
      <c r="L2563" s="427">
        <v>4.38</v>
      </c>
      <c r="M2563" s="427"/>
      <c r="N2563" s="434">
        <v>42255</v>
      </c>
      <c r="O2563" s="427">
        <v>5.43</v>
      </c>
    </row>
    <row r="2564" spans="11:15" ht="15" customHeight="1">
      <c r="K2564" s="434">
        <v>42255</v>
      </c>
      <c r="L2564" s="427">
        <v>4.4000000000000004</v>
      </c>
      <c r="M2564" s="427"/>
      <c r="N2564" s="434">
        <v>42251</v>
      </c>
      <c r="O2564" s="427">
        <v>5.36</v>
      </c>
    </row>
    <row r="2565" spans="11:15" ht="15" customHeight="1">
      <c r="K2565" s="434">
        <v>42251</v>
      </c>
      <c r="L2565" s="427">
        <v>4.32</v>
      </c>
      <c r="M2565" s="427"/>
      <c r="N2565" s="434">
        <v>42250</v>
      </c>
      <c r="O2565" s="427">
        <v>5.42</v>
      </c>
    </row>
    <row r="2566" spans="11:15" ht="15" customHeight="1">
      <c r="K2566" s="434">
        <v>42250</v>
      </c>
      <c r="L2566" s="427">
        <v>4.38</v>
      </c>
      <c r="M2566" s="427"/>
      <c r="N2566" s="434">
        <v>42249</v>
      </c>
      <c r="O2566" s="427">
        <v>5.43</v>
      </c>
    </row>
    <row r="2567" spans="11:15" ht="15" customHeight="1">
      <c r="K2567" s="434">
        <v>42249</v>
      </c>
      <c r="L2567" s="427">
        <v>4.3899999999999997</v>
      </c>
      <c r="M2567" s="427"/>
      <c r="N2567" s="434">
        <v>42248</v>
      </c>
      <c r="O2567" s="427">
        <v>5.42</v>
      </c>
    </row>
    <row r="2568" spans="11:15" ht="15" customHeight="1">
      <c r="K2568" s="434">
        <v>42248</v>
      </c>
      <c r="L2568" s="427">
        <v>4.3600000000000003</v>
      </c>
      <c r="M2568" s="427"/>
      <c r="N2568" s="434">
        <v>42247</v>
      </c>
      <c r="O2568" s="427">
        <v>5.43</v>
      </c>
    </row>
    <row r="2569" spans="11:15" ht="15" customHeight="1">
      <c r="K2569" s="434">
        <v>42247</v>
      </c>
      <c r="L2569" s="427">
        <v>4.3600000000000003</v>
      </c>
      <c r="M2569" s="427"/>
      <c r="N2569" s="434">
        <v>42244</v>
      </c>
      <c r="O2569" s="427">
        <v>5.39</v>
      </c>
    </row>
    <row r="2570" spans="11:15" ht="15" customHeight="1">
      <c r="K2570" s="434">
        <v>42244</v>
      </c>
      <c r="L2570" s="427">
        <v>4.34</v>
      </c>
      <c r="M2570" s="427"/>
      <c r="N2570" s="434">
        <v>42243</v>
      </c>
      <c r="O2570" s="427">
        <v>5.4</v>
      </c>
    </row>
    <row r="2571" spans="11:15" ht="15" customHeight="1">
      <c r="K2571" s="434">
        <v>42243</v>
      </c>
      <c r="L2571" s="427">
        <v>4.32</v>
      </c>
      <c r="M2571" s="427"/>
      <c r="N2571" s="434">
        <v>42242</v>
      </c>
      <c r="O2571" s="427">
        <v>5.43</v>
      </c>
    </row>
    <row r="2572" spans="11:15" ht="15" customHeight="1">
      <c r="K2572" s="434">
        <v>42242</v>
      </c>
      <c r="L2572" s="427">
        <v>4.3499999999999996</v>
      </c>
      <c r="M2572" s="427"/>
      <c r="N2572" s="434">
        <v>42241</v>
      </c>
      <c r="O2572" s="427">
        <v>5.33</v>
      </c>
    </row>
    <row r="2573" spans="11:15" ht="15" customHeight="1">
      <c r="K2573" s="434">
        <v>42241</v>
      </c>
      <c r="L2573" s="427">
        <v>4.2699999999999996</v>
      </c>
      <c r="M2573" s="427"/>
      <c r="N2573" s="434">
        <v>42240</v>
      </c>
      <c r="O2573" s="427">
        <v>5.18</v>
      </c>
    </row>
    <row r="2574" spans="11:15" ht="15" customHeight="1">
      <c r="K2574" s="434">
        <v>42240</v>
      </c>
      <c r="L2574" s="427">
        <v>4.1399999999999997</v>
      </c>
      <c r="M2574" s="427"/>
      <c r="N2574" s="434">
        <v>42237</v>
      </c>
      <c r="O2574" s="427">
        <v>5.19</v>
      </c>
    </row>
    <row r="2575" spans="11:15" ht="15" customHeight="1">
      <c r="K2575" s="434">
        <v>42237</v>
      </c>
      <c r="L2575" s="427">
        <v>4.1500000000000004</v>
      </c>
      <c r="M2575" s="427"/>
      <c r="N2575" s="434">
        <v>42236</v>
      </c>
      <c r="O2575" s="427">
        <v>5.18</v>
      </c>
    </row>
    <row r="2576" spans="11:15" ht="15" customHeight="1">
      <c r="K2576" s="434">
        <v>42236</v>
      </c>
      <c r="L2576" s="427">
        <v>4.16</v>
      </c>
      <c r="M2576" s="427"/>
      <c r="N2576" s="434">
        <v>42235</v>
      </c>
      <c r="O2576" s="427">
        <v>5.23</v>
      </c>
    </row>
    <row r="2577" spans="11:15" ht="15" customHeight="1">
      <c r="K2577" s="434">
        <v>42235</v>
      </c>
      <c r="L2577" s="427">
        <v>4.22</v>
      </c>
      <c r="M2577" s="427"/>
      <c r="N2577" s="434">
        <v>42234</v>
      </c>
      <c r="O2577" s="427">
        <v>5.26</v>
      </c>
    </row>
    <row r="2578" spans="11:15" ht="15" customHeight="1">
      <c r="K2578" s="434">
        <v>42234</v>
      </c>
      <c r="L2578" s="427">
        <v>4.26</v>
      </c>
      <c r="M2578" s="427"/>
      <c r="N2578" s="434">
        <v>42233</v>
      </c>
      <c r="O2578" s="427">
        <v>5.16</v>
      </c>
    </row>
    <row r="2579" spans="11:15" ht="15" customHeight="1">
      <c r="K2579" s="434">
        <v>42233</v>
      </c>
      <c r="L2579" s="427">
        <v>4.1900000000000004</v>
      </c>
      <c r="M2579" s="427"/>
      <c r="N2579" s="434">
        <v>42230</v>
      </c>
      <c r="O2579" s="427">
        <v>5.2</v>
      </c>
    </row>
    <row r="2580" spans="11:15" ht="15" customHeight="1">
      <c r="K2580" s="434">
        <v>42230</v>
      </c>
      <c r="L2580" s="427">
        <v>4.2300000000000004</v>
      </c>
      <c r="M2580" s="427"/>
      <c r="N2580" s="434">
        <v>42229</v>
      </c>
      <c r="O2580" s="427">
        <v>5.2</v>
      </c>
    </row>
    <row r="2581" spans="11:15" ht="15" customHeight="1">
      <c r="K2581" s="434">
        <v>42229</v>
      </c>
      <c r="L2581" s="427">
        <v>4.25</v>
      </c>
      <c r="M2581" s="427"/>
      <c r="N2581" s="434">
        <v>42228</v>
      </c>
      <c r="O2581" s="427">
        <v>5.13</v>
      </c>
    </row>
    <row r="2582" spans="11:15" ht="15" customHeight="1">
      <c r="K2582" s="434">
        <v>42228</v>
      </c>
      <c r="L2582" s="427">
        <v>4.21</v>
      </c>
      <c r="M2582" s="427"/>
      <c r="N2582" s="434">
        <v>42227</v>
      </c>
      <c r="O2582" s="427">
        <v>5.1100000000000003</v>
      </c>
    </row>
    <row r="2583" spans="11:15" ht="15" customHeight="1">
      <c r="K2583" s="434">
        <v>42227</v>
      </c>
      <c r="L2583" s="427">
        <v>4.1900000000000004</v>
      </c>
      <c r="M2583" s="427"/>
      <c r="N2583" s="434">
        <v>42226</v>
      </c>
      <c r="O2583" s="427">
        <v>5.19</v>
      </c>
    </row>
    <row r="2584" spans="11:15" ht="15" customHeight="1">
      <c r="K2584" s="434">
        <v>42226</v>
      </c>
      <c r="L2584" s="427">
        <v>4.29</v>
      </c>
      <c r="M2584" s="427"/>
      <c r="N2584" s="434">
        <v>42223</v>
      </c>
      <c r="O2584" s="427">
        <v>5.1100000000000003</v>
      </c>
    </row>
    <row r="2585" spans="11:15" ht="15" customHeight="1">
      <c r="K2585" s="434">
        <v>42223</v>
      </c>
      <c r="L2585" s="427">
        <v>4.2</v>
      </c>
      <c r="M2585" s="427"/>
      <c r="N2585" s="434">
        <v>42222</v>
      </c>
      <c r="O2585" s="427">
        <v>5.17</v>
      </c>
    </row>
    <row r="2586" spans="11:15" ht="15" customHeight="1">
      <c r="K2586" s="434">
        <v>42222</v>
      </c>
      <c r="L2586" s="427">
        <v>4.29</v>
      </c>
      <c r="M2586" s="427"/>
      <c r="N2586" s="434">
        <v>42221</v>
      </c>
      <c r="O2586" s="427">
        <v>5.2</v>
      </c>
    </row>
    <row r="2587" spans="11:15" ht="15" customHeight="1">
      <c r="K2587" s="434">
        <v>42221</v>
      </c>
      <c r="L2587" s="427">
        <v>4.3099999999999996</v>
      </c>
      <c r="M2587" s="427"/>
      <c r="N2587" s="434">
        <v>42220</v>
      </c>
      <c r="O2587" s="427">
        <v>5.14</v>
      </c>
    </row>
    <row r="2588" spans="11:15" ht="15" customHeight="1">
      <c r="K2588" s="434">
        <v>42220</v>
      </c>
      <c r="L2588" s="427">
        <v>4.25</v>
      </c>
      <c r="M2588" s="427"/>
      <c r="N2588" s="434">
        <v>42219</v>
      </c>
      <c r="O2588" s="427">
        <v>5.1100000000000003</v>
      </c>
    </row>
    <row r="2589" spans="11:15" ht="15" customHeight="1">
      <c r="K2589" s="434">
        <v>42219</v>
      </c>
      <c r="L2589" s="427">
        <v>4.22</v>
      </c>
      <c r="M2589" s="427"/>
      <c r="N2589" s="434">
        <v>42216</v>
      </c>
      <c r="O2589" s="427">
        <v>5.16</v>
      </c>
    </row>
    <row r="2590" spans="11:15" ht="15" customHeight="1">
      <c r="K2590" s="434">
        <v>42216</v>
      </c>
      <c r="L2590" s="427">
        <v>4.3</v>
      </c>
      <c r="M2590" s="427"/>
      <c r="N2590" s="434">
        <v>42215</v>
      </c>
      <c r="O2590" s="427">
        <v>5.19</v>
      </c>
    </row>
    <row r="2591" spans="11:15" ht="15" customHeight="1">
      <c r="K2591" s="434">
        <v>42215</v>
      </c>
      <c r="L2591" s="427">
        <v>4.3</v>
      </c>
      <c r="M2591" s="427"/>
      <c r="N2591" s="434">
        <v>42214</v>
      </c>
      <c r="O2591" s="427">
        <v>5.23</v>
      </c>
    </row>
    <row r="2592" spans="11:15" ht="15" customHeight="1">
      <c r="K2592" s="434">
        <v>42214</v>
      </c>
      <c r="L2592" s="427">
        <v>4.32</v>
      </c>
      <c r="M2592" s="427"/>
      <c r="N2592" s="434">
        <v>42213</v>
      </c>
      <c r="O2592" s="427">
        <v>5.21</v>
      </c>
    </row>
    <row r="2593" spans="11:15" ht="15" customHeight="1">
      <c r="K2593" s="434">
        <v>42213</v>
      </c>
      <c r="L2593" s="427">
        <v>4.3</v>
      </c>
      <c r="M2593" s="427"/>
      <c r="N2593" s="434">
        <v>42212</v>
      </c>
      <c r="O2593" s="427">
        <v>5.15</v>
      </c>
    </row>
    <row r="2594" spans="11:15" ht="15" customHeight="1">
      <c r="K2594" s="434">
        <v>42212</v>
      </c>
      <c r="L2594" s="427">
        <v>4.28</v>
      </c>
      <c r="M2594" s="427"/>
      <c r="N2594" s="434">
        <v>42209</v>
      </c>
      <c r="O2594" s="427">
        <v>5.15</v>
      </c>
    </row>
    <row r="2595" spans="11:15" ht="15" customHeight="1">
      <c r="K2595" s="434">
        <v>42209</v>
      </c>
      <c r="L2595" s="427">
        <v>4.3099999999999996</v>
      </c>
      <c r="M2595" s="427"/>
      <c r="N2595" s="434">
        <v>42208</v>
      </c>
      <c r="O2595" s="427">
        <v>5.15</v>
      </c>
    </row>
    <row r="2596" spans="11:15" ht="15" customHeight="1">
      <c r="K2596" s="434">
        <v>42208</v>
      </c>
      <c r="L2596" s="427">
        <v>4.32</v>
      </c>
      <c r="M2596" s="427"/>
      <c r="N2596" s="434">
        <v>42207</v>
      </c>
      <c r="O2596" s="427">
        <v>5.2</v>
      </c>
    </row>
    <row r="2597" spans="11:15" ht="15" customHeight="1">
      <c r="K2597" s="434">
        <v>42207</v>
      </c>
      <c r="L2597" s="427">
        <v>4.38</v>
      </c>
      <c r="M2597" s="427"/>
      <c r="N2597" s="434">
        <v>42206</v>
      </c>
      <c r="O2597" s="427">
        <v>5.23</v>
      </c>
    </row>
    <row r="2598" spans="11:15" ht="15" customHeight="1">
      <c r="K2598" s="434">
        <v>42206</v>
      </c>
      <c r="L2598" s="427">
        <v>4.41</v>
      </c>
      <c r="M2598" s="427"/>
      <c r="N2598" s="434">
        <v>42205</v>
      </c>
      <c r="O2598" s="427">
        <v>5.25</v>
      </c>
    </row>
    <row r="2599" spans="11:15" ht="15" customHeight="1">
      <c r="K2599" s="434">
        <v>42205</v>
      </c>
      <c r="L2599" s="427">
        <v>4.4400000000000004</v>
      </c>
      <c r="M2599" s="427"/>
      <c r="N2599" s="434">
        <v>42202</v>
      </c>
      <c r="O2599" s="427">
        <v>5.23</v>
      </c>
    </row>
    <row r="2600" spans="11:15" ht="15" customHeight="1">
      <c r="K2600" s="434">
        <v>42202</v>
      </c>
      <c r="L2600" s="427">
        <v>4.41</v>
      </c>
      <c r="M2600" s="427"/>
      <c r="N2600" s="434">
        <v>42201</v>
      </c>
      <c r="O2600" s="427">
        <v>5.26</v>
      </c>
    </row>
    <row r="2601" spans="11:15" ht="15" customHeight="1">
      <c r="K2601" s="434">
        <v>42201</v>
      </c>
      <c r="L2601" s="427">
        <v>4.45</v>
      </c>
      <c r="M2601" s="427"/>
      <c r="N2601" s="434">
        <v>42200</v>
      </c>
      <c r="O2601" s="427">
        <v>5.29</v>
      </c>
    </row>
    <row r="2602" spans="11:15" ht="15" customHeight="1">
      <c r="K2602" s="434">
        <v>42200</v>
      </c>
      <c r="L2602" s="427">
        <v>4.46</v>
      </c>
      <c r="M2602" s="427"/>
      <c r="N2602" s="434">
        <v>42199</v>
      </c>
      <c r="O2602" s="427">
        <v>5.34</v>
      </c>
    </row>
    <row r="2603" spans="11:15" ht="15" customHeight="1">
      <c r="K2603" s="434">
        <v>42199</v>
      </c>
      <c r="L2603" s="427">
        <v>4.5199999999999996</v>
      </c>
      <c r="M2603" s="427"/>
      <c r="N2603" s="434">
        <v>42198</v>
      </c>
      <c r="O2603" s="427">
        <v>5.35</v>
      </c>
    </row>
    <row r="2604" spans="11:15" ht="15" customHeight="1">
      <c r="K2604" s="434">
        <v>42198</v>
      </c>
      <c r="L2604" s="427">
        <v>4.53</v>
      </c>
      <c r="M2604" s="427"/>
      <c r="N2604" s="434">
        <v>42195</v>
      </c>
      <c r="O2604" s="427">
        <v>5.34</v>
      </c>
    </row>
    <row r="2605" spans="11:15" ht="15" customHeight="1">
      <c r="K2605" s="434">
        <v>42195</v>
      </c>
      <c r="L2605" s="427">
        <v>4.54</v>
      </c>
      <c r="M2605" s="427"/>
      <c r="N2605" s="434">
        <v>42194</v>
      </c>
      <c r="O2605" s="427">
        <v>5.22</v>
      </c>
    </row>
    <row r="2606" spans="11:15" ht="15" customHeight="1">
      <c r="K2606" s="434">
        <v>42194</v>
      </c>
      <c r="L2606" s="427">
        <v>4.42</v>
      </c>
      <c r="M2606" s="427"/>
      <c r="N2606" s="434">
        <v>42193</v>
      </c>
      <c r="O2606" s="427">
        <v>5.1100000000000003</v>
      </c>
    </row>
    <row r="2607" spans="11:15" ht="15" customHeight="1">
      <c r="K2607" s="434">
        <v>42193</v>
      </c>
      <c r="L2607" s="427">
        <v>4.3099999999999996</v>
      </c>
      <c r="M2607" s="427"/>
      <c r="N2607" s="434">
        <v>42192</v>
      </c>
      <c r="O2607" s="427">
        <v>5.13</v>
      </c>
    </row>
    <row r="2608" spans="11:15" ht="15" customHeight="1">
      <c r="K2608" s="434">
        <v>42192</v>
      </c>
      <c r="L2608" s="427">
        <v>4.34</v>
      </c>
      <c r="M2608" s="427"/>
      <c r="N2608" s="434">
        <v>42191</v>
      </c>
      <c r="O2608" s="427">
        <v>5.15</v>
      </c>
    </row>
    <row r="2609" spans="11:15" ht="15" customHeight="1">
      <c r="K2609" s="434">
        <v>42191</v>
      </c>
      <c r="L2609" s="427">
        <v>4.3899999999999997</v>
      </c>
      <c r="M2609" s="427"/>
      <c r="N2609" s="434">
        <v>42187</v>
      </c>
      <c r="O2609" s="427">
        <v>5.27</v>
      </c>
    </row>
    <row r="2610" spans="11:15" ht="15" customHeight="1">
      <c r="K2610" s="434">
        <v>42187</v>
      </c>
      <c r="L2610" s="427">
        <v>4.51</v>
      </c>
      <c r="M2610" s="427"/>
      <c r="N2610" s="434">
        <v>42186</v>
      </c>
      <c r="O2610" s="427">
        <v>5.27</v>
      </c>
    </row>
    <row r="2611" spans="11:15" ht="15" customHeight="1">
      <c r="K2611" s="434">
        <v>42186</v>
      </c>
      <c r="L2611" s="427">
        <v>4.51</v>
      </c>
      <c r="M2611" s="427"/>
      <c r="N2611" s="434">
        <v>42185</v>
      </c>
      <c r="O2611" s="427">
        <v>5.19</v>
      </c>
    </row>
    <row r="2612" spans="11:15" ht="15" customHeight="1">
      <c r="K2612" s="434">
        <v>42185</v>
      </c>
      <c r="L2612" s="427">
        <v>4.42</v>
      </c>
      <c r="M2612" s="427"/>
      <c r="N2612" s="434">
        <v>42184</v>
      </c>
      <c r="O2612" s="427">
        <v>5.18</v>
      </c>
    </row>
    <row r="2613" spans="11:15" ht="15" customHeight="1">
      <c r="K2613" s="434">
        <v>42184</v>
      </c>
      <c r="L2613" s="427">
        <v>4.3899999999999997</v>
      </c>
      <c r="M2613" s="427"/>
      <c r="N2613" s="434">
        <v>42181</v>
      </c>
      <c r="O2613" s="427">
        <v>5.3</v>
      </c>
    </row>
    <row r="2614" spans="11:15" ht="15" customHeight="1">
      <c r="K2614" s="434">
        <v>42181</v>
      </c>
      <c r="L2614" s="427">
        <v>4.54</v>
      </c>
      <c r="M2614" s="427"/>
      <c r="N2614" s="434">
        <v>42180</v>
      </c>
      <c r="O2614" s="427">
        <v>5.2</v>
      </c>
    </row>
    <row r="2615" spans="11:15" ht="15" customHeight="1">
      <c r="K2615" s="434">
        <v>42180</v>
      </c>
      <c r="L2615" s="427">
        <v>4.4400000000000004</v>
      </c>
      <c r="M2615" s="427"/>
      <c r="N2615" s="434">
        <v>42179</v>
      </c>
      <c r="O2615" s="427">
        <v>5.19</v>
      </c>
    </row>
    <row r="2616" spans="11:15" ht="15" customHeight="1">
      <c r="K2616" s="434">
        <v>42179</v>
      </c>
      <c r="L2616" s="427">
        <v>4.43</v>
      </c>
      <c r="M2616" s="427"/>
      <c r="N2616" s="434">
        <v>42178</v>
      </c>
      <c r="O2616" s="427">
        <v>5.24</v>
      </c>
    </row>
    <row r="2617" spans="11:15" ht="15" customHeight="1">
      <c r="K2617" s="434">
        <v>42178</v>
      </c>
      <c r="L2617" s="427">
        <v>4.4800000000000004</v>
      </c>
      <c r="M2617" s="427"/>
      <c r="N2617" s="434">
        <v>42177</v>
      </c>
      <c r="O2617" s="427">
        <v>5.18</v>
      </c>
    </row>
    <row r="2618" spans="11:15" ht="15" customHeight="1">
      <c r="K2618" s="434">
        <v>42177</v>
      </c>
      <c r="L2618" s="427">
        <v>4.43</v>
      </c>
      <c r="M2618" s="427"/>
      <c r="N2618" s="434">
        <v>42174</v>
      </c>
      <c r="O2618" s="427">
        <v>5.08</v>
      </c>
    </row>
    <row r="2619" spans="11:15" ht="15" customHeight="1">
      <c r="K2619" s="434">
        <v>42174</v>
      </c>
      <c r="L2619" s="427">
        <v>4.34</v>
      </c>
      <c r="M2619" s="427"/>
      <c r="N2619" s="434">
        <v>42173</v>
      </c>
      <c r="O2619" s="427">
        <v>5.17</v>
      </c>
    </row>
    <row r="2620" spans="11:15" ht="15" customHeight="1">
      <c r="K2620" s="434">
        <v>42173</v>
      </c>
      <c r="L2620" s="427">
        <v>4.42</v>
      </c>
      <c r="M2620" s="427"/>
      <c r="N2620" s="434">
        <v>42172</v>
      </c>
      <c r="O2620" s="427">
        <v>5.08</v>
      </c>
    </row>
    <row r="2621" spans="11:15" ht="15" customHeight="1">
      <c r="K2621" s="434">
        <v>42172</v>
      </c>
      <c r="L2621" s="427">
        <v>4.34</v>
      </c>
      <c r="M2621" s="427"/>
      <c r="N2621" s="434">
        <v>42171</v>
      </c>
      <c r="O2621" s="427">
        <v>5.0599999999999996</v>
      </c>
    </row>
    <row r="2622" spans="11:15" ht="15" customHeight="1">
      <c r="K2622" s="434">
        <v>42171</v>
      </c>
      <c r="L2622" s="427">
        <v>4.33</v>
      </c>
      <c r="M2622" s="427"/>
      <c r="N2622" s="434">
        <v>42170</v>
      </c>
      <c r="O2622" s="427">
        <v>5.08</v>
      </c>
    </row>
    <row r="2623" spans="11:15" ht="15" customHeight="1">
      <c r="K2623" s="434">
        <v>42170</v>
      </c>
      <c r="L2623" s="427">
        <v>4.37</v>
      </c>
      <c r="M2623" s="427"/>
      <c r="N2623" s="434">
        <v>42167</v>
      </c>
      <c r="O2623" s="427">
        <v>5.09</v>
      </c>
    </row>
    <row r="2624" spans="11:15" ht="15" customHeight="1">
      <c r="K2624" s="434">
        <v>42167</v>
      </c>
      <c r="L2624" s="427">
        <v>4.37</v>
      </c>
      <c r="M2624" s="427"/>
      <c r="N2624" s="434">
        <v>42166</v>
      </c>
      <c r="O2624" s="427">
        <v>5.09</v>
      </c>
    </row>
    <row r="2625" spans="11:15" ht="15" customHeight="1">
      <c r="K2625" s="434">
        <v>42166</v>
      </c>
      <c r="L2625" s="427">
        <v>4.37</v>
      </c>
      <c r="M2625" s="427"/>
      <c r="N2625" s="434">
        <v>42165</v>
      </c>
      <c r="O2625" s="427">
        <v>5.2</v>
      </c>
    </row>
    <row r="2626" spans="11:15" ht="15" customHeight="1">
      <c r="K2626" s="434">
        <v>42165</v>
      </c>
      <c r="L2626" s="427">
        <v>4.4800000000000004</v>
      </c>
      <c r="M2626" s="427"/>
      <c r="N2626" s="434">
        <v>42164</v>
      </c>
      <c r="O2626" s="427">
        <v>5.15</v>
      </c>
    </row>
    <row r="2627" spans="11:15" ht="15" customHeight="1">
      <c r="K2627" s="434">
        <v>42164</v>
      </c>
      <c r="L2627" s="427">
        <v>4.43</v>
      </c>
      <c r="M2627" s="427"/>
      <c r="N2627" s="434">
        <v>42163</v>
      </c>
      <c r="O2627" s="427">
        <v>5.09</v>
      </c>
    </row>
    <row r="2628" spans="11:15" ht="15" customHeight="1">
      <c r="K2628" s="434">
        <v>42163</v>
      </c>
      <c r="L2628" s="427">
        <v>4.38</v>
      </c>
      <c r="M2628" s="427"/>
      <c r="N2628" s="434">
        <v>42160</v>
      </c>
      <c r="O2628" s="427">
        <v>5.0999999999999996</v>
      </c>
    </row>
    <row r="2629" spans="11:15" ht="15" customHeight="1">
      <c r="K2629" s="434">
        <v>42160</v>
      </c>
      <c r="L2629" s="427">
        <v>4.3899999999999997</v>
      </c>
      <c r="M2629" s="427"/>
      <c r="N2629" s="434">
        <v>42159</v>
      </c>
      <c r="O2629" s="427">
        <v>5.03</v>
      </c>
    </row>
    <row r="2630" spans="11:15" ht="15" customHeight="1">
      <c r="K2630" s="434">
        <v>42159</v>
      </c>
      <c r="L2630" s="427">
        <v>4.3099999999999996</v>
      </c>
      <c r="M2630" s="427"/>
      <c r="N2630" s="434">
        <v>42158</v>
      </c>
      <c r="O2630" s="427">
        <v>5.0999999999999996</v>
      </c>
    </row>
    <row r="2631" spans="11:15" ht="15" customHeight="1">
      <c r="K2631" s="434">
        <v>42158</v>
      </c>
      <c r="L2631" s="427">
        <v>4.38</v>
      </c>
      <c r="M2631" s="427"/>
      <c r="N2631" s="434">
        <v>42157</v>
      </c>
      <c r="O2631" s="427">
        <v>5.0199999999999996</v>
      </c>
    </row>
    <row r="2632" spans="11:15" ht="15" customHeight="1">
      <c r="K2632" s="434">
        <v>42157</v>
      </c>
      <c r="L2632" s="427">
        <v>4.3</v>
      </c>
      <c r="M2632" s="427"/>
      <c r="N2632" s="434">
        <v>42156</v>
      </c>
      <c r="O2632" s="427">
        <v>4.9400000000000004</v>
      </c>
    </row>
    <row r="2633" spans="11:15" ht="15" customHeight="1">
      <c r="K2633" s="434">
        <v>42156</v>
      </c>
      <c r="L2633" s="427">
        <v>4.22</v>
      </c>
      <c r="M2633" s="427"/>
      <c r="N2633" s="434">
        <v>42153</v>
      </c>
      <c r="O2633" s="427">
        <v>4.84</v>
      </c>
    </row>
    <row r="2634" spans="11:15" ht="15" customHeight="1">
      <c r="K2634" s="434">
        <v>42153</v>
      </c>
      <c r="L2634" s="427">
        <v>4.1100000000000003</v>
      </c>
      <c r="M2634" s="427"/>
      <c r="N2634" s="434">
        <v>42152</v>
      </c>
      <c r="O2634" s="427">
        <v>4.88</v>
      </c>
    </row>
    <row r="2635" spans="11:15" ht="15" customHeight="1">
      <c r="K2635" s="434">
        <v>42152</v>
      </c>
      <c r="L2635" s="427">
        <v>4.1500000000000004</v>
      </c>
      <c r="M2635" s="427"/>
      <c r="N2635" s="434">
        <v>42151</v>
      </c>
      <c r="O2635" s="427">
        <v>4.8600000000000003</v>
      </c>
    </row>
    <row r="2636" spans="11:15" ht="15" customHeight="1">
      <c r="K2636" s="434">
        <v>42151</v>
      </c>
      <c r="L2636" s="427">
        <v>4.13</v>
      </c>
      <c r="M2636" s="427"/>
      <c r="N2636" s="434">
        <v>42150</v>
      </c>
      <c r="O2636" s="427">
        <v>4.88</v>
      </c>
    </row>
    <row r="2637" spans="11:15" ht="15" customHeight="1">
      <c r="K2637" s="434">
        <v>42150</v>
      </c>
      <c r="L2637" s="427">
        <v>4.1500000000000004</v>
      </c>
      <c r="M2637" s="427"/>
      <c r="N2637" s="434">
        <v>42146</v>
      </c>
      <c r="O2637" s="427">
        <v>4.97</v>
      </c>
    </row>
    <row r="2638" spans="11:15" ht="15" customHeight="1">
      <c r="K2638" s="434">
        <v>42146</v>
      </c>
      <c r="L2638" s="427">
        <v>4.24</v>
      </c>
      <c r="M2638" s="427"/>
      <c r="N2638" s="434">
        <v>42145</v>
      </c>
      <c r="O2638" s="427">
        <v>4.96</v>
      </c>
    </row>
    <row r="2639" spans="11:15" ht="15" customHeight="1">
      <c r="K2639" s="434">
        <v>42145</v>
      </c>
      <c r="L2639" s="427">
        <v>4.22</v>
      </c>
      <c r="M2639" s="427"/>
      <c r="N2639" s="434">
        <v>42144</v>
      </c>
      <c r="O2639" s="427">
        <v>5.01</v>
      </c>
    </row>
    <row r="2640" spans="11:15" ht="15" customHeight="1">
      <c r="K2640" s="434">
        <v>42144</v>
      </c>
      <c r="L2640" s="427">
        <v>4.29</v>
      </c>
      <c r="M2640" s="427"/>
      <c r="N2640" s="434">
        <v>42143</v>
      </c>
      <c r="O2640" s="427">
        <v>5.01</v>
      </c>
    </row>
    <row r="2641" spans="11:15" ht="15" customHeight="1">
      <c r="K2641" s="434">
        <v>42143</v>
      </c>
      <c r="L2641" s="427">
        <v>4.2699999999999996</v>
      </c>
      <c r="M2641" s="427"/>
      <c r="N2641" s="434">
        <v>42142</v>
      </c>
      <c r="O2641" s="427">
        <v>4.9800000000000004</v>
      </c>
    </row>
    <row r="2642" spans="11:15" ht="15" customHeight="1">
      <c r="K2642" s="434">
        <v>42142</v>
      </c>
      <c r="L2642" s="427">
        <v>4.24</v>
      </c>
      <c r="M2642" s="427"/>
      <c r="N2642" s="434">
        <v>42139</v>
      </c>
      <c r="O2642" s="427">
        <v>4.88</v>
      </c>
    </row>
    <row r="2643" spans="11:15" ht="15" customHeight="1">
      <c r="K2643" s="434">
        <v>42139</v>
      </c>
      <c r="L2643" s="427">
        <v>4.1399999999999997</v>
      </c>
      <c r="M2643" s="427"/>
      <c r="N2643" s="434">
        <v>42138</v>
      </c>
      <c r="O2643" s="427">
        <v>4.99</v>
      </c>
    </row>
    <row r="2644" spans="11:15" ht="15" customHeight="1">
      <c r="K2644" s="434">
        <v>42138</v>
      </c>
      <c r="L2644" s="427">
        <v>4.26</v>
      </c>
      <c r="M2644" s="427"/>
      <c r="N2644" s="434">
        <v>42137</v>
      </c>
      <c r="O2644" s="427">
        <v>5.01</v>
      </c>
    </row>
    <row r="2645" spans="11:15" ht="15" customHeight="1">
      <c r="K2645" s="434">
        <v>42137</v>
      </c>
      <c r="L2645" s="427">
        <v>4.2699999999999996</v>
      </c>
      <c r="M2645" s="427"/>
      <c r="N2645" s="434">
        <v>42136</v>
      </c>
      <c r="O2645" s="427">
        <v>4.96</v>
      </c>
    </row>
    <row r="2646" spans="11:15" ht="15" customHeight="1">
      <c r="K2646" s="434">
        <v>42136</v>
      </c>
      <c r="L2646" s="427">
        <v>4.22</v>
      </c>
      <c r="M2646" s="427"/>
      <c r="N2646" s="434">
        <v>42135</v>
      </c>
      <c r="O2646" s="427">
        <v>4.96</v>
      </c>
    </row>
    <row r="2647" spans="11:15" ht="15" customHeight="1">
      <c r="K2647" s="434">
        <v>42135</v>
      </c>
      <c r="L2647" s="427">
        <v>4.22</v>
      </c>
      <c r="M2647" s="427"/>
      <c r="N2647" s="434">
        <v>42132</v>
      </c>
      <c r="O2647" s="427">
        <v>4.83</v>
      </c>
    </row>
    <row r="2648" spans="11:15" ht="15" customHeight="1">
      <c r="K2648" s="434">
        <v>42132</v>
      </c>
      <c r="L2648" s="427">
        <v>4.0999999999999996</v>
      </c>
      <c r="M2648" s="427"/>
      <c r="N2648" s="434">
        <v>42131</v>
      </c>
      <c r="O2648" s="427">
        <v>4.84</v>
      </c>
    </row>
    <row r="2649" spans="11:15" ht="15" customHeight="1">
      <c r="K2649" s="434">
        <v>42131</v>
      </c>
      <c r="L2649" s="427">
        <v>4.0999999999999996</v>
      </c>
      <c r="M2649" s="427"/>
      <c r="N2649" s="434">
        <v>42130</v>
      </c>
      <c r="O2649" s="427">
        <v>4.91</v>
      </c>
    </row>
    <row r="2650" spans="11:15" ht="15" customHeight="1">
      <c r="K2650" s="434">
        <v>42130</v>
      </c>
      <c r="L2650" s="427">
        <v>4.17</v>
      </c>
      <c r="M2650" s="427"/>
      <c r="N2650" s="434">
        <v>42129</v>
      </c>
      <c r="O2650" s="427">
        <v>4.83</v>
      </c>
    </row>
    <row r="2651" spans="11:15" ht="15" customHeight="1">
      <c r="K2651" s="434">
        <v>42129</v>
      </c>
      <c r="L2651" s="427">
        <v>4.09</v>
      </c>
      <c r="M2651" s="427"/>
      <c r="N2651" s="434">
        <v>42128</v>
      </c>
      <c r="O2651" s="427">
        <v>4.79</v>
      </c>
    </row>
    <row r="2652" spans="11:15" ht="15" customHeight="1">
      <c r="K2652" s="434">
        <v>42128</v>
      </c>
      <c r="L2652" s="427">
        <v>4.05</v>
      </c>
      <c r="M2652" s="427"/>
      <c r="N2652" s="434">
        <v>42125</v>
      </c>
      <c r="O2652" s="427">
        <v>4.75</v>
      </c>
    </row>
    <row r="2653" spans="11:15" ht="15" customHeight="1">
      <c r="K2653" s="434">
        <v>42125</v>
      </c>
      <c r="L2653" s="427">
        <v>4.01</v>
      </c>
      <c r="M2653" s="427"/>
      <c r="N2653" s="434">
        <v>42124</v>
      </c>
      <c r="O2653" s="427">
        <v>4.67</v>
      </c>
    </row>
    <row r="2654" spans="11:15" ht="15" customHeight="1">
      <c r="K2654" s="434">
        <v>42124</v>
      </c>
      <c r="L2654" s="427">
        <v>3.93</v>
      </c>
      <c r="M2654" s="427"/>
      <c r="N2654" s="434">
        <v>42123</v>
      </c>
      <c r="O2654" s="427">
        <v>4.66</v>
      </c>
    </row>
    <row r="2655" spans="11:15" ht="15" customHeight="1">
      <c r="K2655" s="434">
        <v>42123</v>
      </c>
      <c r="L2655" s="427">
        <v>3.91</v>
      </c>
      <c r="M2655" s="427"/>
      <c r="N2655" s="434">
        <v>42122</v>
      </c>
      <c r="O2655" s="427">
        <v>4.58</v>
      </c>
    </row>
    <row r="2656" spans="11:15" ht="15" customHeight="1">
      <c r="K2656" s="434">
        <v>42122</v>
      </c>
      <c r="L2656" s="427">
        <v>3.84</v>
      </c>
      <c r="M2656" s="427"/>
      <c r="N2656" s="434">
        <v>42121</v>
      </c>
      <c r="O2656" s="427">
        <v>4.51</v>
      </c>
    </row>
    <row r="2657" spans="11:15" ht="15" customHeight="1">
      <c r="K2657" s="434">
        <v>42121</v>
      </c>
      <c r="L2657" s="427">
        <v>3.78</v>
      </c>
      <c r="M2657" s="427"/>
      <c r="N2657" s="434">
        <v>42118</v>
      </c>
      <c r="O2657" s="427">
        <v>4.5199999999999996</v>
      </c>
    </row>
    <row r="2658" spans="11:15" ht="15" customHeight="1">
      <c r="K2658" s="434">
        <v>42118</v>
      </c>
      <c r="L2658" s="427">
        <v>3.79</v>
      </c>
      <c r="M2658" s="427"/>
      <c r="N2658" s="434">
        <v>42117</v>
      </c>
      <c r="O2658" s="427">
        <v>4.53</v>
      </c>
    </row>
    <row r="2659" spans="11:15" ht="15" customHeight="1">
      <c r="K2659" s="434">
        <v>42117</v>
      </c>
      <c r="L2659" s="427">
        <v>3.8</v>
      </c>
      <c r="M2659" s="427"/>
      <c r="N2659" s="434">
        <v>42116</v>
      </c>
      <c r="O2659" s="427">
        <v>4.5599999999999996</v>
      </c>
    </row>
    <row r="2660" spans="11:15" ht="15" customHeight="1">
      <c r="K2660" s="434">
        <v>42116</v>
      </c>
      <c r="L2660" s="427">
        <v>3.81</v>
      </c>
      <c r="M2660" s="427"/>
      <c r="N2660" s="434">
        <v>42115</v>
      </c>
      <c r="O2660" s="427">
        <v>4.5</v>
      </c>
    </row>
    <row r="2661" spans="11:15" ht="15" customHeight="1">
      <c r="K2661" s="434">
        <v>42115</v>
      </c>
      <c r="L2661" s="427">
        <v>3.75</v>
      </c>
      <c r="M2661" s="427"/>
      <c r="N2661" s="434">
        <v>42114</v>
      </c>
      <c r="O2661" s="427">
        <v>4.49</v>
      </c>
    </row>
    <row r="2662" spans="11:15" ht="15" customHeight="1">
      <c r="K2662" s="434">
        <v>42114</v>
      </c>
      <c r="L2662" s="427">
        <v>3.73</v>
      </c>
      <c r="M2662" s="427"/>
      <c r="N2662" s="434">
        <v>42111</v>
      </c>
      <c r="O2662" s="427">
        <v>4.43</v>
      </c>
    </row>
    <row r="2663" spans="11:15" ht="15" customHeight="1">
      <c r="K2663" s="434">
        <v>42111</v>
      </c>
      <c r="L2663" s="427">
        <v>3.67</v>
      </c>
      <c r="M2663" s="427"/>
      <c r="N2663" s="434">
        <v>42110</v>
      </c>
      <c r="O2663" s="427">
        <v>4.47</v>
      </c>
    </row>
    <row r="2664" spans="11:15" ht="15" customHeight="1">
      <c r="K2664" s="434">
        <v>42110</v>
      </c>
      <c r="L2664" s="427">
        <v>3.72</v>
      </c>
      <c r="M2664" s="427"/>
      <c r="N2664" s="434">
        <v>42109</v>
      </c>
      <c r="O2664" s="427">
        <v>4.4800000000000004</v>
      </c>
    </row>
    <row r="2665" spans="11:15" ht="15" customHeight="1">
      <c r="K2665" s="434">
        <v>42109</v>
      </c>
      <c r="L2665" s="427">
        <v>3.72</v>
      </c>
      <c r="M2665" s="427"/>
      <c r="N2665" s="434">
        <v>42108</v>
      </c>
      <c r="O2665" s="427">
        <v>4.47</v>
      </c>
    </row>
    <row r="2666" spans="11:15" ht="15" customHeight="1">
      <c r="K2666" s="434">
        <v>42108</v>
      </c>
      <c r="L2666" s="427">
        <v>3.71</v>
      </c>
      <c r="M2666" s="427"/>
      <c r="N2666" s="434">
        <v>42107</v>
      </c>
      <c r="O2666" s="427">
        <v>4.5</v>
      </c>
    </row>
    <row r="2667" spans="11:15" ht="15" customHeight="1">
      <c r="K2667" s="434">
        <v>42107</v>
      </c>
      <c r="L2667" s="427">
        <v>3.74</v>
      </c>
      <c r="M2667" s="427"/>
      <c r="N2667" s="434">
        <v>42104</v>
      </c>
      <c r="O2667" s="427">
        <v>4.5199999999999996</v>
      </c>
    </row>
    <row r="2668" spans="11:15" ht="15" customHeight="1">
      <c r="K2668" s="434">
        <v>42104</v>
      </c>
      <c r="L2668" s="427">
        <v>3.75</v>
      </c>
      <c r="M2668" s="427"/>
      <c r="N2668" s="434">
        <v>42103</v>
      </c>
      <c r="O2668" s="427">
        <v>4.53</v>
      </c>
    </row>
    <row r="2669" spans="11:15" ht="15" customHeight="1">
      <c r="K2669" s="434">
        <v>42103</v>
      </c>
      <c r="L2669" s="427">
        <v>3.76</v>
      </c>
      <c r="M2669" s="427"/>
      <c r="N2669" s="434">
        <v>42102</v>
      </c>
      <c r="O2669" s="427">
        <v>4.46</v>
      </c>
    </row>
    <row r="2670" spans="11:15" ht="15" customHeight="1">
      <c r="K2670" s="434">
        <v>42102</v>
      </c>
      <c r="L2670" s="427">
        <v>3.68</v>
      </c>
      <c r="M2670" s="427"/>
      <c r="N2670" s="434">
        <v>42101</v>
      </c>
      <c r="O2670" s="427">
        <v>4.4800000000000004</v>
      </c>
    </row>
    <row r="2671" spans="11:15" ht="15" customHeight="1">
      <c r="K2671" s="434">
        <v>42101</v>
      </c>
      <c r="L2671" s="427">
        <v>3.7</v>
      </c>
      <c r="M2671" s="427"/>
      <c r="N2671" s="434">
        <v>42100</v>
      </c>
      <c r="O2671" s="427">
        <v>4.5199999999999996</v>
      </c>
    </row>
    <row r="2672" spans="11:15" ht="15" customHeight="1">
      <c r="K2672" s="434">
        <v>42100</v>
      </c>
      <c r="L2672" s="427">
        <v>3.74</v>
      </c>
      <c r="M2672" s="427"/>
      <c r="N2672" s="434">
        <v>42097</v>
      </c>
      <c r="O2672" s="427">
        <v>4.4400000000000004</v>
      </c>
    </row>
    <row r="2673" spans="11:15" ht="15" customHeight="1">
      <c r="K2673" s="434">
        <v>42097</v>
      </c>
      <c r="L2673" s="427">
        <v>3.65</v>
      </c>
      <c r="M2673" s="427"/>
      <c r="N2673" s="434">
        <v>42096</v>
      </c>
      <c r="O2673" s="427">
        <v>4.4800000000000004</v>
      </c>
    </row>
    <row r="2674" spans="11:15" ht="15" customHeight="1">
      <c r="K2674" s="434">
        <v>42096</v>
      </c>
      <c r="L2674" s="427">
        <v>3.69</v>
      </c>
      <c r="M2674" s="427"/>
      <c r="N2674" s="434">
        <v>42095</v>
      </c>
      <c r="O2674" s="427">
        <v>4.43</v>
      </c>
    </row>
    <row r="2675" spans="11:15" ht="15" customHeight="1">
      <c r="K2675" s="434">
        <v>42095</v>
      </c>
      <c r="L2675" s="427">
        <v>3.64</v>
      </c>
      <c r="M2675" s="427"/>
      <c r="N2675" s="434">
        <v>42094</v>
      </c>
      <c r="O2675" s="427">
        <v>4.5</v>
      </c>
    </row>
    <row r="2676" spans="11:15" ht="15" customHeight="1">
      <c r="K2676" s="434">
        <v>42094</v>
      </c>
      <c r="L2676" s="427">
        <v>3.71</v>
      </c>
      <c r="M2676" s="427"/>
      <c r="N2676" s="434">
        <v>42093</v>
      </c>
      <c r="O2676" s="427">
        <v>4.5199999999999996</v>
      </c>
    </row>
    <row r="2677" spans="11:15" ht="15" customHeight="1">
      <c r="K2677" s="434">
        <v>42093</v>
      </c>
      <c r="L2677" s="427">
        <v>3.72</v>
      </c>
      <c r="M2677" s="427"/>
      <c r="N2677" s="434">
        <v>42090</v>
      </c>
      <c r="O2677" s="427">
        <v>4.4800000000000004</v>
      </c>
    </row>
    <row r="2678" spans="11:15" ht="15" customHeight="1">
      <c r="K2678" s="434">
        <v>42090</v>
      </c>
      <c r="L2678" s="427">
        <v>3.68</v>
      </c>
      <c r="M2678" s="427"/>
      <c r="N2678" s="434">
        <v>42089</v>
      </c>
      <c r="O2678" s="427">
        <v>4.55</v>
      </c>
    </row>
    <row r="2679" spans="11:15" ht="15" customHeight="1">
      <c r="K2679" s="434">
        <v>42089</v>
      </c>
      <c r="L2679" s="427">
        <v>3.74</v>
      </c>
      <c r="M2679" s="427"/>
      <c r="N2679" s="434">
        <v>42088</v>
      </c>
      <c r="O2679" s="427">
        <v>4.4400000000000004</v>
      </c>
    </row>
    <row r="2680" spans="11:15" ht="15" customHeight="1">
      <c r="K2680" s="434">
        <v>42088</v>
      </c>
      <c r="L2680" s="427">
        <v>3.65</v>
      </c>
      <c r="M2680" s="427"/>
      <c r="N2680" s="434">
        <v>42087</v>
      </c>
      <c r="O2680" s="427">
        <v>4.4000000000000004</v>
      </c>
    </row>
    <row r="2681" spans="11:15" ht="15" customHeight="1">
      <c r="K2681" s="434">
        <v>42087</v>
      </c>
      <c r="L2681" s="427">
        <v>3.6</v>
      </c>
      <c r="M2681" s="427"/>
      <c r="N2681" s="434">
        <v>42086</v>
      </c>
      <c r="O2681" s="427">
        <v>4.4400000000000004</v>
      </c>
    </row>
    <row r="2682" spans="11:15" ht="15" customHeight="1">
      <c r="K2682" s="434">
        <v>42086</v>
      </c>
      <c r="L2682" s="427">
        <v>3.64</v>
      </c>
      <c r="M2682" s="427"/>
      <c r="N2682" s="434">
        <v>42083</v>
      </c>
      <c r="O2682" s="427">
        <v>4.42</v>
      </c>
    </row>
    <row r="2683" spans="11:15" ht="15" customHeight="1">
      <c r="K2683" s="434">
        <v>42083</v>
      </c>
      <c r="L2683" s="427">
        <v>3.64</v>
      </c>
      <c r="M2683" s="427"/>
      <c r="N2683" s="434">
        <v>42082</v>
      </c>
      <c r="O2683" s="427">
        <v>4.46</v>
      </c>
    </row>
    <row r="2684" spans="11:15" ht="15" customHeight="1">
      <c r="K2684" s="434">
        <v>42082</v>
      </c>
      <c r="L2684" s="427">
        <v>3.67</v>
      </c>
      <c r="M2684" s="427"/>
      <c r="N2684" s="434">
        <v>42081</v>
      </c>
      <c r="O2684" s="427">
        <v>4.46</v>
      </c>
    </row>
    <row r="2685" spans="11:15" ht="15" customHeight="1">
      <c r="K2685" s="434">
        <v>42081</v>
      </c>
      <c r="L2685" s="427">
        <v>3.66</v>
      </c>
      <c r="M2685" s="427"/>
      <c r="N2685" s="434">
        <v>42080</v>
      </c>
      <c r="O2685" s="427">
        <v>4.5199999999999996</v>
      </c>
    </row>
    <row r="2686" spans="11:15" ht="15" customHeight="1">
      <c r="K2686" s="434">
        <v>42080</v>
      </c>
      <c r="L2686" s="427">
        <v>3.73</v>
      </c>
      <c r="M2686" s="427"/>
      <c r="N2686" s="434">
        <v>42079</v>
      </c>
      <c r="O2686" s="427">
        <v>4.55</v>
      </c>
    </row>
    <row r="2687" spans="11:15" ht="15" customHeight="1">
      <c r="K2687" s="434">
        <v>42079</v>
      </c>
      <c r="L2687" s="427">
        <v>3.79</v>
      </c>
      <c r="M2687" s="427"/>
      <c r="N2687" s="434">
        <v>42076</v>
      </c>
      <c r="O2687" s="427">
        <v>4.57</v>
      </c>
    </row>
    <row r="2688" spans="11:15" ht="15" customHeight="1">
      <c r="K2688" s="434">
        <v>42076</v>
      </c>
      <c r="L2688" s="427">
        <v>3.81</v>
      </c>
      <c r="M2688" s="427"/>
      <c r="N2688" s="434">
        <v>42075</v>
      </c>
      <c r="O2688" s="427">
        <v>4.5199999999999996</v>
      </c>
    </row>
    <row r="2689" spans="11:15" ht="15" customHeight="1">
      <c r="K2689" s="434">
        <v>42075</v>
      </c>
      <c r="L2689" s="427">
        <v>3.78</v>
      </c>
      <c r="M2689" s="427"/>
      <c r="N2689" s="434">
        <v>42074</v>
      </c>
      <c r="O2689" s="427">
        <v>4.5199999999999996</v>
      </c>
    </row>
    <row r="2690" spans="11:15" ht="15" customHeight="1">
      <c r="K2690" s="434">
        <v>42074</v>
      </c>
      <c r="L2690" s="427">
        <v>3.78</v>
      </c>
      <c r="M2690" s="427"/>
      <c r="N2690" s="434">
        <v>42073</v>
      </c>
      <c r="O2690" s="427">
        <v>4.55</v>
      </c>
    </row>
    <row r="2691" spans="11:15" ht="15" customHeight="1">
      <c r="K2691" s="434">
        <v>42073</v>
      </c>
      <c r="L2691" s="427">
        <v>3.82</v>
      </c>
      <c r="M2691" s="427"/>
      <c r="N2691" s="434">
        <v>42072</v>
      </c>
      <c r="O2691" s="427">
        <v>4.6100000000000003</v>
      </c>
    </row>
    <row r="2692" spans="11:15" ht="15" customHeight="1">
      <c r="K2692" s="434">
        <v>42072</v>
      </c>
      <c r="L2692" s="427">
        <v>3.88</v>
      </c>
      <c r="M2692" s="427"/>
      <c r="N2692" s="434">
        <v>42069</v>
      </c>
      <c r="O2692" s="427">
        <v>4.6399999999999997</v>
      </c>
    </row>
    <row r="2693" spans="11:15" ht="15" customHeight="1">
      <c r="K2693" s="434">
        <v>42069</v>
      </c>
      <c r="L2693" s="427">
        <v>3.91</v>
      </c>
      <c r="M2693" s="427"/>
      <c r="N2693" s="434">
        <v>42068</v>
      </c>
      <c r="O2693" s="427">
        <v>4.53</v>
      </c>
    </row>
    <row r="2694" spans="11:15" ht="15" customHeight="1">
      <c r="K2694" s="434">
        <v>42068</v>
      </c>
      <c r="L2694" s="427">
        <v>3.8</v>
      </c>
      <c r="M2694" s="427"/>
      <c r="N2694" s="434">
        <v>42067</v>
      </c>
      <c r="O2694" s="427">
        <v>4.53</v>
      </c>
    </row>
    <row r="2695" spans="11:15" ht="15" customHeight="1">
      <c r="K2695" s="434">
        <v>42067</v>
      </c>
      <c r="L2695" s="427">
        <v>3.8</v>
      </c>
      <c r="M2695" s="427"/>
      <c r="N2695" s="434">
        <v>42066</v>
      </c>
      <c r="O2695" s="427">
        <v>4.53</v>
      </c>
    </row>
    <row r="2696" spans="11:15" ht="15" customHeight="1">
      <c r="K2696" s="434">
        <v>42066</v>
      </c>
      <c r="L2696" s="427">
        <v>3.8</v>
      </c>
      <c r="M2696" s="427"/>
      <c r="N2696" s="434">
        <v>42065</v>
      </c>
      <c r="O2696" s="427">
        <v>4.5</v>
      </c>
    </row>
    <row r="2697" spans="11:15" ht="15" customHeight="1">
      <c r="K2697" s="434">
        <v>42065</v>
      </c>
      <c r="L2697" s="427">
        <v>3.77</v>
      </c>
      <c r="M2697" s="427"/>
      <c r="N2697" s="434">
        <v>42062</v>
      </c>
      <c r="O2697" s="427">
        <v>4.3899999999999997</v>
      </c>
    </row>
    <row r="2698" spans="11:15" ht="15" customHeight="1">
      <c r="K2698" s="434">
        <v>42062</v>
      </c>
      <c r="L2698" s="427">
        <v>3.69</v>
      </c>
      <c r="M2698" s="427"/>
      <c r="N2698" s="434">
        <v>42061</v>
      </c>
      <c r="O2698" s="427">
        <v>4.4000000000000004</v>
      </c>
    </row>
    <row r="2699" spans="11:15" ht="15" customHeight="1">
      <c r="K2699" s="434">
        <v>42061</v>
      </c>
      <c r="L2699" s="427">
        <v>3.69</v>
      </c>
      <c r="M2699" s="427"/>
      <c r="N2699" s="434">
        <v>42060</v>
      </c>
      <c r="O2699" s="427">
        <v>4.38</v>
      </c>
    </row>
    <row r="2700" spans="11:15" ht="15" customHeight="1">
      <c r="K2700" s="434">
        <v>42060</v>
      </c>
      <c r="L2700" s="427">
        <v>3.66</v>
      </c>
      <c r="M2700" s="427"/>
      <c r="N2700" s="434">
        <v>42059</v>
      </c>
      <c r="O2700" s="427">
        <v>4.41</v>
      </c>
    </row>
    <row r="2701" spans="11:15" ht="15" customHeight="1">
      <c r="K2701" s="434">
        <v>42059</v>
      </c>
      <c r="L2701" s="427">
        <v>3.69</v>
      </c>
      <c r="M2701" s="427"/>
      <c r="N2701" s="434">
        <v>42058</v>
      </c>
      <c r="O2701" s="427">
        <v>4.47</v>
      </c>
    </row>
    <row r="2702" spans="11:15" ht="15" customHeight="1">
      <c r="K2702" s="434">
        <v>42058</v>
      </c>
      <c r="L2702" s="427">
        <v>3.74</v>
      </c>
      <c r="M2702" s="427"/>
      <c r="N2702" s="434">
        <v>42055</v>
      </c>
      <c r="O2702" s="427">
        <v>4.57</v>
      </c>
    </row>
    <row r="2703" spans="11:15" ht="15" customHeight="1">
      <c r="K2703" s="434">
        <v>42055</v>
      </c>
      <c r="L2703" s="427">
        <v>3.83</v>
      </c>
      <c r="M2703" s="427"/>
      <c r="N2703" s="434">
        <v>42054</v>
      </c>
      <c r="O2703" s="427">
        <v>4.58</v>
      </c>
    </row>
    <row r="2704" spans="11:15" ht="15" customHeight="1">
      <c r="K2704" s="434">
        <v>42054</v>
      </c>
      <c r="L2704" s="427">
        <v>3.83</v>
      </c>
      <c r="M2704" s="427"/>
      <c r="N2704" s="434">
        <v>42053</v>
      </c>
      <c r="O2704" s="427">
        <v>4.53</v>
      </c>
    </row>
    <row r="2705" spans="11:15" ht="15" customHeight="1">
      <c r="K2705" s="434">
        <v>42053</v>
      </c>
      <c r="L2705" s="427">
        <v>3.79</v>
      </c>
      <c r="M2705" s="427"/>
      <c r="N2705" s="434">
        <v>42052</v>
      </c>
      <c r="O2705" s="427">
        <v>4.5999999999999996</v>
      </c>
    </row>
    <row r="2706" spans="11:15" ht="15" customHeight="1">
      <c r="K2706" s="434">
        <v>42052</v>
      </c>
      <c r="L2706" s="427">
        <v>3.85</v>
      </c>
      <c r="M2706" s="427"/>
      <c r="N2706" s="434">
        <v>42048</v>
      </c>
      <c r="O2706" s="427">
        <v>4.5</v>
      </c>
    </row>
    <row r="2707" spans="11:15" ht="15" customHeight="1">
      <c r="K2707" s="434">
        <v>42048</v>
      </c>
      <c r="L2707" s="427">
        <v>3.74</v>
      </c>
      <c r="M2707" s="427"/>
      <c r="N2707" s="434">
        <v>42047</v>
      </c>
      <c r="O2707" s="427">
        <v>4.46</v>
      </c>
    </row>
    <row r="2708" spans="11:15" ht="15" customHeight="1">
      <c r="K2708" s="434">
        <v>42047</v>
      </c>
      <c r="L2708" s="427">
        <v>3.68</v>
      </c>
      <c r="M2708" s="427"/>
      <c r="N2708" s="434">
        <v>42046</v>
      </c>
      <c r="O2708" s="427">
        <v>4.46</v>
      </c>
    </row>
    <row r="2709" spans="11:15" ht="15" customHeight="1">
      <c r="K2709" s="434">
        <v>42046</v>
      </c>
      <c r="L2709" s="427">
        <v>3.68</v>
      </c>
      <c r="M2709" s="427"/>
      <c r="N2709" s="434">
        <v>42045</v>
      </c>
      <c r="O2709" s="427">
        <v>4.47</v>
      </c>
    </row>
    <row r="2710" spans="11:15" ht="15" customHeight="1">
      <c r="K2710" s="434">
        <v>42045</v>
      </c>
      <c r="L2710" s="427">
        <v>3.69</v>
      </c>
      <c r="M2710" s="427"/>
      <c r="N2710" s="434">
        <v>42044</v>
      </c>
      <c r="O2710" s="427">
        <v>4.42</v>
      </c>
    </row>
    <row r="2711" spans="11:15" ht="15" customHeight="1">
      <c r="K2711" s="434">
        <v>42044</v>
      </c>
      <c r="L2711" s="427">
        <v>3.63</v>
      </c>
      <c r="M2711" s="427"/>
      <c r="N2711" s="434">
        <v>42041</v>
      </c>
      <c r="O2711" s="427">
        <v>4.4400000000000004</v>
      </c>
    </row>
    <row r="2712" spans="11:15" ht="15" customHeight="1">
      <c r="K2712" s="434">
        <v>42041</v>
      </c>
      <c r="L2712" s="427">
        <v>3.64</v>
      </c>
      <c r="M2712" s="427"/>
      <c r="N2712" s="434">
        <v>42040</v>
      </c>
      <c r="O2712" s="427">
        <v>4.37</v>
      </c>
    </row>
    <row r="2713" spans="11:15" ht="15" customHeight="1">
      <c r="K2713" s="434">
        <v>42040</v>
      </c>
      <c r="L2713" s="427">
        <v>3.55</v>
      </c>
      <c r="M2713" s="427"/>
      <c r="N2713" s="434">
        <v>42039</v>
      </c>
      <c r="O2713" s="427">
        <v>4.34</v>
      </c>
    </row>
    <row r="2714" spans="11:15" ht="15" customHeight="1">
      <c r="K2714" s="434">
        <v>42039</v>
      </c>
      <c r="L2714" s="427">
        <v>3.51</v>
      </c>
      <c r="M2714" s="427"/>
      <c r="N2714" s="434">
        <v>42038</v>
      </c>
      <c r="O2714" s="427">
        <v>4.33</v>
      </c>
    </row>
    <row r="2715" spans="11:15" ht="15" customHeight="1">
      <c r="K2715" s="434">
        <v>42038</v>
      </c>
      <c r="L2715" s="427">
        <v>3.5</v>
      </c>
      <c r="M2715" s="427"/>
      <c r="N2715" s="434">
        <v>42037</v>
      </c>
      <c r="O2715" s="427">
        <v>4.21</v>
      </c>
    </row>
    <row r="2716" spans="11:15" ht="15" customHeight="1">
      <c r="K2716" s="434">
        <v>42037</v>
      </c>
      <c r="L2716" s="427">
        <v>3.38</v>
      </c>
      <c r="M2716" s="427"/>
      <c r="N2716" s="434">
        <v>42034</v>
      </c>
      <c r="O2716" s="427">
        <v>4.21</v>
      </c>
    </row>
    <row r="2717" spans="11:15" ht="15" customHeight="1">
      <c r="K2717" s="434">
        <v>42034</v>
      </c>
      <c r="L2717" s="427">
        <v>3.38</v>
      </c>
      <c r="M2717" s="427"/>
      <c r="N2717" s="434">
        <v>42033</v>
      </c>
      <c r="O2717" s="427">
        <v>4.2699999999999996</v>
      </c>
    </row>
    <row r="2718" spans="11:15" ht="15" customHeight="1">
      <c r="K2718" s="434">
        <v>42033</v>
      </c>
      <c r="L2718" s="427">
        <v>3.44</v>
      </c>
      <c r="M2718" s="427"/>
      <c r="N2718" s="434">
        <v>42032</v>
      </c>
      <c r="O2718" s="427">
        <v>4.25</v>
      </c>
    </row>
    <row r="2719" spans="11:15" ht="15" customHeight="1">
      <c r="K2719" s="434">
        <v>42032</v>
      </c>
      <c r="L2719" s="427">
        <v>3.41</v>
      </c>
      <c r="M2719" s="427"/>
      <c r="N2719" s="434">
        <v>42031</v>
      </c>
      <c r="O2719" s="427">
        <v>4.34</v>
      </c>
    </row>
    <row r="2720" spans="11:15" ht="15" customHeight="1">
      <c r="K2720" s="434">
        <v>42031</v>
      </c>
      <c r="L2720" s="427">
        <v>3.52</v>
      </c>
      <c r="M2720" s="427"/>
      <c r="N2720" s="434">
        <v>42030</v>
      </c>
      <c r="O2720" s="427">
        <v>4.34</v>
      </c>
    </row>
    <row r="2721" spans="11:15" ht="15" customHeight="1">
      <c r="K2721" s="434">
        <v>42030</v>
      </c>
      <c r="L2721" s="427">
        <v>3.52</v>
      </c>
      <c r="M2721" s="427"/>
      <c r="N2721" s="434">
        <v>42027</v>
      </c>
      <c r="O2721" s="427">
        <v>4.33</v>
      </c>
    </row>
    <row r="2722" spans="11:15" ht="15" customHeight="1">
      <c r="K2722" s="434">
        <v>42027</v>
      </c>
      <c r="L2722" s="427">
        <v>3.51</v>
      </c>
      <c r="M2722" s="427"/>
      <c r="N2722" s="434">
        <v>42026</v>
      </c>
      <c r="O2722" s="427">
        <v>4.41</v>
      </c>
    </row>
    <row r="2723" spans="11:15" ht="15" customHeight="1">
      <c r="K2723" s="434">
        <v>42026</v>
      </c>
      <c r="L2723" s="427">
        <v>3.59</v>
      </c>
      <c r="M2723" s="427"/>
      <c r="N2723" s="434">
        <v>42025</v>
      </c>
      <c r="O2723" s="427">
        <v>4.38</v>
      </c>
    </row>
    <row r="2724" spans="11:15" ht="15" customHeight="1">
      <c r="K2724" s="434">
        <v>42025</v>
      </c>
      <c r="L2724" s="427">
        <v>3.56</v>
      </c>
      <c r="M2724" s="427"/>
      <c r="N2724" s="434">
        <v>42024</v>
      </c>
      <c r="O2724" s="427">
        <v>4.3499999999999996</v>
      </c>
    </row>
    <row r="2725" spans="11:15" ht="15" customHeight="1">
      <c r="K2725" s="434">
        <v>42024</v>
      </c>
      <c r="L2725" s="427">
        <v>3.52</v>
      </c>
      <c r="M2725" s="427"/>
      <c r="N2725" s="434">
        <v>42020</v>
      </c>
      <c r="O2725" s="427">
        <v>4.38</v>
      </c>
    </row>
    <row r="2726" spans="11:15" ht="15" customHeight="1">
      <c r="K2726" s="434">
        <v>42020</v>
      </c>
      <c r="L2726" s="427">
        <v>3.55</v>
      </c>
      <c r="M2726" s="427"/>
      <c r="N2726" s="434">
        <v>42019</v>
      </c>
      <c r="O2726" s="427">
        <v>4.3499999999999996</v>
      </c>
    </row>
    <row r="2727" spans="11:15" ht="15" customHeight="1">
      <c r="K2727" s="434">
        <v>42019</v>
      </c>
      <c r="L2727" s="427">
        <v>3.53</v>
      </c>
      <c r="M2727" s="427"/>
      <c r="N2727" s="434">
        <v>42018</v>
      </c>
      <c r="O2727" s="427">
        <v>4.37</v>
      </c>
    </row>
    <row r="2728" spans="11:15" ht="15" customHeight="1">
      <c r="K2728" s="434">
        <v>42018</v>
      </c>
      <c r="L2728" s="427">
        <v>3.57</v>
      </c>
      <c r="M2728" s="427"/>
      <c r="N2728" s="434">
        <v>42017</v>
      </c>
      <c r="O2728" s="427">
        <v>4.4000000000000004</v>
      </c>
    </row>
    <row r="2729" spans="11:15" ht="15" customHeight="1">
      <c r="K2729" s="434">
        <v>42017</v>
      </c>
      <c r="L2729" s="427">
        <v>3.61</v>
      </c>
      <c r="M2729" s="427"/>
      <c r="N2729" s="434">
        <v>42016</v>
      </c>
      <c r="O2729" s="427">
        <v>4.42</v>
      </c>
    </row>
    <row r="2730" spans="11:15" ht="15" customHeight="1">
      <c r="K2730" s="434">
        <v>42016</v>
      </c>
      <c r="L2730" s="427">
        <v>3.62</v>
      </c>
      <c r="M2730" s="427"/>
      <c r="N2730" s="434">
        <v>42013</v>
      </c>
      <c r="O2730" s="427">
        <v>4.49</v>
      </c>
    </row>
    <row r="2731" spans="11:15" ht="15" customHeight="1">
      <c r="K2731" s="434">
        <v>42013</v>
      </c>
      <c r="L2731" s="427">
        <v>3.68</v>
      </c>
      <c r="M2731" s="427"/>
      <c r="N2731" s="434">
        <v>42012</v>
      </c>
      <c r="O2731" s="427">
        <v>4.54</v>
      </c>
    </row>
    <row r="2732" spans="11:15" ht="15" customHeight="1">
      <c r="K2732" s="434">
        <v>42012</v>
      </c>
      <c r="L2732" s="427">
        <v>3.72</v>
      </c>
      <c r="M2732" s="427"/>
      <c r="N2732" s="434">
        <v>42011</v>
      </c>
      <c r="O2732" s="427">
        <v>4.46</v>
      </c>
    </row>
    <row r="2733" spans="11:15" ht="15" customHeight="1">
      <c r="K2733" s="434">
        <v>42011</v>
      </c>
      <c r="L2733" s="427">
        <v>3.65</v>
      </c>
      <c r="M2733" s="427"/>
      <c r="N2733" s="434">
        <v>42010</v>
      </c>
      <c r="O2733" s="427">
        <v>4.45</v>
      </c>
    </row>
    <row r="2734" spans="11:15" ht="15" customHeight="1">
      <c r="K2734" s="434">
        <v>42010</v>
      </c>
      <c r="L2734" s="427">
        <v>3.66</v>
      </c>
      <c r="M2734" s="427"/>
      <c r="N2734" s="434">
        <v>42009</v>
      </c>
      <c r="O2734" s="427">
        <v>4.53</v>
      </c>
    </row>
    <row r="2735" spans="11:15" ht="15" customHeight="1">
      <c r="K2735" s="434">
        <v>42009</v>
      </c>
      <c r="L2735" s="427">
        <v>3.74</v>
      </c>
      <c r="M2735" s="427"/>
      <c r="N2735" s="434">
        <v>42006</v>
      </c>
      <c r="O2735" s="427">
        <v>4.5999999999999996</v>
      </c>
    </row>
    <row r="2736" spans="11:15" ht="15" customHeight="1">
      <c r="K2736" s="434">
        <v>42006</v>
      </c>
      <c r="L2736" s="427">
        <v>3.82</v>
      </c>
      <c r="M2736" s="427"/>
      <c r="N2736" s="434">
        <v>42004</v>
      </c>
      <c r="O2736" s="427">
        <v>4.6500000000000004</v>
      </c>
    </row>
    <row r="2737" spans="11:15" ht="15" customHeight="1">
      <c r="K2737" s="434">
        <v>42004</v>
      </c>
      <c r="L2737" s="427">
        <v>3.87</v>
      </c>
      <c r="M2737" s="427"/>
      <c r="N2737" s="434">
        <v>42003</v>
      </c>
      <c r="O2737" s="427">
        <v>4.66</v>
      </c>
    </row>
    <row r="2738" spans="11:15" ht="15" customHeight="1">
      <c r="K2738" s="434">
        <v>42003</v>
      </c>
      <c r="L2738" s="427">
        <v>3.88</v>
      </c>
      <c r="M2738" s="427"/>
      <c r="N2738" s="434">
        <v>42002</v>
      </c>
      <c r="O2738" s="427">
        <v>4.68</v>
      </c>
    </row>
    <row r="2739" spans="11:15" ht="15" customHeight="1">
      <c r="K2739" s="434">
        <v>42002</v>
      </c>
      <c r="L2739" s="427">
        <v>3.9</v>
      </c>
      <c r="M2739" s="427"/>
      <c r="N2739" s="434">
        <v>41999</v>
      </c>
      <c r="O2739" s="427">
        <v>4.72</v>
      </c>
    </row>
    <row r="2740" spans="11:15" ht="15" customHeight="1">
      <c r="K2740" s="434">
        <v>41999</v>
      </c>
      <c r="L2740" s="427">
        <v>3.94</v>
      </c>
      <c r="M2740" s="427"/>
      <c r="N2740" s="434">
        <v>41997</v>
      </c>
      <c r="O2740" s="427">
        <v>4.74</v>
      </c>
    </row>
    <row r="2741" spans="11:15" ht="15" customHeight="1">
      <c r="K2741" s="434">
        <v>41997</v>
      </c>
      <c r="L2741" s="427">
        <v>3.96</v>
      </c>
      <c r="M2741" s="427"/>
      <c r="N2741" s="434">
        <v>41996</v>
      </c>
      <c r="O2741" s="427">
        <v>4.76</v>
      </c>
    </row>
    <row r="2742" spans="11:15" ht="15" customHeight="1">
      <c r="K2742" s="434">
        <v>41996</v>
      </c>
      <c r="L2742" s="427">
        <v>3.98</v>
      </c>
      <c r="M2742" s="427"/>
      <c r="N2742" s="434">
        <v>41995</v>
      </c>
      <c r="O2742" s="427">
        <v>4.68</v>
      </c>
    </row>
    <row r="2743" spans="11:15" ht="15" customHeight="1">
      <c r="K2743" s="434">
        <v>41995</v>
      </c>
      <c r="L2743" s="427">
        <v>3.88</v>
      </c>
      <c r="M2743" s="427"/>
      <c r="N2743" s="434">
        <v>41992</v>
      </c>
      <c r="O2743" s="427">
        <v>4.71</v>
      </c>
    </row>
    <row r="2744" spans="11:15" ht="15" customHeight="1">
      <c r="K2744" s="434">
        <v>41992</v>
      </c>
      <c r="L2744" s="427">
        <v>3.9</v>
      </c>
      <c r="M2744" s="427"/>
      <c r="N2744" s="434">
        <v>41991</v>
      </c>
      <c r="O2744" s="427">
        <v>4.75</v>
      </c>
    </row>
    <row r="2745" spans="11:15" ht="15" customHeight="1">
      <c r="K2745" s="434">
        <v>41991</v>
      </c>
      <c r="L2745" s="427">
        <v>3.94</v>
      </c>
      <c r="M2745" s="427"/>
      <c r="N2745" s="434">
        <v>41990</v>
      </c>
      <c r="O2745" s="427">
        <v>4.7</v>
      </c>
    </row>
    <row r="2746" spans="11:15" ht="15" customHeight="1">
      <c r="K2746" s="434">
        <v>41990</v>
      </c>
      <c r="L2746" s="427">
        <v>3.89</v>
      </c>
      <c r="M2746" s="427"/>
      <c r="N2746" s="434">
        <v>41989</v>
      </c>
      <c r="O2746" s="427">
        <v>4.63</v>
      </c>
    </row>
    <row r="2747" spans="11:15" ht="15" customHeight="1">
      <c r="K2747" s="434">
        <v>41989</v>
      </c>
      <c r="L2747" s="427">
        <v>3.82</v>
      </c>
      <c r="M2747" s="427"/>
      <c r="N2747" s="434">
        <v>41988</v>
      </c>
      <c r="O2747" s="427">
        <v>4.6399999999999997</v>
      </c>
    </row>
    <row r="2748" spans="11:15" ht="15" customHeight="1">
      <c r="K2748" s="434">
        <v>41988</v>
      </c>
      <c r="L2748" s="427">
        <v>3.86</v>
      </c>
      <c r="M2748" s="427"/>
      <c r="N2748" s="434">
        <v>41985</v>
      </c>
      <c r="O2748" s="427">
        <v>4.63</v>
      </c>
    </row>
    <row r="2749" spans="11:15" ht="15" customHeight="1">
      <c r="K2749" s="434">
        <v>41985</v>
      </c>
      <c r="L2749" s="427">
        <v>3.87</v>
      </c>
      <c r="M2749" s="427"/>
      <c r="N2749" s="434">
        <v>41984</v>
      </c>
      <c r="O2749" s="427">
        <v>4.67</v>
      </c>
    </row>
    <row r="2750" spans="11:15" ht="15" customHeight="1">
      <c r="K2750" s="434">
        <v>41984</v>
      </c>
      <c r="L2750" s="427">
        <v>3.92</v>
      </c>
      <c r="M2750" s="427"/>
      <c r="N2750" s="434">
        <v>41983</v>
      </c>
      <c r="O2750" s="427">
        <v>4.6500000000000004</v>
      </c>
    </row>
    <row r="2751" spans="11:15" ht="15" customHeight="1">
      <c r="K2751" s="434">
        <v>41983</v>
      </c>
      <c r="L2751" s="427">
        <v>3.93</v>
      </c>
      <c r="M2751" s="427"/>
      <c r="N2751" s="434">
        <v>41982</v>
      </c>
      <c r="O2751" s="427">
        <v>4.67</v>
      </c>
    </row>
    <row r="2752" spans="11:15" ht="15" customHeight="1">
      <c r="K2752" s="434">
        <v>41982</v>
      </c>
      <c r="L2752" s="427">
        <v>3.97</v>
      </c>
      <c r="M2752" s="427"/>
      <c r="N2752" s="434">
        <v>41981</v>
      </c>
      <c r="O2752" s="427">
        <v>4.68</v>
      </c>
    </row>
    <row r="2753" spans="11:15" ht="15" customHeight="1">
      <c r="K2753" s="434">
        <v>41981</v>
      </c>
      <c r="L2753" s="427">
        <v>4</v>
      </c>
      <c r="M2753" s="427"/>
      <c r="N2753" s="434">
        <v>41978</v>
      </c>
      <c r="O2753" s="427">
        <v>4.7300000000000004</v>
      </c>
    </row>
    <row r="2754" spans="11:15" ht="15" customHeight="1">
      <c r="K2754" s="434">
        <v>41978</v>
      </c>
      <c r="L2754" s="427">
        <v>4.0599999999999996</v>
      </c>
      <c r="M2754" s="427"/>
      <c r="N2754" s="434">
        <v>41977</v>
      </c>
      <c r="O2754" s="427">
        <v>4.7300000000000004</v>
      </c>
    </row>
    <row r="2755" spans="11:15" ht="15" customHeight="1">
      <c r="K2755" s="434">
        <v>41977</v>
      </c>
      <c r="L2755" s="427">
        <v>4.04</v>
      </c>
      <c r="M2755" s="427"/>
      <c r="N2755" s="434">
        <v>41976</v>
      </c>
      <c r="O2755" s="427">
        <v>4.76</v>
      </c>
    </row>
    <row r="2756" spans="11:15" ht="15" customHeight="1">
      <c r="K2756" s="434">
        <v>41976</v>
      </c>
      <c r="L2756" s="427">
        <v>4.08</v>
      </c>
      <c r="M2756" s="427"/>
      <c r="N2756" s="434">
        <v>41975</v>
      </c>
      <c r="O2756" s="427">
        <v>4.78</v>
      </c>
    </row>
    <row r="2757" spans="11:15" ht="15" customHeight="1">
      <c r="K2757" s="434">
        <v>41975</v>
      </c>
      <c r="L2757" s="427">
        <v>4.09</v>
      </c>
      <c r="M2757" s="427"/>
      <c r="N2757" s="434">
        <v>41974</v>
      </c>
      <c r="O2757" s="427">
        <v>4.71</v>
      </c>
    </row>
    <row r="2758" spans="11:15" ht="15" customHeight="1">
      <c r="K2758" s="434">
        <v>41974</v>
      </c>
      <c r="L2758" s="427">
        <v>4.03</v>
      </c>
      <c r="M2758" s="427"/>
      <c r="N2758" s="434">
        <v>41971</v>
      </c>
      <c r="O2758" s="427">
        <v>4.66</v>
      </c>
    </row>
    <row r="2759" spans="11:15" ht="15" customHeight="1">
      <c r="K2759" s="434">
        <v>41971</v>
      </c>
      <c r="L2759" s="427">
        <v>3.99</v>
      </c>
      <c r="M2759" s="427"/>
      <c r="N2759" s="434">
        <v>41969</v>
      </c>
      <c r="O2759" s="427">
        <v>4.68</v>
      </c>
    </row>
    <row r="2760" spans="11:15" ht="15" customHeight="1">
      <c r="K2760" s="434">
        <v>41969</v>
      </c>
      <c r="L2760" s="427">
        <v>4.0199999999999996</v>
      </c>
      <c r="M2760" s="427"/>
      <c r="N2760" s="434">
        <v>41968</v>
      </c>
      <c r="O2760" s="427">
        <v>4.6900000000000004</v>
      </c>
    </row>
    <row r="2761" spans="11:15" ht="15" customHeight="1">
      <c r="K2761" s="434">
        <v>41968</v>
      </c>
      <c r="L2761" s="427">
        <v>4.04</v>
      </c>
      <c r="M2761" s="427"/>
      <c r="N2761" s="434">
        <v>41967</v>
      </c>
      <c r="O2761" s="427">
        <v>4.76</v>
      </c>
    </row>
    <row r="2762" spans="11:15" ht="15" customHeight="1">
      <c r="K2762" s="434">
        <v>41967</v>
      </c>
      <c r="L2762" s="427">
        <v>4.09</v>
      </c>
      <c r="M2762" s="427"/>
      <c r="N2762" s="434">
        <v>41964</v>
      </c>
      <c r="O2762" s="427">
        <v>4.7699999999999996</v>
      </c>
    </row>
    <row r="2763" spans="11:15" ht="15" customHeight="1">
      <c r="K2763" s="434">
        <v>41964</v>
      </c>
      <c r="L2763" s="427">
        <v>4.08</v>
      </c>
      <c r="M2763" s="427"/>
      <c r="N2763" s="434">
        <v>41963</v>
      </c>
      <c r="O2763" s="427">
        <v>4.83</v>
      </c>
    </row>
    <row r="2764" spans="11:15" ht="15" customHeight="1">
      <c r="K2764" s="434">
        <v>41963</v>
      </c>
      <c r="L2764" s="427">
        <v>4.12</v>
      </c>
      <c r="M2764" s="427"/>
      <c r="N2764" s="434">
        <v>41962</v>
      </c>
      <c r="O2764" s="427">
        <v>4.83</v>
      </c>
    </row>
    <row r="2765" spans="11:15" ht="15" customHeight="1">
      <c r="K2765" s="434">
        <v>41962</v>
      </c>
      <c r="L2765" s="427">
        <v>4.12</v>
      </c>
      <c r="M2765" s="427"/>
      <c r="N2765" s="434">
        <v>41961</v>
      </c>
      <c r="O2765" s="427">
        <v>4.8</v>
      </c>
    </row>
    <row r="2766" spans="11:15" ht="15" customHeight="1">
      <c r="K2766" s="434">
        <v>41961</v>
      </c>
      <c r="L2766" s="427">
        <v>4.09</v>
      </c>
      <c r="M2766" s="427"/>
      <c r="N2766" s="434">
        <v>41960</v>
      </c>
      <c r="O2766" s="427">
        <v>4.79</v>
      </c>
    </row>
    <row r="2767" spans="11:15" ht="15" customHeight="1">
      <c r="K2767" s="434">
        <v>41960</v>
      </c>
      <c r="L2767" s="427">
        <v>4.1100000000000003</v>
      </c>
      <c r="M2767" s="427"/>
      <c r="N2767" s="434">
        <v>41957</v>
      </c>
      <c r="O2767" s="427">
        <v>4.76</v>
      </c>
    </row>
    <row r="2768" spans="11:15" ht="15" customHeight="1">
      <c r="K2768" s="434">
        <v>41957</v>
      </c>
      <c r="L2768" s="427">
        <v>4.09</v>
      </c>
      <c r="M2768" s="427"/>
      <c r="N2768" s="434">
        <v>41956</v>
      </c>
      <c r="O2768" s="427">
        <v>4.78</v>
      </c>
    </row>
    <row r="2769" spans="11:15" ht="15" customHeight="1">
      <c r="K2769" s="434">
        <v>41956</v>
      </c>
      <c r="L2769" s="427">
        <v>4.12</v>
      </c>
      <c r="M2769" s="427"/>
      <c r="N2769" s="434">
        <v>41955</v>
      </c>
      <c r="O2769" s="427">
        <v>4.75</v>
      </c>
    </row>
    <row r="2770" spans="11:15" ht="15" customHeight="1">
      <c r="K2770" s="434">
        <v>41955</v>
      </c>
      <c r="L2770" s="427">
        <v>4.12</v>
      </c>
      <c r="M2770" s="427"/>
      <c r="N2770" s="434">
        <v>41954</v>
      </c>
      <c r="O2770" s="427">
        <v>4.76</v>
      </c>
    </row>
    <row r="2771" spans="11:15" ht="15" customHeight="1">
      <c r="K2771" s="434">
        <v>41954</v>
      </c>
      <c r="L2771" s="427">
        <v>4.13</v>
      </c>
      <c r="M2771" s="427"/>
      <c r="N2771" s="434">
        <v>41953</v>
      </c>
      <c r="O2771" s="427">
        <v>4.75</v>
      </c>
    </row>
    <row r="2772" spans="11:15" ht="15" customHeight="1">
      <c r="K2772" s="434">
        <v>41953</v>
      </c>
      <c r="L2772" s="427">
        <v>4.12</v>
      </c>
      <c r="M2772" s="427"/>
      <c r="N2772" s="434">
        <v>41950</v>
      </c>
      <c r="O2772" s="427">
        <v>4.71</v>
      </c>
    </row>
    <row r="2773" spans="11:15" ht="15" customHeight="1">
      <c r="K2773" s="434">
        <v>41950</v>
      </c>
      <c r="L2773" s="427">
        <v>4.08</v>
      </c>
      <c r="M2773" s="427"/>
      <c r="N2773" s="434">
        <v>41949</v>
      </c>
      <c r="O2773" s="427">
        <v>4.75</v>
      </c>
    </row>
    <row r="2774" spans="11:15" ht="15" customHeight="1">
      <c r="K2774" s="434">
        <v>41949</v>
      </c>
      <c r="L2774" s="427">
        <v>4.12</v>
      </c>
      <c r="M2774" s="427"/>
      <c r="N2774" s="434">
        <v>41948</v>
      </c>
      <c r="O2774" s="427">
        <v>4.71</v>
      </c>
    </row>
    <row r="2775" spans="11:15" ht="15" customHeight="1">
      <c r="K2775" s="434">
        <v>41948</v>
      </c>
      <c r="L2775" s="427">
        <v>4.09</v>
      </c>
      <c r="M2775" s="427"/>
      <c r="N2775" s="434">
        <v>41947</v>
      </c>
      <c r="O2775" s="427">
        <v>4.7</v>
      </c>
    </row>
    <row r="2776" spans="11:15" ht="15" customHeight="1">
      <c r="K2776" s="434">
        <v>41947</v>
      </c>
      <c r="L2776" s="427">
        <v>4.08</v>
      </c>
      <c r="M2776" s="427"/>
      <c r="N2776" s="434">
        <v>41946</v>
      </c>
      <c r="O2776" s="427">
        <v>4.72</v>
      </c>
    </row>
    <row r="2777" spans="11:15" ht="15" customHeight="1">
      <c r="K2777" s="434">
        <v>41946</v>
      </c>
      <c r="L2777" s="427">
        <v>4.0999999999999996</v>
      </c>
      <c r="M2777" s="427"/>
      <c r="N2777" s="434">
        <v>41943</v>
      </c>
      <c r="O2777" s="427">
        <v>4.71</v>
      </c>
    </row>
    <row r="2778" spans="11:15" ht="15" customHeight="1">
      <c r="K2778" s="434">
        <v>41943</v>
      </c>
      <c r="L2778" s="427">
        <v>4.0999999999999996</v>
      </c>
      <c r="M2778" s="427"/>
      <c r="N2778" s="434">
        <v>41942</v>
      </c>
      <c r="O2778" s="427">
        <v>4.68</v>
      </c>
    </row>
    <row r="2779" spans="11:15" ht="15" customHeight="1">
      <c r="K2779" s="434">
        <v>41942</v>
      </c>
      <c r="L2779" s="427">
        <v>4.08</v>
      </c>
      <c r="M2779" s="427"/>
      <c r="N2779" s="434">
        <v>41941</v>
      </c>
      <c r="O2779" s="427">
        <v>4.68</v>
      </c>
    </row>
    <row r="2780" spans="11:15" ht="15" customHeight="1">
      <c r="K2780" s="434">
        <v>41941</v>
      </c>
      <c r="L2780" s="427">
        <v>4.07</v>
      </c>
      <c r="M2780" s="427"/>
      <c r="N2780" s="434">
        <v>41940</v>
      </c>
      <c r="O2780" s="427">
        <v>4.71</v>
      </c>
    </row>
    <row r="2781" spans="11:15" ht="15" customHeight="1">
      <c r="K2781" s="434">
        <v>41940</v>
      </c>
      <c r="L2781" s="427">
        <v>4.0999999999999996</v>
      </c>
      <c r="M2781" s="427"/>
      <c r="N2781" s="434">
        <v>41939</v>
      </c>
      <c r="O2781" s="427">
        <v>4.6900000000000004</v>
      </c>
    </row>
    <row r="2782" spans="11:15" ht="15" customHeight="1">
      <c r="K2782" s="434">
        <v>41939</v>
      </c>
      <c r="L2782" s="427">
        <v>4.08</v>
      </c>
      <c r="M2782" s="427"/>
      <c r="N2782" s="434">
        <v>41936</v>
      </c>
      <c r="O2782" s="427">
        <v>4.71</v>
      </c>
    </row>
    <row r="2783" spans="11:15" ht="15" customHeight="1">
      <c r="K2783" s="434">
        <v>41936</v>
      </c>
      <c r="L2783" s="427">
        <v>4.09</v>
      </c>
      <c r="M2783" s="427"/>
      <c r="N2783" s="434">
        <v>41935</v>
      </c>
      <c r="O2783" s="427">
        <v>4.7</v>
      </c>
    </row>
    <row r="2784" spans="11:15" ht="15" customHeight="1">
      <c r="K2784" s="434">
        <v>41935</v>
      </c>
      <c r="L2784" s="427">
        <v>4.09</v>
      </c>
      <c r="M2784" s="427"/>
      <c r="N2784" s="434">
        <v>41934</v>
      </c>
      <c r="O2784" s="427">
        <v>4.66</v>
      </c>
    </row>
    <row r="2785" spans="11:15" ht="15" customHeight="1">
      <c r="K2785" s="434">
        <v>41934</v>
      </c>
      <c r="L2785" s="427">
        <v>4.04</v>
      </c>
      <c r="M2785" s="427"/>
      <c r="N2785" s="434">
        <v>41933</v>
      </c>
      <c r="O2785" s="427">
        <v>4.6500000000000004</v>
      </c>
    </row>
    <row r="2786" spans="11:15" ht="15" customHeight="1">
      <c r="K2786" s="434">
        <v>41933</v>
      </c>
      <c r="L2786" s="427">
        <v>4.03</v>
      </c>
      <c r="M2786" s="427"/>
      <c r="N2786" s="434">
        <v>41932</v>
      </c>
      <c r="O2786" s="427">
        <v>4.63</v>
      </c>
    </row>
    <row r="2787" spans="11:15" ht="15" customHeight="1">
      <c r="K2787" s="434">
        <v>41932</v>
      </c>
      <c r="L2787" s="427">
        <v>4.01</v>
      </c>
      <c r="M2787" s="427"/>
      <c r="N2787" s="434">
        <v>41929</v>
      </c>
      <c r="O2787" s="427">
        <v>4.6399999999999997</v>
      </c>
    </row>
    <row r="2788" spans="11:15" ht="15" customHeight="1">
      <c r="K2788" s="434">
        <v>41929</v>
      </c>
      <c r="L2788" s="427">
        <v>4.0199999999999996</v>
      </c>
      <c r="M2788" s="427"/>
      <c r="N2788" s="434">
        <v>41928</v>
      </c>
      <c r="O2788" s="427">
        <v>4.62</v>
      </c>
    </row>
    <row r="2789" spans="11:15" ht="15" customHeight="1">
      <c r="K2789" s="434">
        <v>41928</v>
      </c>
      <c r="L2789" s="427">
        <v>3.99</v>
      </c>
      <c r="M2789" s="427"/>
      <c r="N2789" s="434">
        <v>41927</v>
      </c>
      <c r="O2789" s="427">
        <v>4.57</v>
      </c>
    </row>
    <row r="2790" spans="11:15" ht="15" customHeight="1">
      <c r="K2790" s="434">
        <v>41927</v>
      </c>
      <c r="L2790" s="427">
        <v>3.94</v>
      </c>
      <c r="M2790" s="427"/>
      <c r="N2790" s="434">
        <v>41926</v>
      </c>
      <c r="O2790" s="427">
        <v>4.58</v>
      </c>
    </row>
    <row r="2791" spans="11:15" ht="15" customHeight="1">
      <c r="K2791" s="434">
        <v>41926</v>
      </c>
      <c r="L2791" s="427">
        <v>3.96</v>
      </c>
      <c r="M2791" s="427"/>
      <c r="N2791" s="434">
        <v>41922</v>
      </c>
      <c r="O2791" s="427">
        <v>4.6500000000000004</v>
      </c>
    </row>
    <row r="2792" spans="11:15" ht="15" customHeight="1">
      <c r="K2792" s="434">
        <v>41922</v>
      </c>
      <c r="L2792" s="427">
        <v>4.03</v>
      </c>
      <c r="M2792" s="427"/>
      <c r="N2792" s="434">
        <v>41921</v>
      </c>
      <c r="O2792" s="427">
        <v>4.66</v>
      </c>
    </row>
    <row r="2793" spans="11:15" ht="15" customHeight="1">
      <c r="K2793" s="434">
        <v>41921</v>
      </c>
      <c r="L2793" s="427">
        <v>4.0599999999999996</v>
      </c>
      <c r="M2793" s="427"/>
      <c r="N2793" s="434">
        <v>41920</v>
      </c>
      <c r="O2793" s="427">
        <v>4.66</v>
      </c>
    </row>
    <row r="2794" spans="11:15" ht="15" customHeight="1">
      <c r="K2794" s="434">
        <v>41920</v>
      </c>
      <c r="L2794" s="427">
        <v>4.0599999999999996</v>
      </c>
      <c r="M2794" s="427"/>
      <c r="N2794" s="434">
        <v>41919</v>
      </c>
      <c r="O2794" s="427">
        <v>4.6500000000000004</v>
      </c>
    </row>
    <row r="2795" spans="11:15" ht="15" customHeight="1">
      <c r="K2795" s="434">
        <v>41919</v>
      </c>
      <c r="L2795" s="427">
        <v>4.05</v>
      </c>
      <c r="M2795" s="427"/>
      <c r="N2795" s="434">
        <v>41918</v>
      </c>
      <c r="O2795" s="427">
        <v>4.72</v>
      </c>
    </row>
    <row r="2796" spans="11:15" ht="15" customHeight="1">
      <c r="K2796" s="434">
        <v>41918</v>
      </c>
      <c r="L2796" s="427">
        <v>4.12</v>
      </c>
      <c r="M2796" s="427"/>
      <c r="N2796" s="434">
        <v>41915</v>
      </c>
      <c r="O2796" s="427">
        <v>4.72</v>
      </c>
    </row>
    <row r="2797" spans="11:15" ht="15" customHeight="1">
      <c r="K2797" s="434">
        <v>41915</v>
      </c>
      <c r="L2797" s="427">
        <v>4.13</v>
      </c>
      <c r="M2797" s="427"/>
      <c r="N2797" s="434">
        <v>41914</v>
      </c>
      <c r="O2797" s="427">
        <v>4.74</v>
      </c>
    </row>
    <row r="2798" spans="11:15" ht="15" customHeight="1">
      <c r="K2798" s="434">
        <v>41914</v>
      </c>
      <c r="L2798" s="427">
        <v>4.1500000000000004</v>
      </c>
      <c r="M2798" s="427"/>
      <c r="N2798" s="434">
        <v>41913</v>
      </c>
      <c r="O2798" s="427">
        <v>4.7</v>
      </c>
    </row>
    <row r="2799" spans="11:15" ht="15" customHeight="1">
      <c r="K2799" s="434">
        <v>41913</v>
      </c>
      <c r="L2799" s="427">
        <v>4.1100000000000003</v>
      </c>
      <c r="M2799" s="427"/>
      <c r="N2799" s="434">
        <v>41912</v>
      </c>
      <c r="O2799" s="427">
        <v>4.78</v>
      </c>
    </row>
    <row r="2800" spans="11:15" ht="15" customHeight="1">
      <c r="K2800" s="434">
        <v>41912</v>
      </c>
      <c r="L2800" s="427">
        <v>4.2</v>
      </c>
      <c r="M2800" s="427"/>
      <c r="N2800" s="434">
        <v>41911</v>
      </c>
      <c r="O2800" s="427">
        <v>4.7300000000000004</v>
      </c>
    </row>
    <row r="2801" spans="11:15" ht="15" customHeight="1">
      <c r="K2801" s="434">
        <v>41911</v>
      </c>
      <c r="L2801" s="427">
        <v>4.17</v>
      </c>
      <c r="M2801" s="427"/>
      <c r="N2801" s="434">
        <v>41908</v>
      </c>
      <c r="O2801" s="427">
        <v>4.7699999999999996</v>
      </c>
    </row>
    <row r="2802" spans="11:15" ht="15" customHeight="1">
      <c r="K2802" s="434">
        <v>41908</v>
      </c>
      <c r="L2802" s="427">
        <v>4.2</v>
      </c>
      <c r="M2802" s="427"/>
      <c r="N2802" s="434">
        <v>41907</v>
      </c>
      <c r="O2802" s="427">
        <v>4.76</v>
      </c>
    </row>
    <row r="2803" spans="11:15" ht="15" customHeight="1">
      <c r="K2803" s="434">
        <v>41907</v>
      </c>
      <c r="L2803" s="427">
        <v>4.2</v>
      </c>
      <c r="M2803" s="427"/>
      <c r="N2803" s="434">
        <v>41906</v>
      </c>
      <c r="O2803" s="427">
        <v>4.82</v>
      </c>
    </row>
    <row r="2804" spans="11:15" ht="15" customHeight="1">
      <c r="K2804" s="434">
        <v>41906</v>
      </c>
      <c r="L2804" s="427">
        <v>4.26</v>
      </c>
      <c r="M2804" s="427"/>
      <c r="N2804" s="434">
        <v>41905</v>
      </c>
      <c r="O2804" s="427">
        <v>4.78</v>
      </c>
    </row>
    <row r="2805" spans="11:15" ht="15" customHeight="1">
      <c r="K2805" s="434">
        <v>41905</v>
      </c>
      <c r="L2805" s="427">
        <v>4.2300000000000004</v>
      </c>
      <c r="M2805" s="427"/>
      <c r="N2805" s="434">
        <v>41904</v>
      </c>
      <c r="O2805" s="427">
        <v>4.82</v>
      </c>
    </row>
    <row r="2806" spans="11:15" ht="15" customHeight="1">
      <c r="K2806" s="434">
        <v>41904</v>
      </c>
      <c r="L2806" s="427">
        <v>4.2699999999999996</v>
      </c>
      <c r="M2806" s="427"/>
      <c r="N2806" s="434">
        <v>41901</v>
      </c>
      <c r="O2806" s="427">
        <v>4.83</v>
      </c>
    </row>
    <row r="2807" spans="11:15" ht="15" customHeight="1">
      <c r="K2807" s="434">
        <v>41901</v>
      </c>
      <c r="L2807" s="427">
        <v>4.28</v>
      </c>
      <c r="M2807" s="427"/>
      <c r="N2807" s="434">
        <v>41900</v>
      </c>
      <c r="O2807" s="427">
        <v>4.8899999999999997</v>
      </c>
    </row>
    <row r="2808" spans="11:15" ht="15" customHeight="1">
      <c r="K2808" s="434">
        <v>41900</v>
      </c>
      <c r="L2808" s="427">
        <v>4.34</v>
      </c>
      <c r="M2808" s="427"/>
      <c r="N2808" s="434">
        <v>41899</v>
      </c>
      <c r="O2808" s="427">
        <v>4.9000000000000004</v>
      </c>
    </row>
    <row r="2809" spans="11:15" ht="15" customHeight="1">
      <c r="K2809" s="434">
        <v>41899</v>
      </c>
      <c r="L2809" s="427">
        <v>4.34</v>
      </c>
      <c r="M2809" s="427"/>
      <c r="N2809" s="434">
        <v>41898</v>
      </c>
      <c r="O2809" s="427">
        <v>4.8899999999999997</v>
      </c>
    </row>
    <row r="2810" spans="11:15" ht="15" customHeight="1">
      <c r="K2810" s="434">
        <v>41898</v>
      </c>
      <c r="L2810" s="427">
        <v>4.33</v>
      </c>
      <c r="M2810" s="427"/>
      <c r="N2810" s="434">
        <v>41897</v>
      </c>
      <c r="O2810" s="427">
        <v>4.87</v>
      </c>
    </row>
    <row r="2811" spans="11:15" ht="15" customHeight="1">
      <c r="K2811" s="434">
        <v>41897</v>
      </c>
      <c r="L2811" s="427">
        <v>4.32</v>
      </c>
      <c r="M2811" s="427"/>
      <c r="N2811" s="434">
        <v>41894</v>
      </c>
      <c r="O2811" s="427">
        <v>4.88</v>
      </c>
    </row>
    <row r="2812" spans="11:15" ht="15" customHeight="1">
      <c r="K2812" s="434">
        <v>41894</v>
      </c>
      <c r="L2812" s="427">
        <v>4.33</v>
      </c>
      <c r="M2812" s="427"/>
      <c r="N2812" s="434">
        <v>41893</v>
      </c>
      <c r="O2812" s="427">
        <v>4.78</v>
      </c>
    </row>
    <row r="2813" spans="11:15" ht="15" customHeight="1">
      <c r="K2813" s="434">
        <v>41893</v>
      </c>
      <c r="L2813" s="427">
        <v>4.24</v>
      </c>
      <c r="M2813" s="427"/>
      <c r="N2813" s="434">
        <v>41892</v>
      </c>
      <c r="O2813" s="427">
        <v>4.79</v>
      </c>
    </row>
    <row r="2814" spans="11:15" ht="15" customHeight="1">
      <c r="K2814" s="434">
        <v>41892</v>
      </c>
      <c r="L2814" s="427">
        <v>4.25</v>
      </c>
      <c r="M2814" s="427"/>
      <c r="N2814" s="434">
        <v>41891</v>
      </c>
      <c r="O2814" s="427">
        <v>4.75</v>
      </c>
    </row>
    <row r="2815" spans="11:15" ht="15" customHeight="1">
      <c r="K2815" s="434">
        <v>41891</v>
      </c>
      <c r="L2815" s="427">
        <v>4.21</v>
      </c>
      <c r="M2815" s="427"/>
      <c r="N2815" s="434">
        <v>41890</v>
      </c>
      <c r="O2815" s="427">
        <v>4.7300000000000004</v>
      </c>
    </row>
    <row r="2816" spans="11:15" ht="15" customHeight="1">
      <c r="K2816" s="434">
        <v>41890</v>
      </c>
      <c r="L2816" s="427">
        <v>4.1900000000000004</v>
      </c>
      <c r="M2816" s="427"/>
      <c r="N2816" s="434">
        <v>41887</v>
      </c>
      <c r="O2816" s="427">
        <v>4.74</v>
      </c>
    </row>
    <row r="2817" spans="11:15" ht="15" customHeight="1">
      <c r="K2817" s="434">
        <v>41887</v>
      </c>
      <c r="L2817" s="427">
        <v>4.21</v>
      </c>
      <c r="M2817" s="427"/>
      <c r="N2817" s="434">
        <v>41886</v>
      </c>
      <c r="O2817" s="427">
        <v>4.6900000000000004</v>
      </c>
    </row>
    <row r="2818" spans="11:15" ht="15" customHeight="1">
      <c r="K2818" s="434">
        <v>41886</v>
      </c>
      <c r="L2818" s="427">
        <v>4.17</v>
      </c>
      <c r="M2818" s="427"/>
      <c r="N2818" s="434">
        <v>41885</v>
      </c>
      <c r="O2818" s="427">
        <v>4.6399999999999997</v>
      </c>
    </row>
    <row r="2819" spans="11:15" ht="15" customHeight="1">
      <c r="K2819" s="434">
        <v>41885</v>
      </c>
      <c r="L2819" s="427">
        <v>4.12</v>
      </c>
      <c r="M2819" s="427"/>
      <c r="N2819" s="434">
        <v>41884</v>
      </c>
      <c r="O2819" s="427">
        <v>4.66</v>
      </c>
    </row>
    <row r="2820" spans="11:15" ht="15" customHeight="1">
      <c r="K2820" s="434">
        <v>41884</v>
      </c>
      <c r="L2820" s="427">
        <v>4.13</v>
      </c>
      <c r="M2820" s="427"/>
      <c r="N2820" s="434">
        <v>41880</v>
      </c>
      <c r="O2820" s="427">
        <v>4.57</v>
      </c>
    </row>
    <row r="2821" spans="11:15" ht="15" customHeight="1">
      <c r="K2821" s="434">
        <v>41880</v>
      </c>
      <c r="L2821" s="427">
        <v>4.05</v>
      </c>
      <c r="M2821" s="427"/>
      <c r="N2821" s="434">
        <v>41879</v>
      </c>
      <c r="O2821" s="427">
        <v>4.5599999999999996</v>
      </c>
    </row>
    <row r="2822" spans="11:15" ht="15" customHeight="1">
      <c r="K2822" s="434">
        <v>41879</v>
      </c>
      <c r="L2822" s="427">
        <v>4.03</v>
      </c>
      <c r="M2822" s="427"/>
      <c r="N2822" s="434">
        <v>41878</v>
      </c>
      <c r="O2822" s="427">
        <v>4.59</v>
      </c>
    </row>
    <row r="2823" spans="11:15" ht="15" customHeight="1">
      <c r="K2823" s="434">
        <v>41878</v>
      </c>
      <c r="L2823" s="427">
        <v>4.07</v>
      </c>
      <c r="M2823" s="427"/>
      <c r="N2823" s="434">
        <v>41877</v>
      </c>
      <c r="O2823" s="427">
        <v>4.6399999999999997</v>
      </c>
    </row>
    <row r="2824" spans="11:15" ht="15" customHeight="1">
      <c r="K2824" s="434">
        <v>41877</v>
      </c>
      <c r="L2824" s="427">
        <v>4.0999999999999996</v>
      </c>
      <c r="M2824" s="427"/>
      <c r="N2824" s="434">
        <v>41876</v>
      </c>
      <c r="O2824" s="427">
        <v>4.63</v>
      </c>
    </row>
    <row r="2825" spans="11:15" ht="15" customHeight="1">
      <c r="K2825" s="434">
        <v>41876</v>
      </c>
      <c r="L2825" s="427">
        <v>4.08</v>
      </c>
      <c r="M2825" s="427"/>
      <c r="N2825" s="434">
        <v>41873</v>
      </c>
      <c r="O2825" s="427">
        <v>4.6399999999999997</v>
      </c>
    </row>
    <row r="2826" spans="11:15" ht="15" customHeight="1">
      <c r="K2826" s="434">
        <v>41873</v>
      </c>
      <c r="L2826" s="427">
        <v>4.0999999999999996</v>
      </c>
      <c r="M2826" s="427"/>
      <c r="N2826" s="434">
        <v>41872</v>
      </c>
      <c r="O2826" s="427">
        <v>4.67</v>
      </c>
    </row>
    <row r="2827" spans="11:15" ht="15" customHeight="1">
      <c r="K2827" s="434">
        <v>41872</v>
      </c>
      <c r="L2827" s="427">
        <v>4.13</v>
      </c>
      <c r="M2827" s="427"/>
      <c r="N2827" s="434">
        <v>41871</v>
      </c>
      <c r="O2827" s="427">
        <v>4.7</v>
      </c>
    </row>
    <row r="2828" spans="11:15" ht="15" customHeight="1">
      <c r="K2828" s="434">
        <v>41871</v>
      </c>
      <c r="L2828" s="427">
        <v>4.1500000000000004</v>
      </c>
      <c r="M2828" s="427"/>
      <c r="N2828" s="434">
        <v>41870</v>
      </c>
      <c r="O2828" s="427">
        <v>4.7</v>
      </c>
    </row>
    <row r="2829" spans="11:15" ht="15" customHeight="1">
      <c r="K2829" s="434">
        <v>41870</v>
      </c>
      <c r="L2829" s="427">
        <v>4.1500000000000004</v>
      </c>
      <c r="M2829" s="427"/>
      <c r="N2829" s="434">
        <v>41869</v>
      </c>
      <c r="O2829" s="427">
        <v>4.67</v>
      </c>
    </row>
    <row r="2830" spans="11:15" ht="15" customHeight="1">
      <c r="K2830" s="434">
        <v>41869</v>
      </c>
      <c r="L2830" s="427">
        <v>4.12</v>
      </c>
      <c r="M2830" s="427"/>
      <c r="N2830" s="434">
        <v>41866</v>
      </c>
      <c r="O2830" s="427">
        <v>4.5999999999999996</v>
      </c>
    </row>
    <row r="2831" spans="11:15" ht="15" customHeight="1">
      <c r="K2831" s="434">
        <v>41866</v>
      </c>
      <c r="L2831" s="427">
        <v>4.0599999999999996</v>
      </c>
      <c r="M2831" s="427"/>
      <c r="N2831" s="434">
        <v>41865</v>
      </c>
      <c r="O2831" s="427">
        <v>4.6500000000000004</v>
      </c>
    </row>
    <row r="2832" spans="11:15" ht="15" customHeight="1">
      <c r="K2832" s="434">
        <v>41865</v>
      </c>
      <c r="L2832" s="427">
        <v>4.12</v>
      </c>
      <c r="M2832" s="427"/>
      <c r="N2832" s="434">
        <v>41864</v>
      </c>
      <c r="O2832" s="427">
        <v>4.6900000000000004</v>
      </c>
    </row>
    <row r="2833" spans="11:15" ht="15" customHeight="1">
      <c r="K2833" s="434">
        <v>41864</v>
      </c>
      <c r="L2833" s="427">
        <v>4.17</v>
      </c>
      <c r="M2833" s="427"/>
      <c r="N2833" s="434">
        <v>41863</v>
      </c>
      <c r="O2833" s="427">
        <v>4.7</v>
      </c>
    </row>
    <row r="2834" spans="11:15" ht="15" customHeight="1">
      <c r="K2834" s="434">
        <v>41863</v>
      </c>
      <c r="L2834" s="427">
        <v>4.1900000000000004</v>
      </c>
      <c r="M2834" s="427"/>
      <c r="N2834" s="434">
        <v>41862</v>
      </c>
      <c r="O2834" s="427">
        <v>4.66</v>
      </c>
    </row>
    <row r="2835" spans="11:15" ht="15" customHeight="1">
      <c r="K2835" s="434">
        <v>41862</v>
      </c>
      <c r="L2835" s="427">
        <v>4.1500000000000004</v>
      </c>
      <c r="M2835" s="427"/>
      <c r="N2835" s="434">
        <v>41859</v>
      </c>
      <c r="O2835" s="427">
        <v>4.6500000000000004</v>
      </c>
    </row>
    <row r="2836" spans="11:15" ht="15" customHeight="1">
      <c r="K2836" s="434">
        <v>41859</v>
      </c>
      <c r="L2836" s="427">
        <v>4.1399999999999997</v>
      </c>
      <c r="M2836" s="427"/>
      <c r="N2836" s="434">
        <v>41858</v>
      </c>
      <c r="O2836" s="427">
        <v>4.6500000000000004</v>
      </c>
    </row>
    <row r="2837" spans="11:15" ht="15" customHeight="1">
      <c r="K2837" s="434">
        <v>41858</v>
      </c>
      <c r="L2837" s="427">
        <v>4.1500000000000004</v>
      </c>
      <c r="M2837" s="427"/>
      <c r="N2837" s="434">
        <v>41857</v>
      </c>
      <c r="O2837" s="427">
        <v>4.6900000000000004</v>
      </c>
    </row>
    <row r="2838" spans="11:15" ht="15" customHeight="1">
      <c r="K2838" s="434">
        <v>41857</v>
      </c>
      <c r="L2838" s="427">
        <v>4.1900000000000004</v>
      </c>
      <c r="M2838" s="427"/>
      <c r="N2838" s="434">
        <v>41856</v>
      </c>
      <c r="O2838" s="427">
        <v>4.68</v>
      </c>
    </row>
    <row r="2839" spans="11:15" ht="15" customHeight="1">
      <c r="K2839" s="434">
        <v>41856</v>
      </c>
      <c r="L2839" s="427">
        <v>4.1900000000000004</v>
      </c>
      <c r="M2839" s="427"/>
      <c r="N2839" s="434">
        <v>41855</v>
      </c>
      <c r="O2839" s="427">
        <v>4.7</v>
      </c>
    </row>
    <row r="2840" spans="11:15" ht="15" customHeight="1">
      <c r="K2840" s="434">
        <v>41855</v>
      </c>
      <c r="L2840" s="427">
        <v>4.21</v>
      </c>
      <c r="M2840" s="427"/>
      <c r="N2840" s="434">
        <v>41852</v>
      </c>
      <c r="O2840" s="427">
        <v>4.7</v>
      </c>
    </row>
    <row r="2841" spans="11:15" ht="15" customHeight="1">
      <c r="K2841" s="434">
        <v>41852</v>
      </c>
      <c r="L2841" s="427">
        <v>4.2</v>
      </c>
      <c r="M2841" s="427"/>
      <c r="N2841" s="434">
        <v>41851</v>
      </c>
      <c r="O2841" s="427">
        <v>4.6900000000000004</v>
      </c>
    </row>
    <row r="2842" spans="11:15" ht="15" customHeight="1">
      <c r="K2842" s="434">
        <v>41851</v>
      </c>
      <c r="L2842" s="427">
        <v>4.21</v>
      </c>
      <c r="M2842" s="427"/>
      <c r="N2842" s="434">
        <v>41850</v>
      </c>
      <c r="O2842" s="427">
        <v>4.68</v>
      </c>
    </row>
    <row r="2843" spans="11:15" ht="15" customHeight="1">
      <c r="K2843" s="434">
        <v>41850</v>
      </c>
      <c r="L2843" s="427">
        <v>4.21</v>
      </c>
      <c r="M2843" s="427"/>
      <c r="N2843" s="434">
        <v>41849</v>
      </c>
      <c r="O2843" s="427">
        <v>4.59</v>
      </c>
    </row>
    <row r="2844" spans="11:15" ht="15" customHeight="1">
      <c r="K2844" s="434">
        <v>41849</v>
      </c>
      <c r="L2844" s="427">
        <v>4.12</v>
      </c>
      <c r="M2844" s="427"/>
      <c r="N2844" s="434">
        <v>41848</v>
      </c>
      <c r="O2844" s="427">
        <v>4.63</v>
      </c>
    </row>
    <row r="2845" spans="11:15" ht="15" customHeight="1">
      <c r="K2845" s="434">
        <v>41848</v>
      </c>
      <c r="L2845" s="427">
        <v>4.16</v>
      </c>
      <c r="M2845" s="427"/>
      <c r="N2845" s="434">
        <v>41845</v>
      </c>
      <c r="O2845" s="427">
        <v>4.5999999999999996</v>
      </c>
    </row>
    <row r="2846" spans="11:15" ht="15" customHeight="1">
      <c r="K2846" s="434">
        <v>41845</v>
      </c>
      <c r="L2846" s="427">
        <v>4.1399999999999997</v>
      </c>
      <c r="M2846" s="427"/>
      <c r="N2846" s="434">
        <v>41844</v>
      </c>
      <c r="O2846" s="427">
        <v>4.6500000000000004</v>
      </c>
    </row>
    <row r="2847" spans="11:15" ht="15" customHeight="1">
      <c r="K2847" s="434">
        <v>41844</v>
      </c>
      <c r="L2847" s="427">
        <v>4.2</v>
      </c>
      <c r="M2847" s="427"/>
      <c r="N2847" s="434">
        <v>41843</v>
      </c>
      <c r="O2847" s="427">
        <v>4.6100000000000003</v>
      </c>
    </row>
    <row r="2848" spans="11:15" ht="15" customHeight="1">
      <c r="K2848" s="434">
        <v>41843</v>
      </c>
      <c r="L2848" s="427">
        <v>4.16</v>
      </c>
      <c r="M2848" s="427"/>
      <c r="N2848" s="434">
        <v>41842</v>
      </c>
      <c r="O2848" s="427">
        <v>4.5999999999999996</v>
      </c>
    </row>
    <row r="2849" spans="11:15" ht="15" customHeight="1">
      <c r="K2849" s="434">
        <v>41842</v>
      </c>
      <c r="L2849" s="427">
        <v>4.1500000000000004</v>
      </c>
      <c r="M2849" s="427"/>
      <c r="N2849" s="434">
        <v>41841</v>
      </c>
      <c r="O2849" s="427">
        <v>4.6100000000000003</v>
      </c>
    </row>
    <row r="2850" spans="11:15" ht="15" customHeight="1">
      <c r="K2850" s="434">
        <v>41841</v>
      </c>
      <c r="L2850" s="427">
        <v>4.16</v>
      </c>
      <c r="M2850" s="427"/>
      <c r="N2850" s="434">
        <v>41838</v>
      </c>
      <c r="O2850" s="427">
        <v>4.63</v>
      </c>
    </row>
    <row r="2851" spans="11:15" ht="15" customHeight="1">
      <c r="K2851" s="434">
        <v>41838</v>
      </c>
      <c r="L2851" s="427">
        <v>4.1900000000000004</v>
      </c>
      <c r="M2851" s="427"/>
      <c r="N2851" s="434">
        <v>41837</v>
      </c>
      <c r="O2851" s="427">
        <v>4.62</v>
      </c>
    </row>
    <row r="2852" spans="11:15" ht="15" customHeight="1">
      <c r="K2852" s="434">
        <v>41837</v>
      </c>
      <c r="L2852" s="427">
        <v>4.1900000000000004</v>
      </c>
      <c r="M2852" s="427"/>
      <c r="N2852" s="434">
        <v>41836</v>
      </c>
      <c r="O2852" s="427">
        <v>4.67</v>
      </c>
    </row>
    <row r="2853" spans="11:15" ht="15" customHeight="1">
      <c r="K2853" s="434">
        <v>41836</v>
      </c>
      <c r="L2853" s="427">
        <v>4.24</v>
      </c>
      <c r="M2853" s="427"/>
      <c r="N2853" s="434">
        <v>41835</v>
      </c>
      <c r="O2853" s="427">
        <v>4.6900000000000004</v>
      </c>
    </row>
    <row r="2854" spans="11:15" ht="15" customHeight="1">
      <c r="K2854" s="434">
        <v>41835</v>
      </c>
      <c r="L2854" s="427">
        <v>4.26</v>
      </c>
      <c r="M2854" s="427"/>
      <c r="N2854" s="434">
        <v>41834</v>
      </c>
      <c r="O2854" s="427">
        <v>4.68</v>
      </c>
    </row>
    <row r="2855" spans="11:15" ht="15" customHeight="1">
      <c r="K2855" s="434">
        <v>41834</v>
      </c>
      <c r="L2855" s="427">
        <v>4.26</v>
      </c>
      <c r="M2855" s="427"/>
      <c r="N2855" s="434">
        <v>41831</v>
      </c>
      <c r="O2855" s="427">
        <v>4.6500000000000004</v>
      </c>
    </row>
    <row r="2856" spans="11:15" ht="15" customHeight="1">
      <c r="K2856" s="434">
        <v>41831</v>
      </c>
      <c r="L2856" s="427">
        <v>4.2300000000000004</v>
      </c>
      <c r="M2856" s="427"/>
      <c r="N2856" s="434">
        <v>41830</v>
      </c>
      <c r="O2856" s="427">
        <v>4.67</v>
      </c>
    </row>
    <row r="2857" spans="11:15" ht="15" customHeight="1">
      <c r="K2857" s="434">
        <v>41830</v>
      </c>
      <c r="L2857" s="427">
        <v>4.25</v>
      </c>
      <c r="M2857" s="427"/>
      <c r="N2857" s="434">
        <v>41829</v>
      </c>
      <c r="O2857" s="427">
        <v>4.66</v>
      </c>
    </row>
    <row r="2858" spans="11:15" ht="15" customHeight="1">
      <c r="K2858" s="434">
        <v>41829</v>
      </c>
      <c r="L2858" s="427">
        <v>4.25</v>
      </c>
      <c r="M2858" s="427"/>
      <c r="N2858" s="434">
        <v>41828</v>
      </c>
      <c r="O2858" s="427">
        <v>4.68</v>
      </c>
    </row>
    <row r="2859" spans="11:15" ht="15" customHeight="1">
      <c r="K2859" s="434">
        <v>41828</v>
      </c>
      <c r="L2859" s="427">
        <v>4.2699999999999996</v>
      </c>
      <c r="M2859" s="427"/>
      <c r="N2859" s="434">
        <v>41827</v>
      </c>
      <c r="O2859" s="427">
        <v>4.74</v>
      </c>
    </row>
    <row r="2860" spans="11:15" ht="15" customHeight="1">
      <c r="K2860" s="434">
        <v>41827</v>
      </c>
      <c r="L2860" s="427">
        <v>4.33</v>
      </c>
      <c r="M2860" s="427"/>
      <c r="N2860" s="434">
        <v>41823</v>
      </c>
      <c r="O2860" s="427">
        <v>4.78</v>
      </c>
    </row>
    <row r="2861" spans="11:15" ht="15" customHeight="1">
      <c r="K2861" s="434">
        <v>41823</v>
      </c>
      <c r="L2861" s="427">
        <v>4.37</v>
      </c>
      <c r="M2861" s="427"/>
      <c r="N2861" s="434">
        <v>41822</v>
      </c>
      <c r="O2861" s="427">
        <v>4.76</v>
      </c>
    </row>
    <row r="2862" spans="11:15" ht="15" customHeight="1">
      <c r="K2862" s="434">
        <v>41822</v>
      </c>
      <c r="L2862" s="427">
        <v>4.3499999999999996</v>
      </c>
      <c r="M2862" s="427"/>
      <c r="N2862" s="434">
        <v>41821</v>
      </c>
      <c r="O2862" s="427">
        <v>4.6900000000000004</v>
      </c>
    </row>
    <row r="2863" spans="11:15" ht="15" customHeight="1">
      <c r="K2863" s="434">
        <v>41821</v>
      </c>
      <c r="L2863" s="427">
        <v>4.28</v>
      </c>
      <c r="M2863" s="427"/>
      <c r="N2863" s="434">
        <v>41820</v>
      </c>
      <c r="O2863" s="427">
        <v>4.63</v>
      </c>
    </row>
    <row r="2864" spans="11:15" ht="15" customHeight="1">
      <c r="K2864" s="434">
        <v>41820</v>
      </c>
      <c r="L2864" s="427">
        <v>4.21</v>
      </c>
      <c r="M2864" s="427"/>
      <c r="N2864" s="434">
        <v>41817</v>
      </c>
      <c r="O2864" s="427">
        <v>4.66</v>
      </c>
    </row>
    <row r="2865" spans="11:15" ht="15" customHeight="1">
      <c r="K2865" s="434">
        <v>41817</v>
      </c>
      <c r="L2865" s="427">
        <v>4.24</v>
      </c>
      <c r="M2865" s="427"/>
      <c r="N2865" s="434">
        <v>41816</v>
      </c>
      <c r="O2865" s="427">
        <v>4.63</v>
      </c>
    </row>
    <row r="2866" spans="11:15" ht="15" customHeight="1">
      <c r="K2866" s="434">
        <v>41816</v>
      </c>
      <c r="L2866" s="427">
        <v>4.22</v>
      </c>
      <c r="M2866" s="427"/>
      <c r="N2866" s="434">
        <v>41815</v>
      </c>
      <c r="O2866" s="427">
        <v>4.67</v>
      </c>
    </row>
    <row r="2867" spans="11:15" ht="15" customHeight="1">
      <c r="K2867" s="434">
        <v>41815</v>
      </c>
      <c r="L2867" s="427">
        <v>4.25</v>
      </c>
      <c r="M2867" s="427"/>
      <c r="N2867" s="434">
        <v>41814</v>
      </c>
      <c r="O2867" s="427">
        <v>4.6900000000000004</v>
      </c>
    </row>
    <row r="2868" spans="11:15" ht="15" customHeight="1">
      <c r="K2868" s="434">
        <v>41814</v>
      </c>
      <c r="L2868" s="427">
        <v>4.28</v>
      </c>
      <c r="M2868" s="427"/>
      <c r="N2868" s="434">
        <v>41813</v>
      </c>
      <c r="O2868" s="427">
        <v>4.75</v>
      </c>
    </row>
    <row r="2869" spans="11:15" ht="15" customHeight="1">
      <c r="K2869" s="434">
        <v>41813</v>
      </c>
      <c r="L2869" s="427">
        <v>4.32</v>
      </c>
      <c r="M2869" s="427"/>
      <c r="N2869" s="434">
        <v>41810</v>
      </c>
      <c r="O2869" s="427">
        <v>4.76</v>
      </c>
    </row>
    <row r="2870" spans="11:15" ht="15" customHeight="1">
      <c r="K2870" s="434">
        <v>41810</v>
      </c>
      <c r="L2870" s="427">
        <v>4.33</v>
      </c>
      <c r="M2870" s="427"/>
      <c r="N2870" s="434">
        <v>41809</v>
      </c>
      <c r="O2870" s="427">
        <v>4.76</v>
      </c>
    </row>
    <row r="2871" spans="11:15" ht="15" customHeight="1">
      <c r="K2871" s="434">
        <v>41809</v>
      </c>
      <c r="L2871" s="427">
        <v>4.34</v>
      </c>
      <c r="M2871" s="427"/>
      <c r="N2871" s="434">
        <v>41808</v>
      </c>
      <c r="O2871" s="427">
        <v>4.7300000000000004</v>
      </c>
    </row>
    <row r="2872" spans="11:15" ht="15" customHeight="1">
      <c r="K2872" s="434">
        <v>41808</v>
      </c>
      <c r="L2872" s="427">
        <v>4.3</v>
      </c>
      <c r="M2872" s="427"/>
      <c r="N2872" s="434">
        <v>41807</v>
      </c>
      <c r="O2872" s="427">
        <v>4.76</v>
      </c>
    </row>
    <row r="2873" spans="11:15" ht="15" customHeight="1">
      <c r="K2873" s="434">
        <v>41807</v>
      </c>
      <c r="L2873" s="427">
        <v>4.32</v>
      </c>
      <c r="M2873" s="427"/>
      <c r="N2873" s="434">
        <v>41806</v>
      </c>
      <c r="O2873" s="427">
        <v>4.71</v>
      </c>
    </row>
    <row r="2874" spans="11:15" ht="15" customHeight="1">
      <c r="K2874" s="434">
        <v>41806</v>
      </c>
      <c r="L2874" s="427">
        <v>4.2699999999999996</v>
      </c>
      <c r="M2874" s="427"/>
      <c r="N2874" s="434">
        <v>41803</v>
      </c>
      <c r="O2874" s="427">
        <v>4.72</v>
      </c>
    </row>
    <row r="2875" spans="11:15" ht="15" customHeight="1">
      <c r="K2875" s="434">
        <v>41803</v>
      </c>
      <c r="L2875" s="427">
        <v>4.29</v>
      </c>
      <c r="M2875" s="427"/>
      <c r="N2875" s="434">
        <v>41802</v>
      </c>
      <c r="O2875" s="427">
        <v>4.72</v>
      </c>
    </row>
    <row r="2876" spans="11:15" ht="15" customHeight="1">
      <c r="K2876" s="434">
        <v>41802</v>
      </c>
      <c r="L2876" s="427">
        <v>4.28</v>
      </c>
      <c r="M2876" s="427"/>
      <c r="N2876" s="434">
        <v>41801</v>
      </c>
      <c r="O2876" s="427">
        <v>4.78</v>
      </c>
    </row>
    <row r="2877" spans="11:15" ht="15" customHeight="1">
      <c r="K2877" s="434">
        <v>41801</v>
      </c>
      <c r="L2877" s="427">
        <v>4.34</v>
      </c>
      <c r="M2877" s="427"/>
      <c r="N2877" s="434">
        <v>41800</v>
      </c>
      <c r="O2877" s="427">
        <v>4.78</v>
      </c>
    </row>
    <row r="2878" spans="11:15" ht="15" customHeight="1">
      <c r="K2878" s="434">
        <v>41800</v>
      </c>
      <c r="L2878" s="427">
        <v>4.34</v>
      </c>
      <c r="M2878" s="427"/>
      <c r="N2878" s="434">
        <v>41799</v>
      </c>
      <c r="O2878" s="427">
        <v>4.7699999999999996</v>
      </c>
    </row>
    <row r="2879" spans="11:15" ht="15" customHeight="1">
      <c r="K2879" s="434">
        <v>41799</v>
      </c>
      <c r="L2879" s="427">
        <v>4.33</v>
      </c>
      <c r="M2879" s="427"/>
      <c r="N2879" s="434">
        <v>41796</v>
      </c>
      <c r="O2879" s="427">
        <v>4.76</v>
      </c>
    </row>
    <row r="2880" spans="11:15" ht="15" customHeight="1">
      <c r="K2880" s="434">
        <v>41796</v>
      </c>
      <c r="L2880" s="427">
        <v>4.32</v>
      </c>
      <c r="M2880" s="427"/>
      <c r="N2880" s="434">
        <v>41795</v>
      </c>
      <c r="O2880" s="427">
        <v>4.76</v>
      </c>
    </row>
    <row r="2881" spans="11:15" ht="15" customHeight="1">
      <c r="K2881" s="434">
        <v>41795</v>
      </c>
      <c r="L2881" s="427">
        <v>4.3099999999999996</v>
      </c>
      <c r="M2881" s="427"/>
      <c r="N2881" s="434">
        <v>41794</v>
      </c>
      <c r="O2881" s="427">
        <v>4.7699999999999996</v>
      </c>
    </row>
    <row r="2882" spans="11:15" ht="15" customHeight="1">
      <c r="K2882" s="434">
        <v>41794</v>
      </c>
      <c r="L2882" s="427">
        <v>4.32</v>
      </c>
      <c r="M2882" s="427"/>
      <c r="N2882" s="434">
        <v>41793</v>
      </c>
      <c r="O2882" s="427">
        <v>4.75</v>
      </c>
    </row>
    <row r="2883" spans="11:15" ht="15" customHeight="1">
      <c r="K2883" s="434">
        <v>41793</v>
      </c>
      <c r="L2883" s="427">
        <v>4.3099999999999996</v>
      </c>
      <c r="M2883" s="427"/>
      <c r="N2883" s="434">
        <v>41792</v>
      </c>
      <c r="O2883" s="427">
        <v>4.6900000000000004</v>
      </c>
    </row>
    <row r="2884" spans="11:15" ht="15" customHeight="1">
      <c r="K2884" s="434">
        <v>41792</v>
      </c>
      <c r="L2884" s="427">
        <v>4.25</v>
      </c>
      <c r="M2884" s="427"/>
      <c r="N2884" s="434">
        <v>41789</v>
      </c>
      <c r="O2884" s="427">
        <v>4.62</v>
      </c>
    </row>
    <row r="2885" spans="11:15" ht="15" customHeight="1">
      <c r="K2885" s="434">
        <v>41789</v>
      </c>
      <c r="L2885" s="427">
        <v>4.1900000000000004</v>
      </c>
      <c r="M2885" s="427"/>
      <c r="N2885" s="434">
        <v>41788</v>
      </c>
      <c r="O2885" s="427">
        <v>4.6100000000000003</v>
      </c>
    </row>
    <row r="2886" spans="11:15" ht="15" customHeight="1">
      <c r="K2886" s="434">
        <v>41788</v>
      </c>
      <c r="L2886" s="427">
        <v>4.18</v>
      </c>
      <c r="M2886" s="427"/>
      <c r="N2886" s="434">
        <v>41787</v>
      </c>
      <c r="O2886" s="427">
        <v>4.59</v>
      </c>
    </row>
    <row r="2887" spans="11:15" ht="15" customHeight="1">
      <c r="K2887" s="434">
        <v>41787</v>
      </c>
      <c r="L2887" s="427">
        <v>4.16</v>
      </c>
      <c r="M2887" s="427"/>
      <c r="N2887" s="434">
        <v>41786</v>
      </c>
      <c r="O2887" s="427">
        <v>4.67</v>
      </c>
    </row>
    <row r="2888" spans="11:15" ht="15" customHeight="1">
      <c r="K2888" s="434">
        <v>41786</v>
      </c>
      <c r="L2888" s="427">
        <v>4.2300000000000004</v>
      </c>
      <c r="M2888" s="427"/>
      <c r="N2888" s="434">
        <v>41782</v>
      </c>
      <c r="O2888" s="427">
        <v>4.7</v>
      </c>
    </row>
    <row r="2889" spans="11:15" ht="15" customHeight="1">
      <c r="K2889" s="434">
        <v>41782</v>
      </c>
      <c r="L2889" s="427">
        <v>4.26</v>
      </c>
      <c r="M2889" s="427"/>
      <c r="N2889" s="434">
        <v>41781</v>
      </c>
      <c r="O2889" s="427">
        <v>4.7300000000000004</v>
      </c>
    </row>
    <row r="2890" spans="11:15" ht="15" customHeight="1">
      <c r="K2890" s="434">
        <v>41781</v>
      </c>
      <c r="L2890" s="427">
        <v>4.29</v>
      </c>
      <c r="M2890" s="427"/>
      <c r="N2890" s="434">
        <v>41780</v>
      </c>
      <c r="O2890" s="427">
        <v>4.72</v>
      </c>
    </row>
    <row r="2891" spans="11:15" ht="15" customHeight="1">
      <c r="K2891" s="434">
        <v>41780</v>
      </c>
      <c r="L2891" s="427">
        <v>4.29</v>
      </c>
      <c r="M2891" s="427"/>
      <c r="N2891" s="434">
        <v>41779</v>
      </c>
      <c r="O2891" s="427">
        <v>4.67</v>
      </c>
    </row>
    <row r="2892" spans="11:15" ht="15" customHeight="1">
      <c r="K2892" s="434">
        <v>41779</v>
      </c>
      <c r="L2892" s="427">
        <v>4.24</v>
      </c>
      <c r="M2892" s="427"/>
      <c r="N2892" s="434">
        <v>41778</v>
      </c>
      <c r="O2892" s="427">
        <v>4.68</v>
      </c>
    </row>
    <row r="2893" spans="11:15" ht="15" customHeight="1">
      <c r="K2893" s="434">
        <v>41778</v>
      </c>
      <c r="L2893" s="427">
        <v>4.25</v>
      </c>
      <c r="M2893" s="427"/>
      <c r="N2893" s="434">
        <v>41775</v>
      </c>
      <c r="O2893" s="427">
        <v>4.6399999999999997</v>
      </c>
    </row>
    <row r="2894" spans="11:15" ht="15" customHeight="1">
      <c r="K2894" s="434">
        <v>41775</v>
      </c>
      <c r="L2894" s="427">
        <v>4.21</v>
      </c>
      <c r="M2894" s="427"/>
      <c r="N2894" s="434">
        <v>41774</v>
      </c>
      <c r="O2894" s="427">
        <v>4.6399999999999997</v>
      </c>
    </row>
    <row r="2895" spans="11:15" ht="15" customHeight="1">
      <c r="K2895" s="434">
        <v>41774</v>
      </c>
      <c r="L2895" s="427">
        <v>4.2</v>
      </c>
      <c r="M2895" s="427"/>
      <c r="N2895" s="434">
        <v>41773</v>
      </c>
      <c r="O2895" s="427">
        <v>4.67</v>
      </c>
    </row>
    <row r="2896" spans="11:15" ht="15" customHeight="1">
      <c r="K2896" s="434">
        <v>41773</v>
      </c>
      <c r="L2896" s="427">
        <v>4.24</v>
      </c>
      <c r="M2896" s="427"/>
      <c r="N2896" s="434">
        <v>41772</v>
      </c>
      <c r="O2896" s="427">
        <v>4.75</v>
      </c>
    </row>
    <row r="2897" spans="11:15" ht="15" customHeight="1">
      <c r="K2897" s="434">
        <v>41772</v>
      </c>
      <c r="L2897" s="427">
        <v>4.32</v>
      </c>
      <c r="M2897" s="427"/>
      <c r="N2897" s="434">
        <v>41771</v>
      </c>
      <c r="O2897" s="427">
        <v>4.79</v>
      </c>
    </row>
    <row r="2898" spans="11:15" ht="15" customHeight="1">
      <c r="K2898" s="434">
        <v>41771</v>
      </c>
      <c r="L2898" s="427">
        <v>4.3600000000000003</v>
      </c>
      <c r="M2898" s="427"/>
      <c r="N2898" s="434">
        <v>41768</v>
      </c>
      <c r="O2898" s="427">
        <v>4.76</v>
      </c>
    </row>
    <row r="2899" spans="11:15" ht="15" customHeight="1">
      <c r="K2899" s="434">
        <v>41768</v>
      </c>
      <c r="L2899" s="427">
        <v>4.33</v>
      </c>
      <c r="M2899" s="427"/>
      <c r="N2899" s="434">
        <v>41767</v>
      </c>
      <c r="O2899" s="427">
        <v>4.72</v>
      </c>
    </row>
    <row r="2900" spans="11:15" ht="15" customHeight="1">
      <c r="K2900" s="434">
        <v>41767</v>
      </c>
      <c r="L2900" s="427">
        <v>4.29</v>
      </c>
      <c r="M2900" s="427"/>
      <c r="N2900" s="434">
        <v>41766</v>
      </c>
      <c r="O2900" s="427">
        <v>4.71</v>
      </c>
    </row>
    <row r="2901" spans="11:15" ht="15" customHeight="1">
      <c r="K2901" s="434">
        <v>41766</v>
      </c>
      <c r="L2901" s="427">
        <v>4.2699999999999996</v>
      </c>
      <c r="M2901" s="427"/>
      <c r="N2901" s="434">
        <v>41765</v>
      </c>
      <c r="O2901" s="427">
        <v>4.6900000000000004</v>
      </c>
    </row>
    <row r="2902" spans="11:15" ht="15" customHeight="1">
      <c r="K2902" s="434">
        <v>41765</v>
      </c>
      <c r="L2902" s="427">
        <v>4.26</v>
      </c>
      <c r="M2902" s="427"/>
      <c r="N2902" s="434">
        <v>41764</v>
      </c>
      <c r="O2902" s="427">
        <v>4.72</v>
      </c>
    </row>
    <row r="2903" spans="11:15" ht="15" customHeight="1">
      <c r="K2903" s="434">
        <v>41764</v>
      </c>
      <c r="L2903" s="427">
        <v>4.28</v>
      </c>
      <c r="M2903" s="427"/>
      <c r="N2903" s="434">
        <v>41761</v>
      </c>
      <c r="O2903" s="427">
        <v>4.67</v>
      </c>
    </row>
    <row r="2904" spans="11:15" ht="15" customHeight="1">
      <c r="K2904" s="434">
        <v>41761</v>
      </c>
      <c r="L2904" s="427">
        <v>4.24</v>
      </c>
      <c r="M2904" s="427"/>
      <c r="N2904" s="434">
        <v>41760</v>
      </c>
      <c r="O2904" s="427">
        <v>4.7</v>
      </c>
    </row>
    <row r="2905" spans="11:15" ht="15" customHeight="1">
      <c r="K2905" s="434">
        <v>41760</v>
      </c>
      <c r="L2905" s="427">
        <v>4.28</v>
      </c>
      <c r="M2905" s="427"/>
      <c r="N2905" s="434">
        <v>41759</v>
      </c>
      <c r="O2905" s="427">
        <v>4.7699999999999996</v>
      </c>
    </row>
    <row r="2906" spans="11:15" ht="15" customHeight="1">
      <c r="K2906" s="434">
        <v>41759</v>
      </c>
      <c r="L2906" s="427">
        <v>4.34</v>
      </c>
      <c r="M2906" s="427"/>
      <c r="N2906" s="434">
        <v>41758</v>
      </c>
      <c r="O2906" s="427">
        <v>4.8</v>
      </c>
    </row>
    <row r="2907" spans="11:15" ht="15" customHeight="1">
      <c r="K2907" s="434">
        <v>41758</v>
      </c>
      <c r="L2907" s="427">
        <v>4.37</v>
      </c>
      <c r="M2907" s="427"/>
      <c r="N2907" s="434">
        <v>41757</v>
      </c>
      <c r="O2907" s="427">
        <v>4.7699999999999996</v>
      </c>
    </row>
    <row r="2908" spans="11:15" ht="15" customHeight="1">
      <c r="K2908" s="434">
        <v>41757</v>
      </c>
      <c r="L2908" s="427">
        <v>4.34</v>
      </c>
      <c r="M2908" s="427"/>
      <c r="N2908" s="434">
        <v>41754</v>
      </c>
      <c r="O2908" s="427">
        <v>4.75</v>
      </c>
    </row>
    <row r="2909" spans="11:15" ht="15" customHeight="1">
      <c r="K2909" s="434">
        <v>41754</v>
      </c>
      <c r="L2909" s="427">
        <v>4.32</v>
      </c>
      <c r="M2909" s="427"/>
      <c r="N2909" s="434">
        <v>41753</v>
      </c>
      <c r="O2909" s="427">
        <v>4.78</v>
      </c>
    </row>
    <row r="2910" spans="11:15" ht="15" customHeight="1">
      <c r="K2910" s="434">
        <v>41753</v>
      </c>
      <c r="L2910" s="427">
        <v>4.3499999999999996</v>
      </c>
      <c r="M2910" s="427"/>
      <c r="N2910" s="434">
        <v>41752</v>
      </c>
      <c r="O2910" s="427">
        <v>4.79</v>
      </c>
    </row>
    <row r="2911" spans="11:15" ht="15" customHeight="1">
      <c r="K2911" s="434">
        <v>41752</v>
      </c>
      <c r="L2911" s="427">
        <v>4.3600000000000003</v>
      </c>
      <c r="M2911" s="427"/>
      <c r="N2911" s="434">
        <v>41751</v>
      </c>
      <c r="O2911" s="427">
        <v>4.82</v>
      </c>
    </row>
    <row r="2912" spans="11:15" ht="15" customHeight="1">
      <c r="K2912" s="434">
        <v>41751</v>
      </c>
      <c r="L2912" s="427">
        <v>4.3899999999999997</v>
      </c>
      <c r="M2912" s="427"/>
      <c r="N2912" s="434">
        <v>41750</v>
      </c>
      <c r="O2912" s="427">
        <v>4.8499999999999996</v>
      </c>
    </row>
    <row r="2913" spans="11:15" ht="15" customHeight="1">
      <c r="K2913" s="434">
        <v>41750</v>
      </c>
      <c r="L2913" s="427">
        <v>4.41</v>
      </c>
      <c r="M2913" s="427"/>
      <c r="N2913" s="434">
        <v>41746</v>
      </c>
      <c r="O2913" s="427">
        <v>4.83</v>
      </c>
    </row>
    <row r="2914" spans="11:15" ht="15" customHeight="1">
      <c r="K2914" s="434">
        <v>41746</v>
      </c>
      <c r="L2914" s="427">
        <v>4.4000000000000004</v>
      </c>
      <c r="M2914" s="427"/>
      <c r="N2914" s="434">
        <v>41745</v>
      </c>
      <c r="O2914" s="427">
        <v>4.78</v>
      </c>
    </row>
    <row r="2915" spans="11:15" ht="15" customHeight="1">
      <c r="K2915" s="434">
        <v>41745</v>
      </c>
      <c r="L2915" s="427">
        <v>4.3499999999999996</v>
      </c>
      <c r="M2915" s="427"/>
      <c r="N2915" s="434">
        <v>41744</v>
      </c>
      <c r="O2915" s="427">
        <v>4.78</v>
      </c>
    </row>
    <row r="2916" spans="11:15" ht="15" customHeight="1">
      <c r="K2916" s="434">
        <v>41744</v>
      </c>
      <c r="L2916" s="427">
        <v>4.3600000000000003</v>
      </c>
      <c r="M2916" s="427"/>
      <c r="N2916" s="434">
        <v>41743</v>
      </c>
      <c r="O2916" s="427">
        <v>4.8099999999999996</v>
      </c>
    </row>
    <row r="2917" spans="11:15" ht="15" customHeight="1">
      <c r="K2917" s="434">
        <v>41743</v>
      </c>
      <c r="L2917" s="427">
        <v>4.38</v>
      </c>
      <c r="M2917" s="427"/>
      <c r="N2917" s="434">
        <v>41740</v>
      </c>
      <c r="O2917" s="427">
        <v>4.8099999999999996</v>
      </c>
    </row>
    <row r="2918" spans="11:15" ht="15" customHeight="1">
      <c r="K2918" s="434">
        <v>41740</v>
      </c>
      <c r="L2918" s="427">
        <v>4.37</v>
      </c>
      <c r="M2918" s="427"/>
      <c r="N2918" s="434">
        <v>41739</v>
      </c>
      <c r="O2918" s="427">
        <v>4.84</v>
      </c>
    </row>
    <row r="2919" spans="11:15" ht="15" customHeight="1">
      <c r="K2919" s="434">
        <v>41739</v>
      </c>
      <c r="L2919" s="427">
        <v>4.4000000000000004</v>
      </c>
      <c r="M2919" s="427"/>
      <c r="N2919" s="434">
        <v>41738</v>
      </c>
      <c r="O2919" s="427">
        <v>4.91</v>
      </c>
    </row>
    <row r="2920" spans="11:15" ht="15" customHeight="1">
      <c r="K2920" s="434">
        <v>41738</v>
      </c>
      <c r="L2920" s="427">
        <v>4.46</v>
      </c>
      <c r="M2920" s="427"/>
      <c r="N2920" s="434">
        <v>41737</v>
      </c>
      <c r="O2920" s="427">
        <v>4.9000000000000004</v>
      </c>
    </row>
    <row r="2921" spans="11:15" ht="15" customHeight="1">
      <c r="K2921" s="434">
        <v>41737</v>
      </c>
      <c r="L2921" s="427">
        <v>4.46</v>
      </c>
      <c r="M2921" s="427"/>
      <c r="N2921" s="434">
        <v>41736</v>
      </c>
      <c r="O2921" s="427">
        <v>4.9000000000000004</v>
      </c>
    </row>
    <row r="2922" spans="11:15" ht="15" customHeight="1">
      <c r="K2922" s="434">
        <v>41736</v>
      </c>
      <c r="L2922" s="427">
        <v>4.46</v>
      </c>
      <c r="M2922" s="427"/>
      <c r="N2922" s="434">
        <v>41733</v>
      </c>
      <c r="O2922" s="427">
        <v>4.9400000000000004</v>
      </c>
    </row>
    <row r="2923" spans="11:15" ht="15" customHeight="1">
      <c r="K2923" s="434">
        <v>41733</v>
      </c>
      <c r="L2923" s="427">
        <v>4.4800000000000004</v>
      </c>
      <c r="M2923" s="427"/>
      <c r="N2923" s="434">
        <v>41732</v>
      </c>
      <c r="O2923" s="427">
        <v>4.99</v>
      </c>
    </row>
    <row r="2924" spans="11:15" ht="15" customHeight="1">
      <c r="K2924" s="434">
        <v>41732</v>
      </c>
      <c r="L2924" s="427">
        <v>4.5199999999999996</v>
      </c>
      <c r="M2924" s="427"/>
      <c r="N2924" s="434">
        <v>41731</v>
      </c>
      <c r="O2924" s="427">
        <v>5.0199999999999996</v>
      </c>
    </row>
    <row r="2925" spans="11:15" ht="15" customHeight="1">
      <c r="K2925" s="434">
        <v>41731</v>
      </c>
      <c r="L2925" s="427">
        <v>4.55</v>
      </c>
      <c r="M2925" s="427"/>
      <c r="N2925" s="434">
        <v>41730</v>
      </c>
      <c r="O2925" s="427">
        <v>4.97</v>
      </c>
    </row>
    <row r="2926" spans="11:15" ht="15" customHeight="1">
      <c r="K2926" s="434">
        <v>41730</v>
      </c>
      <c r="L2926" s="427">
        <v>4.5</v>
      </c>
      <c r="M2926" s="427"/>
      <c r="N2926" s="434">
        <v>41729</v>
      </c>
      <c r="O2926" s="427">
        <v>4.93</v>
      </c>
    </row>
    <row r="2927" spans="11:15" ht="15" customHeight="1">
      <c r="K2927" s="434">
        <v>41729</v>
      </c>
      <c r="L2927" s="427">
        <v>4.46</v>
      </c>
      <c r="M2927" s="427"/>
      <c r="N2927" s="434">
        <v>41726</v>
      </c>
      <c r="O2927" s="427">
        <v>4.92</v>
      </c>
    </row>
    <row r="2928" spans="11:15" ht="15" customHeight="1">
      <c r="K2928" s="434">
        <v>41726</v>
      </c>
      <c r="L2928" s="427">
        <v>4.45</v>
      </c>
      <c r="M2928" s="427"/>
      <c r="N2928" s="434">
        <v>41725</v>
      </c>
      <c r="O2928" s="427">
        <v>4.8899999999999997</v>
      </c>
    </row>
    <row r="2929" spans="11:15" ht="15" customHeight="1">
      <c r="K2929" s="434">
        <v>41725</v>
      </c>
      <c r="L2929" s="427">
        <v>4.41</v>
      </c>
      <c r="M2929" s="427"/>
      <c r="N2929" s="434">
        <v>41724</v>
      </c>
      <c r="O2929" s="427">
        <v>4.93</v>
      </c>
    </row>
    <row r="2930" spans="11:15" ht="15" customHeight="1">
      <c r="K2930" s="434">
        <v>41724</v>
      </c>
      <c r="L2930" s="427">
        <v>4.46</v>
      </c>
      <c r="M2930" s="427"/>
      <c r="N2930" s="434">
        <v>41723</v>
      </c>
      <c r="O2930" s="427">
        <v>4.97</v>
      </c>
    </row>
    <row r="2931" spans="11:15" ht="15" customHeight="1">
      <c r="K2931" s="434">
        <v>41723</v>
      </c>
      <c r="L2931" s="427">
        <v>4.49</v>
      </c>
      <c r="M2931" s="427"/>
      <c r="N2931" s="434">
        <v>41722</v>
      </c>
      <c r="O2931" s="427">
        <v>4.97</v>
      </c>
    </row>
    <row r="2932" spans="11:15" ht="15" customHeight="1">
      <c r="K2932" s="434">
        <v>41722</v>
      </c>
      <c r="L2932" s="427">
        <v>4.49</v>
      </c>
      <c r="M2932" s="427"/>
      <c r="N2932" s="434">
        <v>41719</v>
      </c>
      <c r="O2932" s="427">
        <v>5.01</v>
      </c>
    </row>
    <row r="2933" spans="11:15" ht="15" customHeight="1">
      <c r="K2933" s="434">
        <v>41719</v>
      </c>
      <c r="L2933" s="427">
        <v>4.5199999999999996</v>
      </c>
      <c r="M2933" s="427"/>
      <c r="N2933" s="434">
        <v>41718</v>
      </c>
      <c r="O2933" s="427">
        <v>5.0599999999999996</v>
      </c>
    </row>
    <row r="2934" spans="11:15" ht="15" customHeight="1">
      <c r="K2934" s="434">
        <v>41718</v>
      </c>
      <c r="L2934" s="427">
        <v>4.57</v>
      </c>
      <c r="M2934" s="427"/>
      <c r="N2934" s="434">
        <v>41717</v>
      </c>
      <c r="O2934" s="427">
        <v>5.08</v>
      </c>
    </row>
    <row r="2935" spans="11:15" ht="15" customHeight="1">
      <c r="K2935" s="434">
        <v>41717</v>
      </c>
      <c r="L2935" s="427">
        <v>4.58</v>
      </c>
      <c r="M2935" s="427"/>
      <c r="N2935" s="434">
        <v>41716</v>
      </c>
      <c r="O2935" s="427">
        <v>5.0199999999999996</v>
      </c>
    </row>
    <row r="2936" spans="11:15" ht="15" customHeight="1">
      <c r="K2936" s="434">
        <v>41716</v>
      </c>
      <c r="L2936" s="427">
        <v>4.53</v>
      </c>
      <c r="M2936" s="427"/>
      <c r="N2936" s="434">
        <v>41715</v>
      </c>
      <c r="O2936" s="427">
        <v>5.03</v>
      </c>
    </row>
    <row r="2937" spans="11:15" ht="15" customHeight="1">
      <c r="K2937" s="434">
        <v>41715</v>
      </c>
      <c r="L2937" s="427">
        <v>4.5199999999999996</v>
      </c>
      <c r="M2937" s="427"/>
      <c r="N2937" s="434">
        <v>41712</v>
      </c>
      <c r="O2937" s="427">
        <v>4.97</v>
      </c>
    </row>
    <row r="2938" spans="11:15" ht="15" customHeight="1">
      <c r="K2938" s="434">
        <v>41712</v>
      </c>
      <c r="L2938" s="427">
        <v>4.4800000000000004</v>
      </c>
      <c r="M2938" s="427"/>
      <c r="N2938" s="434">
        <v>41711</v>
      </c>
      <c r="O2938" s="427">
        <v>4.9800000000000004</v>
      </c>
    </row>
    <row r="2939" spans="11:15" ht="15" customHeight="1">
      <c r="K2939" s="434">
        <v>41711</v>
      </c>
      <c r="L2939" s="427">
        <v>4.49</v>
      </c>
      <c r="M2939" s="427"/>
      <c r="N2939" s="434">
        <v>41710</v>
      </c>
      <c r="O2939" s="427">
        <v>5.03</v>
      </c>
    </row>
    <row r="2940" spans="11:15" ht="15" customHeight="1">
      <c r="K2940" s="434">
        <v>41710</v>
      </c>
      <c r="L2940" s="427">
        <v>4.54</v>
      </c>
      <c r="M2940" s="427"/>
      <c r="N2940" s="434">
        <v>41709</v>
      </c>
      <c r="O2940" s="427">
        <v>5.07</v>
      </c>
    </row>
    <row r="2941" spans="11:15" ht="15" customHeight="1">
      <c r="K2941" s="434">
        <v>41709</v>
      </c>
      <c r="L2941" s="427">
        <v>4.57</v>
      </c>
      <c r="M2941" s="427"/>
      <c r="N2941" s="434">
        <v>41708</v>
      </c>
      <c r="O2941" s="427">
        <v>5.08</v>
      </c>
    </row>
    <row r="2942" spans="11:15" ht="15" customHeight="1">
      <c r="K2942" s="434">
        <v>41708</v>
      </c>
      <c r="L2942" s="427">
        <v>4.59</v>
      </c>
      <c r="M2942" s="427"/>
      <c r="N2942" s="434">
        <v>41705</v>
      </c>
      <c r="O2942" s="427">
        <v>5.07</v>
      </c>
    </row>
    <row r="2943" spans="11:15" ht="15" customHeight="1">
      <c r="K2943" s="434">
        <v>41705</v>
      </c>
      <c r="L2943" s="427">
        <v>4.58</v>
      </c>
      <c r="M2943" s="427"/>
      <c r="N2943" s="434">
        <v>41704</v>
      </c>
      <c r="O2943" s="427">
        <v>5.03</v>
      </c>
    </row>
    <row r="2944" spans="11:15" ht="15" customHeight="1">
      <c r="K2944" s="434">
        <v>41704</v>
      </c>
      <c r="L2944" s="427">
        <v>4.54</v>
      </c>
      <c r="M2944" s="427"/>
      <c r="N2944" s="434">
        <v>41703</v>
      </c>
      <c r="O2944" s="427">
        <v>4.9800000000000004</v>
      </c>
    </row>
    <row r="2945" spans="11:15" ht="15" customHeight="1">
      <c r="K2945" s="434">
        <v>41703</v>
      </c>
      <c r="L2945" s="427">
        <v>4.5</v>
      </c>
      <c r="M2945" s="427"/>
      <c r="N2945" s="434">
        <v>41702</v>
      </c>
      <c r="O2945" s="427">
        <v>4.9800000000000004</v>
      </c>
    </row>
    <row r="2946" spans="11:15" ht="15" customHeight="1">
      <c r="K2946" s="434">
        <v>41702</v>
      </c>
      <c r="L2946" s="427">
        <v>4.5</v>
      </c>
      <c r="M2946" s="427"/>
      <c r="N2946" s="434">
        <v>41701</v>
      </c>
      <c r="O2946" s="427">
        <v>4.9000000000000004</v>
      </c>
    </row>
    <row r="2947" spans="11:15" ht="15" customHeight="1">
      <c r="K2947" s="434">
        <v>41701</v>
      </c>
      <c r="L2947" s="427">
        <v>4.42</v>
      </c>
      <c r="M2947" s="427"/>
      <c r="N2947" s="434">
        <v>41698</v>
      </c>
      <c r="O2947" s="427">
        <v>4.93</v>
      </c>
    </row>
    <row r="2948" spans="11:15" ht="15" customHeight="1">
      <c r="K2948" s="434">
        <v>41698</v>
      </c>
      <c r="L2948" s="427">
        <v>4.46</v>
      </c>
      <c r="M2948" s="427"/>
      <c r="N2948" s="434">
        <v>41697</v>
      </c>
      <c r="O2948" s="427">
        <v>4.93</v>
      </c>
    </row>
    <row r="2949" spans="11:15" ht="15" customHeight="1">
      <c r="K2949" s="434">
        <v>41697</v>
      </c>
      <c r="L2949" s="427">
        <v>4.46</v>
      </c>
      <c r="M2949" s="427"/>
      <c r="N2949" s="434">
        <v>41696</v>
      </c>
      <c r="O2949" s="427">
        <v>4.97</v>
      </c>
    </row>
    <row r="2950" spans="11:15" ht="15" customHeight="1">
      <c r="K2950" s="434">
        <v>41696</v>
      </c>
      <c r="L2950" s="427">
        <v>4.5</v>
      </c>
      <c r="M2950" s="427"/>
      <c r="N2950" s="434">
        <v>41695</v>
      </c>
      <c r="O2950" s="427">
        <v>5</v>
      </c>
    </row>
    <row r="2951" spans="11:15" ht="15" customHeight="1">
      <c r="K2951" s="434">
        <v>41695</v>
      </c>
      <c r="L2951" s="427">
        <v>4.53</v>
      </c>
      <c r="M2951" s="427"/>
      <c r="N2951" s="434">
        <v>41694</v>
      </c>
      <c r="O2951" s="427">
        <v>5.05</v>
      </c>
    </row>
    <row r="2952" spans="11:15" ht="15" customHeight="1">
      <c r="K2952" s="434">
        <v>41694</v>
      </c>
      <c r="L2952" s="427">
        <v>4.58</v>
      </c>
      <c r="M2952" s="427"/>
      <c r="N2952" s="434">
        <v>41691</v>
      </c>
      <c r="O2952" s="427">
        <v>5.03</v>
      </c>
    </row>
    <row r="2953" spans="11:15" ht="15" customHeight="1">
      <c r="K2953" s="434">
        <v>41691</v>
      </c>
      <c r="L2953" s="427">
        <v>4.5599999999999996</v>
      </c>
      <c r="M2953" s="427"/>
      <c r="N2953" s="434">
        <v>41690</v>
      </c>
      <c r="O2953" s="427">
        <v>5.07</v>
      </c>
    </row>
    <row r="2954" spans="11:15" ht="15" customHeight="1">
      <c r="K2954" s="434">
        <v>41690</v>
      </c>
      <c r="L2954" s="427">
        <v>4.5999999999999996</v>
      </c>
      <c r="M2954" s="427"/>
      <c r="N2954" s="434">
        <v>41689</v>
      </c>
      <c r="O2954" s="427">
        <v>5.05</v>
      </c>
    </row>
    <row r="2955" spans="11:15" ht="15" customHeight="1">
      <c r="K2955" s="434">
        <v>41689</v>
      </c>
      <c r="L2955" s="427">
        <v>4.58</v>
      </c>
      <c r="M2955" s="427"/>
      <c r="N2955" s="434">
        <v>41688</v>
      </c>
      <c r="O2955" s="427">
        <v>5.0199999999999996</v>
      </c>
    </row>
    <row r="2956" spans="11:15" ht="15" customHeight="1">
      <c r="K2956" s="434">
        <v>41688</v>
      </c>
      <c r="L2956" s="427">
        <v>4.55</v>
      </c>
      <c r="M2956" s="427"/>
      <c r="N2956" s="434">
        <v>41684</v>
      </c>
      <c r="O2956" s="427">
        <v>5.04</v>
      </c>
    </row>
    <row r="2957" spans="11:15" ht="15" customHeight="1">
      <c r="K2957" s="434">
        <v>41684</v>
      </c>
      <c r="L2957" s="427">
        <v>4.5599999999999996</v>
      </c>
      <c r="M2957" s="427"/>
      <c r="N2957" s="434">
        <v>41683</v>
      </c>
      <c r="O2957" s="427">
        <v>5.03</v>
      </c>
    </row>
    <row r="2958" spans="11:15" ht="15" customHeight="1">
      <c r="K2958" s="434">
        <v>41683</v>
      </c>
      <c r="L2958" s="427">
        <v>4.5599999999999996</v>
      </c>
      <c r="M2958" s="427"/>
      <c r="N2958" s="434">
        <v>41682</v>
      </c>
      <c r="O2958" s="427">
        <v>5.07</v>
      </c>
    </row>
    <row r="2959" spans="11:15" ht="15" customHeight="1">
      <c r="K2959" s="434">
        <v>41682</v>
      </c>
      <c r="L2959" s="427">
        <v>4.5999999999999996</v>
      </c>
      <c r="M2959" s="427"/>
      <c r="N2959" s="434">
        <v>41681</v>
      </c>
      <c r="O2959" s="427">
        <v>5.04</v>
      </c>
    </row>
    <row r="2960" spans="11:15" ht="15" customHeight="1">
      <c r="K2960" s="434">
        <v>41681</v>
      </c>
      <c r="L2960" s="427">
        <v>4.5599999999999996</v>
      </c>
      <c r="M2960" s="427"/>
      <c r="N2960" s="434">
        <v>41680</v>
      </c>
      <c r="O2960" s="427">
        <v>5.03</v>
      </c>
    </row>
    <row r="2961" spans="11:15" ht="15" customHeight="1">
      <c r="K2961" s="434">
        <v>41680</v>
      </c>
      <c r="L2961" s="427">
        <v>4.54</v>
      </c>
      <c r="M2961" s="427"/>
      <c r="N2961" s="434">
        <v>41677</v>
      </c>
      <c r="O2961" s="427">
        <v>5.03</v>
      </c>
    </row>
    <row r="2962" spans="11:15" ht="15" customHeight="1">
      <c r="K2962" s="434">
        <v>41677</v>
      </c>
      <c r="L2962" s="427">
        <v>4.55</v>
      </c>
      <c r="M2962" s="427"/>
      <c r="N2962" s="434">
        <v>41676</v>
      </c>
      <c r="O2962" s="427">
        <v>5.03</v>
      </c>
    </row>
    <row r="2963" spans="11:15" ht="15" customHeight="1">
      <c r="K2963" s="434">
        <v>41676</v>
      </c>
      <c r="L2963" s="427">
        <v>4.55</v>
      </c>
      <c r="M2963" s="427"/>
      <c r="N2963" s="434">
        <v>41675</v>
      </c>
      <c r="O2963" s="427">
        <v>5.01</v>
      </c>
    </row>
    <row r="2964" spans="11:15" ht="15" customHeight="1">
      <c r="K2964" s="434">
        <v>41675</v>
      </c>
      <c r="L2964" s="427">
        <v>4.53</v>
      </c>
      <c r="M2964" s="427"/>
      <c r="N2964" s="434">
        <v>41674</v>
      </c>
      <c r="O2964" s="427">
        <v>4.95</v>
      </c>
    </row>
    <row r="2965" spans="11:15" ht="15" customHeight="1">
      <c r="K2965" s="434">
        <v>41674</v>
      </c>
      <c r="L2965" s="427">
        <v>4.47</v>
      </c>
      <c r="M2965" s="427"/>
      <c r="N2965" s="434">
        <v>41673</v>
      </c>
      <c r="O2965" s="427">
        <v>4.8899999999999997</v>
      </c>
    </row>
    <row r="2966" spans="11:15" ht="15" customHeight="1">
      <c r="K2966" s="434">
        <v>41673</v>
      </c>
      <c r="L2966" s="427">
        <v>4.42</v>
      </c>
      <c r="M2966" s="427"/>
      <c r="N2966" s="434">
        <v>41670</v>
      </c>
      <c r="O2966" s="427">
        <v>4.97</v>
      </c>
    </row>
    <row r="2967" spans="11:15" ht="15" customHeight="1">
      <c r="K2967" s="434">
        <v>41670</v>
      </c>
      <c r="L2967" s="427">
        <v>4.49</v>
      </c>
      <c r="M2967" s="427"/>
      <c r="N2967" s="434">
        <v>41669</v>
      </c>
      <c r="O2967" s="427">
        <v>4.9800000000000004</v>
      </c>
    </row>
    <row r="2968" spans="11:15" ht="15" customHeight="1">
      <c r="K2968" s="434">
        <v>41669</v>
      </c>
      <c r="L2968" s="427">
        <v>4.5</v>
      </c>
      <c r="M2968" s="427"/>
      <c r="N2968" s="434">
        <v>41668</v>
      </c>
      <c r="O2968" s="427">
        <v>4.97</v>
      </c>
    </row>
    <row r="2969" spans="11:15" ht="15" customHeight="1">
      <c r="K2969" s="434">
        <v>41668</v>
      </c>
      <c r="L2969" s="427">
        <v>4.4800000000000004</v>
      </c>
      <c r="M2969" s="427"/>
      <c r="N2969" s="434">
        <v>41667</v>
      </c>
      <c r="O2969" s="427">
        <v>5.0199999999999996</v>
      </c>
    </row>
    <row r="2970" spans="11:15" ht="15" customHeight="1">
      <c r="K2970" s="434">
        <v>41667</v>
      </c>
      <c r="L2970" s="427">
        <v>4.54</v>
      </c>
      <c r="M2970" s="427"/>
      <c r="N2970" s="434">
        <v>41666</v>
      </c>
      <c r="O2970" s="427">
        <v>5.04</v>
      </c>
    </row>
    <row r="2971" spans="11:15" ht="15" customHeight="1">
      <c r="K2971" s="434">
        <v>41666</v>
      </c>
      <c r="L2971" s="427">
        <v>4.54</v>
      </c>
      <c r="M2971" s="427"/>
      <c r="N2971" s="434">
        <v>41663</v>
      </c>
      <c r="O2971" s="427">
        <v>5</v>
      </c>
    </row>
    <row r="2972" spans="11:15" ht="15" customHeight="1">
      <c r="K2972" s="434">
        <v>41663</v>
      </c>
      <c r="L2972" s="427">
        <v>4.51</v>
      </c>
      <c r="M2972" s="427"/>
      <c r="N2972" s="434">
        <v>41662</v>
      </c>
      <c r="O2972" s="427">
        <v>5.01</v>
      </c>
    </row>
    <row r="2973" spans="11:15" ht="15" customHeight="1">
      <c r="K2973" s="434">
        <v>41662</v>
      </c>
      <c r="L2973" s="427">
        <v>4.53</v>
      </c>
      <c r="M2973" s="427"/>
      <c r="N2973" s="434">
        <v>41661</v>
      </c>
      <c r="O2973" s="427">
        <v>5.08</v>
      </c>
    </row>
    <row r="2974" spans="11:15" ht="15" customHeight="1">
      <c r="K2974" s="434">
        <v>41661</v>
      </c>
      <c r="L2974" s="427">
        <v>4.5999999999999996</v>
      </c>
      <c r="M2974" s="427"/>
      <c r="N2974" s="434">
        <v>41660</v>
      </c>
      <c r="O2974" s="427">
        <v>5.0599999999999996</v>
      </c>
    </row>
    <row r="2975" spans="11:15" ht="15" customHeight="1">
      <c r="K2975" s="434">
        <v>41660</v>
      </c>
      <c r="L2975" s="427">
        <v>4.58</v>
      </c>
      <c r="M2975" s="427"/>
      <c r="N2975" s="434">
        <v>41656</v>
      </c>
      <c r="O2975" s="427">
        <v>5.08</v>
      </c>
    </row>
    <row r="2976" spans="11:15" ht="15" customHeight="1">
      <c r="K2976" s="434">
        <v>41656</v>
      </c>
      <c r="L2976" s="427">
        <v>4.5999999999999996</v>
      </c>
      <c r="M2976" s="427"/>
      <c r="N2976" s="434">
        <v>41655</v>
      </c>
      <c r="O2976" s="427">
        <v>5.09</v>
      </c>
    </row>
    <row r="2977" spans="11:15" ht="15" customHeight="1">
      <c r="K2977" s="434">
        <v>41655</v>
      </c>
      <c r="L2977" s="427">
        <v>4.62</v>
      </c>
      <c r="M2977" s="427"/>
      <c r="N2977" s="434">
        <v>41654</v>
      </c>
      <c r="O2977" s="427">
        <v>5.12</v>
      </c>
    </row>
    <row r="2978" spans="11:15" ht="15" customHeight="1">
      <c r="K2978" s="434">
        <v>41654</v>
      </c>
      <c r="L2978" s="427">
        <v>4.66</v>
      </c>
      <c r="M2978" s="427"/>
      <c r="N2978" s="434">
        <v>41653</v>
      </c>
      <c r="O2978" s="427">
        <v>5.12</v>
      </c>
    </row>
    <row r="2979" spans="11:15" ht="15" customHeight="1">
      <c r="K2979" s="434">
        <v>41653</v>
      </c>
      <c r="L2979" s="427">
        <v>4.6500000000000004</v>
      </c>
      <c r="M2979" s="427"/>
      <c r="N2979" s="434">
        <v>41652</v>
      </c>
      <c r="O2979" s="427">
        <v>5.09</v>
      </c>
    </row>
    <row r="2980" spans="11:15" ht="15" customHeight="1">
      <c r="K2980" s="434">
        <v>41652</v>
      </c>
      <c r="L2980" s="427">
        <v>4.62</v>
      </c>
      <c r="M2980" s="427"/>
      <c r="N2980" s="434">
        <v>41649</v>
      </c>
      <c r="O2980" s="427">
        <v>5.1100000000000003</v>
      </c>
    </row>
    <row r="2981" spans="11:15" ht="15" customHeight="1">
      <c r="K2981" s="434">
        <v>41649</v>
      </c>
      <c r="L2981" s="427">
        <v>4.6500000000000004</v>
      </c>
      <c r="M2981" s="427"/>
      <c r="N2981" s="434">
        <v>41648</v>
      </c>
      <c r="O2981" s="427">
        <v>5.19</v>
      </c>
    </row>
    <row r="2982" spans="11:15" ht="15" customHeight="1">
      <c r="K2982" s="434">
        <v>41648</v>
      </c>
      <c r="L2982" s="427">
        <v>4.74</v>
      </c>
      <c r="M2982" s="427"/>
      <c r="N2982" s="434">
        <v>41647</v>
      </c>
      <c r="O2982" s="427">
        <v>5.21</v>
      </c>
    </row>
    <row r="2983" spans="11:15" ht="15" customHeight="1">
      <c r="K2983" s="434">
        <v>41647</v>
      </c>
      <c r="L2983" s="427">
        <v>4.78</v>
      </c>
      <c r="M2983" s="427"/>
      <c r="N2983" s="434">
        <v>41646</v>
      </c>
      <c r="O2983" s="427">
        <v>5.18</v>
      </c>
    </row>
    <row r="2984" spans="11:15" ht="15" customHeight="1">
      <c r="K2984" s="434">
        <v>41646</v>
      </c>
      <c r="L2984" s="427">
        <v>4.76</v>
      </c>
      <c r="M2984" s="427"/>
      <c r="N2984" s="434">
        <v>41645</v>
      </c>
      <c r="O2984" s="427">
        <v>5.19</v>
      </c>
    </row>
    <row r="2985" spans="11:15" ht="15" customHeight="1">
      <c r="K2985" s="434">
        <v>41645</v>
      </c>
      <c r="L2985" s="427">
        <v>4.78</v>
      </c>
      <c r="M2985" s="427"/>
      <c r="N2985" s="434">
        <v>41642</v>
      </c>
      <c r="O2985" s="427">
        <v>5.23</v>
      </c>
    </row>
    <row r="2986" spans="11:15" ht="15" customHeight="1">
      <c r="K2986" s="434">
        <v>41642</v>
      </c>
      <c r="L2986" s="427">
        <v>4.8099999999999996</v>
      </c>
      <c r="M2986" s="427"/>
      <c r="N2986" s="434">
        <v>41641</v>
      </c>
      <c r="O2986" s="427">
        <v>5.23</v>
      </c>
    </row>
    <row r="2987" spans="11:15" ht="15" customHeight="1">
      <c r="K2987" s="434">
        <v>41641</v>
      </c>
      <c r="L2987" s="427">
        <v>4.8099999999999996</v>
      </c>
      <c r="M2987" s="427"/>
      <c r="N2987" s="434">
        <v>41639</v>
      </c>
      <c r="O2987" s="427">
        <v>5.25</v>
      </c>
    </row>
    <row r="2988" spans="11:15" ht="15" customHeight="1">
      <c r="K2988" s="434">
        <v>41639</v>
      </c>
      <c r="L2988" s="427">
        <v>4.83</v>
      </c>
      <c r="M2988" s="427"/>
      <c r="N2988" s="434">
        <v>41638</v>
      </c>
      <c r="O2988" s="427">
        <v>5.22</v>
      </c>
    </row>
    <row r="2989" spans="11:15" ht="15" customHeight="1">
      <c r="K2989" s="434">
        <v>41638</v>
      </c>
      <c r="L2989" s="427">
        <v>4.8</v>
      </c>
      <c r="M2989" s="427"/>
      <c r="N2989" s="434">
        <v>41635</v>
      </c>
      <c r="O2989" s="427">
        <v>5.26</v>
      </c>
    </row>
    <row r="2990" spans="11:15" ht="15" customHeight="1">
      <c r="K2990" s="434">
        <v>41635</v>
      </c>
      <c r="L2990" s="427">
        <v>4.84</v>
      </c>
      <c r="M2990" s="427"/>
      <c r="N2990" s="434">
        <v>41634</v>
      </c>
      <c r="O2990" s="427">
        <v>5.24</v>
      </c>
    </row>
    <row r="2991" spans="11:15" ht="15" customHeight="1">
      <c r="K2991" s="434">
        <v>41634</v>
      </c>
      <c r="L2991" s="427">
        <v>4.82</v>
      </c>
      <c r="M2991" s="427"/>
      <c r="N2991" s="434">
        <v>41632</v>
      </c>
      <c r="O2991" s="427">
        <v>5.22</v>
      </c>
    </row>
    <row r="2992" spans="11:15" ht="15" customHeight="1">
      <c r="K2992" s="434">
        <v>41632</v>
      </c>
      <c r="L2992" s="427">
        <v>4.8099999999999996</v>
      </c>
      <c r="M2992" s="427"/>
      <c r="N2992" s="434">
        <v>41631</v>
      </c>
      <c r="O2992" s="427">
        <v>5.16</v>
      </c>
    </row>
    <row r="2993" spans="11:15" ht="15" customHeight="1">
      <c r="K2993" s="434">
        <v>41631</v>
      </c>
      <c r="L2993" s="427">
        <v>4.75</v>
      </c>
      <c r="M2993" s="427"/>
      <c r="N2993" s="434">
        <v>41628</v>
      </c>
      <c r="O2993" s="427">
        <v>5.14</v>
      </c>
    </row>
    <row r="2994" spans="11:15" ht="15" customHeight="1">
      <c r="K2994" s="434">
        <v>41628</v>
      </c>
      <c r="L2994" s="427">
        <v>4.7300000000000004</v>
      </c>
      <c r="M2994" s="427"/>
      <c r="N2994" s="434">
        <v>41627</v>
      </c>
      <c r="O2994" s="427">
        <v>5.22</v>
      </c>
    </row>
    <row r="2995" spans="11:15" ht="15" customHeight="1">
      <c r="K2995" s="434">
        <v>41627</v>
      </c>
      <c r="L2995" s="427">
        <v>4.8099999999999996</v>
      </c>
      <c r="M2995" s="427"/>
      <c r="N2995" s="434">
        <v>41626</v>
      </c>
      <c r="O2995" s="427">
        <v>5.25</v>
      </c>
    </row>
    <row r="2996" spans="11:15" ht="15" customHeight="1">
      <c r="K2996" s="434">
        <v>41626</v>
      </c>
      <c r="L2996" s="427">
        <v>4.82</v>
      </c>
      <c r="M2996" s="427"/>
      <c r="N2996" s="434">
        <v>41625</v>
      </c>
      <c r="O2996" s="427">
        <v>5.21</v>
      </c>
    </row>
    <row r="2997" spans="11:15" ht="15" customHeight="1">
      <c r="K2997" s="434">
        <v>41625</v>
      </c>
      <c r="L2997" s="427">
        <v>4.78</v>
      </c>
      <c r="M2997" s="427"/>
      <c r="N2997" s="434">
        <v>41624</v>
      </c>
      <c r="O2997" s="427">
        <v>5.26</v>
      </c>
    </row>
    <row r="2998" spans="11:15" ht="15" customHeight="1">
      <c r="K2998" s="434">
        <v>41624</v>
      </c>
      <c r="L2998" s="427">
        <v>4.82</v>
      </c>
      <c r="M2998" s="427"/>
      <c r="N2998" s="434">
        <v>41621</v>
      </c>
      <c r="O2998" s="427">
        <v>5.25</v>
      </c>
    </row>
    <row r="2999" spans="11:15" ht="15" customHeight="1">
      <c r="K2999" s="434">
        <v>41621</v>
      </c>
      <c r="L2999" s="427">
        <v>4.8</v>
      </c>
      <c r="M2999" s="427"/>
      <c r="N2999" s="434">
        <v>41620</v>
      </c>
      <c r="O2999" s="427">
        <v>5.29</v>
      </c>
    </row>
    <row r="3000" spans="11:15" ht="15" customHeight="1">
      <c r="K3000" s="434">
        <v>41620</v>
      </c>
      <c r="L3000" s="427">
        <v>4.82</v>
      </c>
      <c r="M3000" s="427"/>
      <c r="N3000" s="434">
        <v>41619</v>
      </c>
      <c r="O3000" s="427">
        <v>5.29</v>
      </c>
    </row>
    <row r="3001" spans="11:15" ht="15" customHeight="1">
      <c r="K3001" s="434">
        <v>41619</v>
      </c>
      <c r="L3001" s="427">
        <v>4.82</v>
      </c>
      <c r="M3001" s="427"/>
      <c r="N3001" s="434">
        <v>41618</v>
      </c>
      <c r="O3001" s="427">
        <v>5.24</v>
      </c>
    </row>
    <row r="3002" spans="11:15" ht="15" customHeight="1">
      <c r="K3002" s="434">
        <v>41618</v>
      </c>
      <c r="L3002" s="427">
        <v>4.7699999999999996</v>
      </c>
      <c r="M3002" s="427"/>
      <c r="N3002" s="434">
        <v>41617</v>
      </c>
      <c r="O3002" s="427">
        <v>5.3</v>
      </c>
    </row>
    <row r="3003" spans="11:15" ht="15" customHeight="1">
      <c r="K3003" s="434">
        <v>41617</v>
      </c>
      <c r="L3003" s="427">
        <v>4.83</v>
      </c>
      <c r="M3003" s="427"/>
      <c r="N3003" s="434">
        <v>41614</v>
      </c>
      <c r="O3003" s="427">
        <v>5.33</v>
      </c>
    </row>
    <row r="3004" spans="11:15" ht="15" customHeight="1">
      <c r="K3004" s="434">
        <v>41614</v>
      </c>
      <c r="L3004" s="427">
        <v>4.8600000000000003</v>
      </c>
      <c r="M3004" s="427"/>
      <c r="N3004" s="434">
        <v>41613</v>
      </c>
      <c r="O3004" s="427">
        <v>5.33</v>
      </c>
    </row>
    <row r="3005" spans="11:15" ht="15" customHeight="1">
      <c r="K3005" s="434">
        <v>41613</v>
      </c>
      <c r="L3005" s="427">
        <v>4.8600000000000003</v>
      </c>
      <c r="M3005" s="427"/>
      <c r="N3005" s="434">
        <v>41612</v>
      </c>
      <c r="O3005" s="427">
        <v>5.32</v>
      </c>
    </row>
    <row r="3006" spans="11:15" ht="15" customHeight="1">
      <c r="K3006" s="434">
        <v>41612</v>
      </c>
      <c r="L3006" s="427">
        <v>4.84</v>
      </c>
      <c r="M3006" s="427"/>
      <c r="N3006" s="434">
        <v>41611</v>
      </c>
      <c r="O3006" s="427">
        <v>5.25</v>
      </c>
    </row>
    <row r="3007" spans="11:15" ht="15" customHeight="1">
      <c r="K3007" s="434">
        <v>41611</v>
      </c>
      <c r="L3007" s="427">
        <v>4.78</v>
      </c>
      <c r="M3007" s="427"/>
      <c r="N3007" s="434">
        <v>41610</v>
      </c>
      <c r="O3007" s="427">
        <v>5.27</v>
      </c>
    </row>
    <row r="3008" spans="11:15" ht="15" customHeight="1">
      <c r="K3008" s="434">
        <v>41610</v>
      </c>
      <c r="L3008" s="427">
        <v>4.8</v>
      </c>
      <c r="M3008" s="427"/>
      <c r="N3008" s="434">
        <v>41607</v>
      </c>
      <c r="O3008" s="427">
        <v>5.22</v>
      </c>
    </row>
    <row r="3009" spans="11:15" ht="15" customHeight="1">
      <c r="K3009" s="434">
        <v>41607</v>
      </c>
      <c r="L3009" s="427">
        <v>4.76</v>
      </c>
      <c r="M3009" s="427"/>
      <c r="N3009" s="434">
        <v>41605</v>
      </c>
      <c r="O3009" s="427">
        <v>5.23</v>
      </c>
    </row>
    <row r="3010" spans="11:15" ht="15" customHeight="1">
      <c r="K3010" s="434">
        <v>41605</v>
      </c>
      <c r="L3010" s="427">
        <v>4.76</v>
      </c>
      <c r="M3010" s="427"/>
      <c r="N3010" s="434">
        <v>41604</v>
      </c>
      <c r="O3010" s="427">
        <v>5.2</v>
      </c>
    </row>
    <row r="3011" spans="11:15" ht="15" customHeight="1">
      <c r="K3011" s="434">
        <v>41604</v>
      </c>
      <c r="L3011" s="427">
        <v>4.7300000000000004</v>
      </c>
      <c r="M3011" s="427"/>
      <c r="N3011" s="434">
        <v>41603</v>
      </c>
      <c r="O3011" s="427">
        <v>5.25</v>
      </c>
    </row>
    <row r="3012" spans="11:15" ht="15" customHeight="1">
      <c r="K3012" s="434">
        <v>41603</v>
      </c>
      <c r="L3012" s="427">
        <v>4.79</v>
      </c>
      <c r="M3012" s="427"/>
      <c r="N3012" s="434">
        <v>41600</v>
      </c>
      <c r="O3012" s="427">
        <v>5.25</v>
      </c>
    </row>
    <row r="3013" spans="11:15" ht="15" customHeight="1">
      <c r="K3013" s="434">
        <v>41600</v>
      </c>
      <c r="L3013" s="427">
        <v>4.79</v>
      </c>
      <c r="M3013" s="427"/>
      <c r="N3013" s="434">
        <v>41599</v>
      </c>
      <c r="O3013" s="427">
        <v>5.3</v>
      </c>
    </row>
    <row r="3014" spans="11:15" ht="15" customHeight="1">
      <c r="K3014" s="434">
        <v>41599</v>
      </c>
      <c r="L3014" s="427">
        <v>4.84</v>
      </c>
      <c r="M3014" s="427"/>
      <c r="N3014" s="434">
        <v>41598</v>
      </c>
      <c r="O3014" s="427">
        <v>5.33</v>
      </c>
    </row>
    <row r="3015" spans="11:15" ht="15" customHeight="1">
      <c r="K3015" s="434">
        <v>41598</v>
      </c>
      <c r="L3015" s="427">
        <v>4.8600000000000003</v>
      </c>
      <c r="M3015" s="427"/>
      <c r="N3015" s="434">
        <v>41597</v>
      </c>
      <c r="O3015" s="427">
        <v>5.23</v>
      </c>
    </row>
    <row r="3016" spans="11:15" ht="15" customHeight="1">
      <c r="K3016" s="434">
        <v>41597</v>
      </c>
      <c r="L3016" s="427">
        <v>4.76</v>
      </c>
      <c r="M3016" s="427"/>
      <c r="N3016" s="434">
        <v>41596</v>
      </c>
      <c r="O3016" s="427">
        <v>5.19</v>
      </c>
    </row>
    <row r="3017" spans="11:15" ht="15" customHeight="1">
      <c r="K3017" s="434">
        <v>41596</v>
      </c>
      <c r="L3017" s="427">
        <v>4.72</v>
      </c>
      <c r="M3017" s="427"/>
      <c r="N3017" s="434">
        <v>41593</v>
      </c>
      <c r="O3017" s="427">
        <v>5.27</v>
      </c>
    </row>
    <row r="3018" spans="11:15" ht="15" customHeight="1">
      <c r="K3018" s="434">
        <v>41593</v>
      </c>
      <c r="L3018" s="427">
        <v>4.79</v>
      </c>
      <c r="M3018" s="427"/>
      <c r="N3018" s="434">
        <v>41592</v>
      </c>
      <c r="O3018" s="427">
        <v>5.27</v>
      </c>
    </row>
    <row r="3019" spans="11:15" ht="15" customHeight="1">
      <c r="K3019" s="434">
        <v>41592</v>
      </c>
      <c r="L3019" s="427">
        <v>4.79</v>
      </c>
      <c r="M3019" s="427"/>
      <c r="N3019" s="434">
        <v>41591</v>
      </c>
      <c r="O3019" s="427">
        <v>5.3</v>
      </c>
    </row>
    <row r="3020" spans="11:15" ht="15" customHeight="1">
      <c r="K3020" s="434">
        <v>41591</v>
      </c>
      <c r="L3020" s="427">
        <v>4.82</v>
      </c>
      <c r="M3020" s="427"/>
      <c r="N3020" s="434">
        <v>41590</v>
      </c>
      <c r="O3020" s="427">
        <v>5.33</v>
      </c>
    </row>
    <row r="3021" spans="11:15" ht="15" customHeight="1">
      <c r="K3021" s="434">
        <v>41590</v>
      </c>
      <c r="L3021" s="427">
        <v>4.8499999999999996</v>
      </c>
      <c r="M3021" s="427"/>
      <c r="N3021" s="434">
        <v>41586</v>
      </c>
      <c r="O3021" s="427">
        <v>5.32</v>
      </c>
    </row>
    <row r="3022" spans="11:15" ht="15" customHeight="1">
      <c r="K3022" s="434">
        <v>41586</v>
      </c>
      <c r="L3022" s="427">
        <v>4.83</v>
      </c>
      <c r="M3022" s="427"/>
      <c r="N3022" s="434">
        <v>41585</v>
      </c>
      <c r="O3022" s="427">
        <v>5.2</v>
      </c>
    </row>
    <row r="3023" spans="11:15" ht="15" customHeight="1">
      <c r="K3023" s="434">
        <v>41585</v>
      </c>
      <c r="L3023" s="427">
        <v>4.72</v>
      </c>
      <c r="M3023" s="427"/>
      <c r="N3023" s="434">
        <v>41584</v>
      </c>
      <c r="O3023" s="427">
        <v>5.23</v>
      </c>
    </row>
    <row r="3024" spans="11:15" ht="15" customHeight="1">
      <c r="K3024" s="434">
        <v>41584</v>
      </c>
      <c r="L3024" s="427">
        <v>4.76</v>
      </c>
      <c r="M3024" s="427"/>
      <c r="N3024" s="434">
        <v>41583</v>
      </c>
      <c r="O3024" s="427">
        <v>5.21</v>
      </c>
    </row>
    <row r="3025" spans="11:15" ht="15" customHeight="1">
      <c r="K3025" s="434">
        <v>41583</v>
      </c>
      <c r="L3025" s="427">
        <v>4.75</v>
      </c>
      <c r="M3025" s="427"/>
      <c r="N3025" s="434">
        <v>41582</v>
      </c>
      <c r="O3025" s="427">
        <v>5.15</v>
      </c>
    </row>
    <row r="3026" spans="11:15" ht="15" customHeight="1">
      <c r="K3026" s="434">
        <v>41582</v>
      </c>
      <c r="L3026" s="427">
        <v>4.6900000000000004</v>
      </c>
      <c r="M3026" s="427"/>
      <c r="N3026" s="434">
        <v>41579</v>
      </c>
      <c r="O3026" s="427">
        <v>5.15</v>
      </c>
    </row>
    <row r="3027" spans="11:15" ht="15" customHeight="1">
      <c r="K3027" s="434">
        <v>41579</v>
      </c>
      <c r="L3027" s="427">
        <v>4.7</v>
      </c>
      <c r="M3027" s="427"/>
      <c r="N3027" s="434">
        <v>41578</v>
      </c>
      <c r="O3027" s="427">
        <v>5.08</v>
      </c>
    </row>
    <row r="3028" spans="11:15" ht="15" customHeight="1">
      <c r="K3028" s="434">
        <v>41578</v>
      </c>
      <c r="L3028" s="427">
        <v>4.63</v>
      </c>
      <c r="M3028" s="427"/>
      <c r="N3028" s="434">
        <v>41577</v>
      </c>
      <c r="O3028" s="427">
        <v>5.09</v>
      </c>
    </row>
    <row r="3029" spans="11:15" ht="15" customHeight="1">
      <c r="K3029" s="434">
        <v>41577</v>
      </c>
      <c r="L3029" s="427">
        <v>4.63</v>
      </c>
      <c r="M3029" s="427"/>
      <c r="N3029" s="434">
        <v>41576</v>
      </c>
      <c r="O3029" s="427">
        <v>5.08</v>
      </c>
    </row>
    <row r="3030" spans="11:15" ht="15" customHeight="1">
      <c r="K3030" s="434">
        <v>41576</v>
      </c>
      <c r="L3030" s="427">
        <v>4.62</v>
      </c>
      <c r="M3030" s="427"/>
      <c r="N3030" s="434">
        <v>41575</v>
      </c>
      <c r="O3030" s="427">
        <v>5.0599999999999996</v>
      </c>
    </row>
    <row r="3031" spans="11:15" ht="15" customHeight="1">
      <c r="K3031" s="434">
        <v>41575</v>
      </c>
      <c r="L3031" s="427">
        <v>4.5999999999999996</v>
      </c>
      <c r="M3031" s="427"/>
      <c r="N3031" s="434">
        <v>41572</v>
      </c>
      <c r="O3031" s="427">
        <v>5.0599999999999996</v>
      </c>
    </row>
    <row r="3032" spans="11:15" ht="15" customHeight="1">
      <c r="K3032" s="434">
        <v>41572</v>
      </c>
      <c r="L3032" s="427">
        <v>4.59</v>
      </c>
      <c r="M3032" s="427"/>
      <c r="N3032" s="434">
        <v>41571</v>
      </c>
      <c r="O3032" s="427">
        <v>5.08</v>
      </c>
    </row>
    <row r="3033" spans="11:15" ht="15" customHeight="1">
      <c r="K3033" s="434">
        <v>41571</v>
      </c>
      <c r="L3033" s="427">
        <v>4.62</v>
      </c>
      <c r="M3033" s="427"/>
      <c r="N3033" s="434">
        <v>41570</v>
      </c>
      <c r="O3033" s="427">
        <v>5.05</v>
      </c>
    </row>
    <row r="3034" spans="11:15" ht="15" customHeight="1">
      <c r="K3034" s="434">
        <v>41570</v>
      </c>
      <c r="L3034" s="427">
        <v>4.59</v>
      </c>
      <c r="M3034" s="427"/>
      <c r="N3034" s="434">
        <v>41569</v>
      </c>
      <c r="O3034" s="427">
        <v>5.07</v>
      </c>
    </row>
    <row r="3035" spans="11:15" ht="15" customHeight="1">
      <c r="K3035" s="434">
        <v>41569</v>
      </c>
      <c r="L3035" s="427">
        <v>4.62</v>
      </c>
      <c r="M3035" s="427"/>
      <c r="N3035" s="434">
        <v>41568</v>
      </c>
      <c r="O3035" s="427">
        <v>5.15</v>
      </c>
    </row>
    <row r="3036" spans="11:15" ht="15" customHeight="1">
      <c r="K3036" s="434">
        <v>41568</v>
      </c>
      <c r="L3036" s="427">
        <v>4.6900000000000004</v>
      </c>
      <c r="M3036" s="427"/>
      <c r="N3036" s="434">
        <v>41565</v>
      </c>
      <c r="O3036" s="427">
        <v>5.13</v>
      </c>
    </row>
    <row r="3037" spans="11:15" ht="15" customHeight="1">
      <c r="K3037" s="434">
        <v>41565</v>
      </c>
      <c r="L3037" s="427">
        <v>4.66</v>
      </c>
      <c r="M3037" s="427"/>
      <c r="N3037" s="434">
        <v>41564</v>
      </c>
      <c r="O3037" s="427">
        <v>5.14</v>
      </c>
    </row>
    <row r="3038" spans="11:15" ht="15" customHeight="1">
      <c r="K3038" s="434">
        <v>41564</v>
      </c>
      <c r="L3038" s="427">
        <v>4.67</v>
      </c>
      <c r="M3038" s="427"/>
      <c r="N3038" s="434">
        <v>41563</v>
      </c>
      <c r="O3038" s="427">
        <v>5.22</v>
      </c>
    </row>
    <row r="3039" spans="11:15" ht="15" customHeight="1">
      <c r="K3039" s="434">
        <v>41563</v>
      </c>
      <c r="L3039" s="427">
        <v>4.74</v>
      </c>
      <c r="M3039" s="427"/>
      <c r="N3039" s="434">
        <v>41562</v>
      </c>
      <c r="O3039" s="427">
        <v>5.28</v>
      </c>
    </row>
    <row r="3040" spans="11:15" ht="15" customHeight="1">
      <c r="K3040" s="434">
        <v>41562</v>
      </c>
      <c r="L3040" s="427">
        <v>4.8</v>
      </c>
      <c r="M3040" s="427"/>
      <c r="N3040" s="434">
        <v>41558</v>
      </c>
      <c r="O3040" s="427">
        <v>5.24</v>
      </c>
    </row>
    <row r="3041" spans="11:15" ht="15" customHeight="1">
      <c r="K3041" s="434">
        <v>41558</v>
      </c>
      <c r="L3041" s="427">
        <v>4.7699999999999996</v>
      </c>
      <c r="M3041" s="427"/>
      <c r="N3041" s="434">
        <v>41557</v>
      </c>
      <c r="O3041" s="427">
        <v>5.25</v>
      </c>
    </row>
    <row r="3042" spans="11:15" ht="15" customHeight="1">
      <c r="K3042" s="434">
        <v>41557</v>
      </c>
      <c r="L3042" s="427">
        <v>4.78</v>
      </c>
      <c r="M3042" s="427"/>
      <c r="N3042" s="434">
        <v>41556</v>
      </c>
      <c r="O3042" s="427">
        <v>5.25</v>
      </c>
    </row>
    <row r="3043" spans="11:15" ht="15" customHeight="1">
      <c r="K3043" s="434">
        <v>41556</v>
      </c>
      <c r="L3043" s="427">
        <v>4.7699999999999996</v>
      </c>
      <c r="M3043" s="427"/>
      <c r="N3043" s="434">
        <v>41555</v>
      </c>
      <c r="O3043" s="427">
        <v>5.23</v>
      </c>
    </row>
    <row r="3044" spans="11:15" ht="15" customHeight="1">
      <c r="K3044" s="434">
        <v>41555</v>
      </c>
      <c r="L3044" s="427">
        <v>4.74</v>
      </c>
      <c r="M3044" s="427"/>
      <c r="N3044" s="434">
        <v>41554</v>
      </c>
      <c r="O3044" s="427">
        <v>5.24</v>
      </c>
    </row>
    <row r="3045" spans="11:15" ht="15" customHeight="1">
      <c r="K3045" s="434">
        <v>41554</v>
      </c>
      <c r="L3045" s="427">
        <v>4.74</v>
      </c>
      <c r="M3045" s="427"/>
      <c r="N3045" s="434">
        <v>41551</v>
      </c>
      <c r="O3045" s="427">
        <v>5.27</v>
      </c>
    </row>
    <row r="3046" spans="11:15" ht="15" customHeight="1">
      <c r="K3046" s="434">
        <v>41551</v>
      </c>
      <c r="L3046" s="427">
        <v>4.7699999999999996</v>
      </c>
      <c r="M3046" s="427"/>
      <c r="N3046" s="434">
        <v>41550</v>
      </c>
      <c r="O3046" s="427">
        <v>5.25</v>
      </c>
    </row>
    <row r="3047" spans="11:15" ht="15" customHeight="1">
      <c r="K3047" s="434">
        <v>41550</v>
      </c>
      <c r="L3047" s="427">
        <v>4.75</v>
      </c>
      <c r="M3047" s="427"/>
      <c r="N3047" s="434">
        <v>41549</v>
      </c>
      <c r="O3047" s="427">
        <v>5.25</v>
      </c>
    </row>
    <row r="3048" spans="11:15" ht="15" customHeight="1">
      <c r="K3048" s="434">
        <v>41549</v>
      </c>
      <c r="L3048" s="427">
        <v>4.76</v>
      </c>
      <c r="M3048" s="427"/>
      <c r="N3048" s="434">
        <v>41548</v>
      </c>
      <c r="O3048" s="427">
        <v>5.27</v>
      </c>
    </row>
    <row r="3049" spans="11:15" ht="15" customHeight="1">
      <c r="K3049" s="434">
        <v>41548</v>
      </c>
      <c r="L3049" s="427">
        <v>4.7699999999999996</v>
      </c>
      <c r="M3049" s="427"/>
      <c r="N3049" s="434">
        <v>41547</v>
      </c>
      <c r="O3049" s="427">
        <v>5.24</v>
      </c>
    </row>
    <row r="3050" spans="11:15" ht="15" customHeight="1">
      <c r="K3050" s="434">
        <v>41547</v>
      </c>
      <c r="L3050" s="427">
        <v>4.74</v>
      </c>
      <c r="M3050" s="427"/>
      <c r="N3050" s="434">
        <v>41544</v>
      </c>
      <c r="O3050" s="427">
        <v>5.23</v>
      </c>
    </row>
    <row r="3051" spans="11:15" ht="15" customHeight="1">
      <c r="K3051" s="434">
        <v>41544</v>
      </c>
      <c r="L3051" s="427">
        <v>4.7300000000000004</v>
      </c>
      <c r="M3051" s="427"/>
      <c r="N3051" s="434">
        <v>41543</v>
      </c>
      <c r="O3051" s="427">
        <v>5.23</v>
      </c>
    </row>
    <row r="3052" spans="11:15" ht="15" customHeight="1">
      <c r="K3052" s="434">
        <v>41543</v>
      </c>
      <c r="L3052" s="427">
        <v>4.7300000000000004</v>
      </c>
      <c r="M3052" s="427"/>
      <c r="N3052" s="434">
        <v>41542</v>
      </c>
      <c r="O3052" s="427">
        <v>5.19</v>
      </c>
    </row>
    <row r="3053" spans="11:15" ht="15" customHeight="1">
      <c r="K3053" s="434">
        <v>41542</v>
      </c>
      <c r="L3053" s="427">
        <v>4.68</v>
      </c>
      <c r="M3053" s="427"/>
      <c r="N3053" s="434">
        <v>41541</v>
      </c>
      <c r="O3053" s="427">
        <v>5.2</v>
      </c>
    </row>
    <row r="3054" spans="11:15" ht="15" customHeight="1">
      <c r="K3054" s="434">
        <v>41541</v>
      </c>
      <c r="L3054" s="427">
        <v>4.7</v>
      </c>
      <c r="M3054" s="427"/>
      <c r="N3054" s="434">
        <v>41540</v>
      </c>
      <c r="O3054" s="427">
        <v>5.26</v>
      </c>
    </row>
    <row r="3055" spans="11:15" ht="15" customHeight="1">
      <c r="K3055" s="434">
        <v>41540</v>
      </c>
      <c r="L3055" s="427">
        <v>4.7699999999999996</v>
      </c>
      <c r="M3055" s="427"/>
      <c r="N3055" s="434">
        <v>41537</v>
      </c>
      <c r="O3055" s="427">
        <v>5.27</v>
      </c>
    </row>
    <row r="3056" spans="11:15" ht="15" customHeight="1">
      <c r="K3056" s="434">
        <v>41537</v>
      </c>
      <c r="L3056" s="427">
        <v>4.76</v>
      </c>
      <c r="M3056" s="427"/>
      <c r="N3056" s="434">
        <v>41536</v>
      </c>
      <c r="O3056" s="427">
        <v>5.32</v>
      </c>
    </row>
    <row r="3057" spans="11:15" ht="15" customHeight="1">
      <c r="K3057" s="434">
        <v>41536</v>
      </c>
      <c r="L3057" s="427">
        <v>4.84</v>
      </c>
      <c r="M3057" s="427"/>
      <c r="N3057" s="434">
        <v>41535</v>
      </c>
      <c r="O3057" s="427">
        <v>5.28</v>
      </c>
    </row>
    <row r="3058" spans="11:15" ht="15" customHeight="1">
      <c r="K3058" s="434">
        <v>41535</v>
      </c>
      <c r="L3058" s="427">
        <v>4.79</v>
      </c>
      <c r="M3058" s="427"/>
      <c r="N3058" s="434">
        <v>41534</v>
      </c>
      <c r="O3058" s="427">
        <v>5.37</v>
      </c>
    </row>
    <row r="3059" spans="11:15" ht="15" customHeight="1">
      <c r="K3059" s="434">
        <v>41534</v>
      </c>
      <c r="L3059" s="427">
        <v>4.87</v>
      </c>
      <c r="M3059" s="427"/>
      <c r="N3059" s="434">
        <v>41533</v>
      </c>
      <c r="O3059" s="427">
        <v>5.4</v>
      </c>
    </row>
    <row r="3060" spans="11:15" ht="15" customHeight="1">
      <c r="K3060" s="434">
        <v>41533</v>
      </c>
      <c r="L3060" s="427">
        <v>4.9000000000000004</v>
      </c>
      <c r="M3060" s="427"/>
      <c r="N3060" s="434">
        <v>41530</v>
      </c>
      <c r="O3060" s="427">
        <v>5.37</v>
      </c>
    </row>
    <row r="3061" spans="11:15" ht="15" customHeight="1">
      <c r="K3061" s="434">
        <v>41530</v>
      </c>
      <c r="L3061" s="427">
        <v>4.8499999999999996</v>
      </c>
      <c r="M3061" s="427"/>
      <c r="N3061" s="434">
        <v>41529</v>
      </c>
      <c r="O3061" s="427">
        <v>5.37</v>
      </c>
    </row>
    <row r="3062" spans="11:15" ht="15" customHeight="1">
      <c r="K3062" s="434">
        <v>41529</v>
      </c>
      <c r="L3062" s="427">
        <v>4.84</v>
      </c>
      <c r="M3062" s="427"/>
      <c r="N3062" s="434">
        <v>41528</v>
      </c>
      <c r="O3062" s="427">
        <v>5.38</v>
      </c>
    </row>
    <row r="3063" spans="11:15" ht="15" customHeight="1">
      <c r="K3063" s="434">
        <v>41528</v>
      </c>
      <c r="L3063" s="427">
        <v>4.8600000000000003</v>
      </c>
      <c r="M3063" s="427"/>
      <c r="N3063" s="434">
        <v>41527</v>
      </c>
      <c r="O3063" s="427">
        <v>5.41</v>
      </c>
    </row>
    <row r="3064" spans="11:15" ht="15" customHeight="1">
      <c r="K3064" s="434">
        <v>41527</v>
      </c>
      <c r="L3064" s="427">
        <v>4.88</v>
      </c>
      <c r="M3064" s="427"/>
      <c r="N3064" s="434">
        <v>41526</v>
      </c>
      <c r="O3064" s="427">
        <v>5.34</v>
      </c>
    </row>
    <row r="3065" spans="11:15" ht="15" customHeight="1">
      <c r="K3065" s="434">
        <v>41526</v>
      </c>
      <c r="L3065" s="427">
        <v>4.83</v>
      </c>
      <c r="M3065" s="427"/>
      <c r="N3065" s="434">
        <v>41523</v>
      </c>
      <c r="O3065" s="427">
        <v>5.37</v>
      </c>
    </row>
    <row r="3066" spans="11:15" ht="15" customHeight="1">
      <c r="K3066" s="434">
        <v>41523</v>
      </c>
      <c r="L3066" s="427">
        <v>4.8600000000000003</v>
      </c>
      <c r="M3066" s="427"/>
      <c r="N3066" s="434">
        <v>41522</v>
      </c>
      <c r="O3066" s="427">
        <v>5.37</v>
      </c>
    </row>
    <row r="3067" spans="11:15" ht="15" customHeight="1">
      <c r="K3067" s="434">
        <v>41522</v>
      </c>
      <c r="L3067" s="427">
        <v>4.87</v>
      </c>
      <c r="M3067" s="427"/>
      <c r="N3067" s="434">
        <v>41521</v>
      </c>
      <c r="O3067" s="427">
        <v>5.29</v>
      </c>
    </row>
    <row r="3068" spans="11:15" ht="15" customHeight="1">
      <c r="K3068" s="434">
        <v>41521</v>
      </c>
      <c r="L3068" s="427">
        <v>4.79</v>
      </c>
      <c r="M3068" s="427"/>
      <c r="N3068" s="434">
        <v>41520</v>
      </c>
      <c r="O3068" s="427">
        <v>5.27</v>
      </c>
    </row>
    <row r="3069" spans="11:15" ht="15" customHeight="1">
      <c r="K3069" s="434">
        <v>41520</v>
      </c>
      <c r="L3069" s="427">
        <v>4.7699999999999996</v>
      </c>
      <c r="M3069" s="427"/>
      <c r="N3069" s="434">
        <v>41516</v>
      </c>
      <c r="O3069" s="427">
        <v>5.17</v>
      </c>
    </row>
    <row r="3070" spans="11:15" ht="15" customHeight="1">
      <c r="K3070" s="434">
        <v>41516</v>
      </c>
      <c r="L3070" s="427">
        <v>4.67</v>
      </c>
      <c r="M3070" s="427"/>
      <c r="N3070" s="434">
        <v>41515</v>
      </c>
      <c r="O3070" s="427">
        <v>5.2</v>
      </c>
    </row>
    <row r="3071" spans="11:15" ht="15" customHeight="1">
      <c r="K3071" s="434">
        <v>41515</v>
      </c>
      <c r="L3071" s="427">
        <v>4.7</v>
      </c>
      <c r="M3071" s="427"/>
      <c r="N3071" s="434">
        <v>41514</v>
      </c>
      <c r="O3071" s="427">
        <v>5.26</v>
      </c>
    </row>
    <row r="3072" spans="11:15" ht="15" customHeight="1">
      <c r="K3072" s="434">
        <v>41514</v>
      </c>
      <c r="L3072" s="427">
        <v>4.75</v>
      </c>
      <c r="M3072" s="427"/>
      <c r="N3072" s="434">
        <v>41513</v>
      </c>
      <c r="O3072" s="427">
        <v>5.21</v>
      </c>
    </row>
    <row r="3073" spans="11:15" ht="15" customHeight="1">
      <c r="K3073" s="434">
        <v>41513</v>
      </c>
      <c r="L3073" s="427">
        <v>4.6900000000000004</v>
      </c>
      <c r="M3073" s="427"/>
      <c r="N3073" s="434">
        <v>41512</v>
      </c>
      <c r="O3073" s="427">
        <v>5.28</v>
      </c>
    </row>
    <row r="3074" spans="11:15" ht="15" customHeight="1">
      <c r="K3074" s="434">
        <v>41512</v>
      </c>
      <c r="L3074" s="427">
        <v>4.7699999999999996</v>
      </c>
      <c r="M3074" s="427"/>
      <c r="N3074" s="434">
        <v>41509</v>
      </c>
      <c r="O3074" s="427">
        <v>5.32</v>
      </c>
    </row>
    <row r="3075" spans="11:15" ht="15" customHeight="1">
      <c r="K3075" s="434">
        <v>41509</v>
      </c>
      <c r="L3075" s="427">
        <v>4.79</v>
      </c>
      <c r="M3075" s="427"/>
      <c r="N3075" s="434">
        <v>41508</v>
      </c>
      <c r="O3075" s="427">
        <v>5.42</v>
      </c>
    </row>
    <row r="3076" spans="11:15" ht="15" customHeight="1">
      <c r="K3076" s="434">
        <v>41508</v>
      </c>
      <c r="L3076" s="427">
        <v>4.87</v>
      </c>
      <c r="M3076" s="427"/>
      <c r="N3076" s="434">
        <v>41507</v>
      </c>
      <c r="O3076" s="427">
        <v>5.42</v>
      </c>
    </row>
    <row r="3077" spans="11:15" ht="15" customHeight="1">
      <c r="K3077" s="434">
        <v>41507</v>
      </c>
      <c r="L3077" s="427">
        <v>4.87</v>
      </c>
      <c r="M3077" s="427"/>
      <c r="N3077" s="434">
        <v>41506</v>
      </c>
      <c r="O3077" s="427">
        <v>5.38</v>
      </c>
    </row>
    <row r="3078" spans="11:15" ht="15" customHeight="1">
      <c r="K3078" s="434">
        <v>41506</v>
      </c>
      <c r="L3078" s="427">
        <v>4.83</v>
      </c>
      <c r="M3078" s="427"/>
      <c r="N3078" s="434">
        <v>41505</v>
      </c>
      <c r="O3078" s="427">
        <v>5.43</v>
      </c>
    </row>
    <row r="3079" spans="11:15" ht="15" customHeight="1">
      <c r="K3079" s="434">
        <v>41505</v>
      </c>
      <c r="L3079" s="427">
        <v>4.87</v>
      </c>
      <c r="M3079" s="427"/>
      <c r="N3079" s="434">
        <v>41502</v>
      </c>
      <c r="O3079" s="427">
        <v>5.39</v>
      </c>
    </row>
    <row r="3080" spans="11:15" ht="15" customHeight="1">
      <c r="K3080" s="434">
        <v>41502</v>
      </c>
      <c r="L3080" s="427">
        <v>4.83</v>
      </c>
      <c r="M3080" s="427"/>
      <c r="N3080" s="434">
        <v>41501</v>
      </c>
      <c r="O3080" s="427">
        <v>5.33</v>
      </c>
    </row>
    <row r="3081" spans="11:15" ht="15" customHeight="1">
      <c r="K3081" s="434">
        <v>41501</v>
      </c>
      <c r="L3081" s="427">
        <v>4.76</v>
      </c>
      <c r="M3081" s="427"/>
      <c r="N3081" s="434">
        <v>41500</v>
      </c>
      <c r="O3081" s="427">
        <v>5.3</v>
      </c>
    </row>
    <row r="3082" spans="11:15" ht="15" customHeight="1">
      <c r="K3082" s="434">
        <v>41500</v>
      </c>
      <c r="L3082" s="427">
        <v>4.74</v>
      </c>
      <c r="M3082" s="427"/>
      <c r="N3082" s="434">
        <v>41499</v>
      </c>
      <c r="O3082" s="427">
        <v>5.3</v>
      </c>
    </row>
    <row r="3083" spans="11:15" ht="15" customHeight="1">
      <c r="K3083" s="434">
        <v>41499</v>
      </c>
      <c r="L3083" s="427">
        <v>4.7300000000000004</v>
      </c>
      <c r="M3083" s="427"/>
      <c r="N3083" s="434">
        <v>41498</v>
      </c>
      <c r="O3083" s="427">
        <v>5.2</v>
      </c>
    </row>
    <row r="3084" spans="11:15" ht="15" customHeight="1">
      <c r="K3084" s="434">
        <v>41498</v>
      </c>
      <c r="L3084" s="427">
        <v>4.6399999999999997</v>
      </c>
      <c r="M3084" s="427"/>
      <c r="N3084" s="434">
        <v>41495</v>
      </c>
      <c r="O3084" s="427">
        <v>5.17</v>
      </c>
    </row>
    <row r="3085" spans="11:15" ht="15" customHeight="1">
      <c r="K3085" s="434">
        <v>41495</v>
      </c>
      <c r="L3085" s="427">
        <v>4.6100000000000003</v>
      </c>
      <c r="M3085" s="427"/>
      <c r="N3085" s="434">
        <v>41494</v>
      </c>
      <c r="O3085" s="427">
        <v>5.19</v>
      </c>
    </row>
    <row r="3086" spans="11:15" ht="15" customHeight="1">
      <c r="K3086" s="434">
        <v>41494</v>
      </c>
      <c r="L3086" s="427">
        <v>4.62</v>
      </c>
      <c r="M3086" s="427"/>
      <c r="N3086" s="434">
        <v>41493</v>
      </c>
      <c r="O3086" s="427">
        <v>5.23</v>
      </c>
    </row>
    <row r="3087" spans="11:15" ht="15" customHeight="1">
      <c r="K3087" s="434">
        <v>41493</v>
      </c>
      <c r="L3087" s="427">
        <v>4.67</v>
      </c>
      <c r="M3087" s="427"/>
      <c r="N3087" s="434">
        <v>41492</v>
      </c>
      <c r="O3087" s="427">
        <v>5.24</v>
      </c>
    </row>
    <row r="3088" spans="11:15" ht="15" customHeight="1">
      <c r="K3088" s="434">
        <v>41492</v>
      </c>
      <c r="L3088" s="427">
        <v>4.67</v>
      </c>
      <c r="M3088" s="427"/>
      <c r="N3088" s="434">
        <v>41491</v>
      </c>
      <c r="O3088" s="427">
        <v>5.18</v>
      </c>
    </row>
    <row r="3089" spans="11:15" ht="15" customHeight="1">
      <c r="K3089" s="434">
        <v>41491</v>
      </c>
      <c r="L3089" s="427">
        <v>4.63</v>
      </c>
      <c r="M3089" s="427"/>
      <c r="N3089" s="434">
        <v>41488</v>
      </c>
      <c r="O3089" s="427">
        <v>5.18</v>
      </c>
    </row>
    <row r="3090" spans="11:15" ht="15" customHeight="1">
      <c r="K3090" s="434">
        <v>41488</v>
      </c>
      <c r="L3090" s="427">
        <v>4.63</v>
      </c>
      <c r="M3090" s="427"/>
      <c r="N3090" s="434">
        <v>41487</v>
      </c>
      <c r="O3090" s="427">
        <v>5.27</v>
      </c>
    </row>
    <row r="3091" spans="11:15" ht="15" customHeight="1">
      <c r="K3091" s="434">
        <v>41487</v>
      </c>
      <c r="L3091" s="427">
        <v>4.72</v>
      </c>
      <c r="M3091" s="427"/>
      <c r="N3091" s="434">
        <v>41486</v>
      </c>
      <c r="O3091" s="427">
        <v>5.16</v>
      </c>
    </row>
    <row r="3092" spans="11:15" ht="15" customHeight="1">
      <c r="K3092" s="434">
        <v>41486</v>
      </c>
      <c r="L3092" s="427">
        <v>4.6100000000000003</v>
      </c>
      <c r="M3092" s="427"/>
      <c r="N3092" s="434">
        <v>41485</v>
      </c>
      <c r="O3092" s="427">
        <v>5.18</v>
      </c>
    </row>
    <row r="3093" spans="11:15" ht="15" customHeight="1">
      <c r="K3093" s="434">
        <v>41485</v>
      </c>
      <c r="L3093" s="427">
        <v>4.6399999999999997</v>
      </c>
      <c r="M3093" s="427"/>
      <c r="N3093" s="434">
        <v>41484</v>
      </c>
      <c r="O3093" s="427">
        <v>5.18</v>
      </c>
    </row>
    <row r="3094" spans="11:15" ht="15" customHeight="1">
      <c r="K3094" s="434">
        <v>41484</v>
      </c>
      <c r="L3094" s="427">
        <v>4.6399999999999997</v>
      </c>
      <c r="M3094" s="427"/>
      <c r="N3094" s="434">
        <v>41481</v>
      </c>
      <c r="O3094" s="427">
        <v>5.13</v>
      </c>
    </row>
    <row r="3095" spans="11:15" ht="15" customHeight="1">
      <c r="K3095" s="434">
        <v>41481</v>
      </c>
      <c r="L3095" s="427">
        <v>4.62</v>
      </c>
      <c r="M3095" s="427"/>
      <c r="N3095" s="434">
        <v>41480</v>
      </c>
      <c r="O3095" s="427">
        <v>5.17</v>
      </c>
    </row>
    <row r="3096" spans="11:15" ht="15" customHeight="1">
      <c r="K3096" s="434">
        <v>41480</v>
      </c>
      <c r="L3096" s="427">
        <v>4.66</v>
      </c>
      <c r="M3096" s="427"/>
      <c r="N3096" s="434">
        <v>41479</v>
      </c>
      <c r="O3096" s="427">
        <v>5.16</v>
      </c>
    </row>
    <row r="3097" spans="11:15" ht="15" customHeight="1">
      <c r="K3097" s="434">
        <v>41479</v>
      </c>
      <c r="L3097" s="427">
        <v>4.66</v>
      </c>
      <c r="M3097" s="427"/>
      <c r="N3097" s="434">
        <v>41478</v>
      </c>
      <c r="O3097" s="427">
        <v>5.0999999999999996</v>
      </c>
    </row>
    <row r="3098" spans="11:15" ht="15" customHeight="1">
      <c r="K3098" s="434">
        <v>41478</v>
      </c>
      <c r="L3098" s="427">
        <v>4.5999999999999996</v>
      </c>
      <c r="M3098" s="427"/>
      <c r="N3098" s="434">
        <v>41477</v>
      </c>
      <c r="O3098" s="427">
        <v>5.09</v>
      </c>
    </row>
    <row r="3099" spans="11:15" ht="15" customHeight="1">
      <c r="K3099" s="434">
        <v>41477</v>
      </c>
      <c r="L3099" s="427">
        <v>4.59</v>
      </c>
      <c r="M3099" s="427"/>
      <c r="N3099" s="434">
        <v>41474</v>
      </c>
      <c r="O3099" s="427">
        <v>5.12</v>
      </c>
    </row>
    <row r="3100" spans="11:15" ht="15" customHeight="1">
      <c r="K3100" s="434">
        <v>41474</v>
      </c>
      <c r="L3100" s="427">
        <v>4.62</v>
      </c>
      <c r="M3100" s="427"/>
      <c r="N3100" s="434">
        <v>41473</v>
      </c>
      <c r="O3100" s="427">
        <v>5.2</v>
      </c>
    </row>
    <row r="3101" spans="11:15" ht="15" customHeight="1">
      <c r="K3101" s="434">
        <v>41473</v>
      </c>
      <c r="L3101" s="427">
        <v>4.6900000000000004</v>
      </c>
      <c r="M3101" s="427"/>
      <c r="N3101" s="434">
        <v>41472</v>
      </c>
      <c r="O3101" s="427">
        <v>5.16</v>
      </c>
    </row>
    <row r="3102" spans="11:15" ht="15" customHeight="1">
      <c r="K3102" s="434">
        <v>41472</v>
      </c>
      <c r="L3102" s="427">
        <v>4.6399999999999997</v>
      </c>
      <c r="M3102" s="427"/>
      <c r="N3102" s="434">
        <v>41471</v>
      </c>
      <c r="O3102" s="427">
        <v>5.18</v>
      </c>
    </row>
    <row r="3103" spans="11:15" ht="15" customHeight="1">
      <c r="K3103" s="434">
        <v>41471</v>
      </c>
      <c r="L3103" s="427">
        <v>4.67</v>
      </c>
      <c r="M3103" s="427"/>
      <c r="N3103" s="434">
        <v>41470</v>
      </c>
      <c r="O3103" s="427">
        <v>5.23</v>
      </c>
    </row>
    <row r="3104" spans="11:15" ht="15" customHeight="1">
      <c r="K3104" s="434">
        <v>41470</v>
      </c>
      <c r="L3104" s="427">
        <v>4.71</v>
      </c>
      <c r="M3104" s="427"/>
      <c r="N3104" s="434">
        <v>41467</v>
      </c>
      <c r="O3104" s="427">
        <v>5.28</v>
      </c>
    </row>
    <row r="3105" spans="11:15" ht="15" customHeight="1">
      <c r="K3105" s="434">
        <v>41467</v>
      </c>
      <c r="L3105" s="427">
        <v>4.76</v>
      </c>
      <c r="M3105" s="427"/>
      <c r="N3105" s="434">
        <v>41466</v>
      </c>
      <c r="O3105" s="427">
        <v>5.26</v>
      </c>
    </row>
    <row r="3106" spans="11:15" ht="15" customHeight="1">
      <c r="K3106" s="434">
        <v>41466</v>
      </c>
      <c r="L3106" s="427">
        <v>4.74</v>
      </c>
      <c r="M3106" s="427"/>
      <c r="N3106" s="434">
        <v>41465</v>
      </c>
      <c r="O3106" s="427">
        <v>5.35</v>
      </c>
    </row>
    <row r="3107" spans="11:15" ht="15" customHeight="1">
      <c r="K3107" s="434">
        <v>41465</v>
      </c>
      <c r="L3107" s="427">
        <v>4.82</v>
      </c>
      <c r="M3107" s="427"/>
      <c r="N3107" s="434">
        <v>41464</v>
      </c>
      <c r="O3107" s="427">
        <v>5.33</v>
      </c>
    </row>
    <row r="3108" spans="11:15" ht="15" customHeight="1">
      <c r="K3108" s="434">
        <v>41464</v>
      </c>
      <c r="L3108" s="427">
        <v>4.8</v>
      </c>
      <c r="M3108" s="427"/>
      <c r="N3108" s="434">
        <v>41463</v>
      </c>
      <c r="O3108" s="427">
        <v>5.33</v>
      </c>
    </row>
    <row r="3109" spans="11:15" ht="15" customHeight="1">
      <c r="K3109" s="434">
        <v>41463</v>
      </c>
      <c r="L3109" s="427">
        <v>4.79</v>
      </c>
      <c r="M3109" s="427"/>
      <c r="N3109" s="434">
        <v>41460</v>
      </c>
      <c r="O3109" s="427">
        <v>5.38</v>
      </c>
    </row>
    <row r="3110" spans="11:15" ht="15" customHeight="1">
      <c r="K3110" s="434">
        <v>41460</v>
      </c>
      <c r="L3110" s="427">
        <v>4.82</v>
      </c>
      <c r="M3110" s="427"/>
      <c r="N3110" s="434">
        <v>41458</v>
      </c>
      <c r="O3110" s="427">
        <v>5.21</v>
      </c>
    </row>
    <row r="3111" spans="11:15" ht="15" customHeight="1">
      <c r="K3111" s="434">
        <v>41458</v>
      </c>
      <c r="L3111" s="427">
        <v>4.6500000000000004</v>
      </c>
      <c r="M3111" s="427"/>
      <c r="N3111" s="434">
        <v>41457</v>
      </c>
      <c r="O3111" s="427">
        <v>5.18</v>
      </c>
    </row>
    <row r="3112" spans="11:15" ht="15" customHeight="1">
      <c r="K3112" s="434">
        <v>41457</v>
      </c>
      <c r="L3112" s="427">
        <v>4.63</v>
      </c>
      <c r="M3112" s="427"/>
      <c r="N3112" s="434">
        <v>41456</v>
      </c>
      <c r="O3112" s="427">
        <v>5.22</v>
      </c>
    </row>
    <row r="3113" spans="11:15" ht="15" customHeight="1">
      <c r="K3113" s="434">
        <v>41456</v>
      </c>
      <c r="L3113" s="427">
        <v>4.66</v>
      </c>
      <c r="M3113" s="427"/>
      <c r="N3113" s="434">
        <v>41453</v>
      </c>
      <c r="O3113" s="427">
        <v>5.23</v>
      </c>
    </row>
    <row r="3114" spans="11:15" ht="15" customHeight="1">
      <c r="K3114" s="434">
        <v>41453</v>
      </c>
      <c r="L3114" s="427">
        <v>4.67</v>
      </c>
      <c r="M3114" s="427"/>
      <c r="N3114" s="434">
        <v>41452</v>
      </c>
      <c r="O3114" s="427">
        <v>5.28</v>
      </c>
    </row>
    <row r="3115" spans="11:15" ht="15" customHeight="1">
      <c r="K3115" s="434">
        <v>41452</v>
      </c>
      <c r="L3115" s="427">
        <v>4.7300000000000004</v>
      </c>
      <c r="M3115" s="427"/>
      <c r="N3115" s="434">
        <v>41451</v>
      </c>
      <c r="O3115" s="427">
        <v>5.31</v>
      </c>
    </row>
    <row r="3116" spans="11:15" ht="15" customHeight="1">
      <c r="K3116" s="434">
        <v>41451</v>
      </c>
      <c r="L3116" s="427">
        <v>4.76</v>
      </c>
      <c r="M3116" s="427"/>
      <c r="N3116" s="434">
        <v>41450</v>
      </c>
      <c r="O3116" s="427">
        <v>5.35</v>
      </c>
    </row>
    <row r="3117" spans="11:15" ht="15" customHeight="1">
      <c r="K3117" s="434">
        <v>41450</v>
      </c>
      <c r="L3117" s="427">
        <v>4.78</v>
      </c>
      <c r="M3117" s="427"/>
      <c r="N3117" s="434">
        <v>41449</v>
      </c>
      <c r="O3117" s="427">
        <v>5.3</v>
      </c>
    </row>
    <row r="3118" spans="11:15" ht="15" customHeight="1">
      <c r="K3118" s="434">
        <v>41449</v>
      </c>
      <c r="L3118" s="427">
        <v>4.72</v>
      </c>
      <c r="M3118" s="427"/>
      <c r="N3118" s="434">
        <v>41446</v>
      </c>
      <c r="O3118" s="427">
        <v>5.28</v>
      </c>
    </row>
    <row r="3119" spans="11:15" ht="15" customHeight="1">
      <c r="K3119" s="434">
        <v>41446</v>
      </c>
      <c r="L3119" s="427">
        <v>4.72</v>
      </c>
      <c r="M3119" s="427"/>
      <c r="N3119" s="434">
        <v>41445</v>
      </c>
      <c r="O3119" s="427">
        <v>5.23</v>
      </c>
    </row>
    <row r="3120" spans="11:15" ht="15" customHeight="1">
      <c r="K3120" s="434">
        <v>41445</v>
      </c>
      <c r="L3120" s="427">
        <v>4.6399999999999997</v>
      </c>
      <c r="M3120" s="427"/>
      <c r="N3120" s="434">
        <v>41444</v>
      </c>
      <c r="O3120" s="427">
        <v>5.0999999999999996</v>
      </c>
    </row>
    <row r="3121" spans="11:15" ht="15" customHeight="1">
      <c r="K3121" s="434">
        <v>41444</v>
      </c>
      <c r="L3121" s="427">
        <v>4.5199999999999996</v>
      </c>
      <c r="M3121" s="427"/>
      <c r="N3121" s="434">
        <v>41443</v>
      </c>
      <c r="O3121" s="427">
        <v>5.03</v>
      </c>
    </row>
    <row r="3122" spans="11:15" ht="15" customHeight="1">
      <c r="K3122" s="434">
        <v>41443</v>
      </c>
      <c r="L3122" s="427">
        <v>4.46</v>
      </c>
      <c r="M3122" s="427"/>
      <c r="N3122" s="434">
        <v>41442</v>
      </c>
      <c r="O3122" s="427">
        <v>5.03</v>
      </c>
    </row>
    <row r="3123" spans="11:15" ht="15" customHeight="1">
      <c r="K3123" s="434">
        <v>41442</v>
      </c>
      <c r="L3123" s="427">
        <v>4.46</v>
      </c>
      <c r="M3123" s="427"/>
      <c r="N3123" s="434">
        <v>41439</v>
      </c>
      <c r="O3123" s="427">
        <v>4.9800000000000004</v>
      </c>
    </row>
    <row r="3124" spans="11:15" ht="15" customHeight="1">
      <c r="K3124" s="434">
        <v>41439</v>
      </c>
      <c r="L3124" s="427">
        <v>4.42</v>
      </c>
      <c r="M3124" s="427"/>
      <c r="N3124" s="434">
        <v>41438</v>
      </c>
      <c r="O3124" s="427">
        <v>5.01</v>
      </c>
    </row>
    <row r="3125" spans="11:15" ht="15" customHeight="1">
      <c r="K3125" s="434">
        <v>41438</v>
      </c>
      <c r="L3125" s="427">
        <v>4.45</v>
      </c>
      <c r="M3125" s="427"/>
      <c r="N3125" s="434">
        <v>41437</v>
      </c>
      <c r="O3125" s="427">
        <v>5.0599999999999996</v>
      </c>
    </row>
    <row r="3126" spans="11:15" ht="15" customHeight="1">
      <c r="K3126" s="434">
        <v>41437</v>
      </c>
      <c r="L3126" s="427">
        <v>4.5</v>
      </c>
      <c r="M3126" s="427"/>
      <c r="N3126" s="434">
        <v>41436</v>
      </c>
      <c r="O3126" s="427">
        <v>5.01</v>
      </c>
    </row>
    <row r="3127" spans="11:15" ht="15" customHeight="1">
      <c r="K3127" s="434">
        <v>41436</v>
      </c>
      <c r="L3127" s="427">
        <v>4.4400000000000004</v>
      </c>
      <c r="M3127" s="427"/>
      <c r="N3127" s="434">
        <v>41435</v>
      </c>
      <c r="O3127" s="427">
        <v>5.0199999999999996</v>
      </c>
    </row>
    <row r="3128" spans="11:15" ht="15" customHeight="1">
      <c r="K3128" s="434">
        <v>41435</v>
      </c>
      <c r="L3128" s="427">
        <v>4.4800000000000004</v>
      </c>
      <c r="M3128" s="427"/>
      <c r="N3128" s="434">
        <v>41432</v>
      </c>
      <c r="O3128" s="427">
        <v>4.96</v>
      </c>
    </row>
    <row r="3129" spans="11:15" ht="15" customHeight="1">
      <c r="K3129" s="434">
        <v>41432</v>
      </c>
      <c r="L3129" s="427">
        <v>4.43</v>
      </c>
      <c r="M3129" s="427"/>
      <c r="N3129" s="434">
        <v>41431</v>
      </c>
      <c r="O3129" s="427">
        <v>4.8499999999999996</v>
      </c>
    </row>
    <row r="3130" spans="11:15" ht="15" customHeight="1">
      <c r="K3130" s="434">
        <v>41431</v>
      </c>
      <c r="L3130" s="427">
        <v>4.33</v>
      </c>
      <c r="M3130" s="427"/>
      <c r="N3130" s="434">
        <v>41430</v>
      </c>
      <c r="O3130" s="427">
        <v>4.88</v>
      </c>
    </row>
    <row r="3131" spans="11:15" ht="15" customHeight="1">
      <c r="K3131" s="434">
        <v>41430</v>
      </c>
      <c r="L3131" s="427">
        <v>4.3499999999999996</v>
      </c>
      <c r="M3131" s="427"/>
      <c r="N3131" s="434">
        <v>41429</v>
      </c>
      <c r="O3131" s="427">
        <v>4.91</v>
      </c>
    </row>
    <row r="3132" spans="11:15" ht="15" customHeight="1">
      <c r="K3132" s="434">
        <v>41429</v>
      </c>
      <c r="L3132" s="427">
        <v>4.38</v>
      </c>
      <c r="M3132" s="427"/>
      <c r="N3132" s="434">
        <v>41428</v>
      </c>
      <c r="O3132" s="427">
        <v>4.87</v>
      </c>
    </row>
    <row r="3133" spans="11:15" ht="15" customHeight="1">
      <c r="K3133" s="434">
        <v>41428</v>
      </c>
      <c r="L3133" s="427">
        <v>4.34</v>
      </c>
      <c r="M3133" s="427"/>
      <c r="N3133" s="434">
        <v>41425</v>
      </c>
      <c r="O3133" s="427">
        <v>4.8600000000000003</v>
      </c>
    </row>
    <row r="3134" spans="11:15" ht="15" customHeight="1">
      <c r="K3134" s="434">
        <v>41425</v>
      </c>
      <c r="L3134" s="427">
        <v>4.3600000000000003</v>
      </c>
      <c r="M3134" s="427"/>
      <c r="N3134" s="434">
        <v>41424</v>
      </c>
      <c r="O3134" s="427">
        <v>4.82</v>
      </c>
    </row>
    <row r="3135" spans="11:15" ht="15" customHeight="1">
      <c r="K3135" s="434">
        <v>41424</v>
      </c>
      <c r="L3135" s="427">
        <v>4.34</v>
      </c>
      <c r="M3135" s="427"/>
      <c r="N3135" s="434">
        <v>41423</v>
      </c>
      <c r="O3135" s="427">
        <v>4.8</v>
      </c>
    </row>
    <row r="3136" spans="11:15" ht="15" customHeight="1">
      <c r="K3136" s="434">
        <v>41423</v>
      </c>
      <c r="L3136" s="427">
        <v>4.32</v>
      </c>
      <c r="M3136" s="427"/>
      <c r="N3136" s="434">
        <v>41422</v>
      </c>
      <c r="O3136" s="427">
        <v>4.8099999999999996</v>
      </c>
    </row>
    <row r="3137" spans="11:15" ht="15" customHeight="1">
      <c r="K3137" s="434">
        <v>41422</v>
      </c>
      <c r="L3137" s="427">
        <v>4.34</v>
      </c>
      <c r="M3137" s="427"/>
      <c r="N3137" s="434">
        <v>41418</v>
      </c>
      <c r="O3137" s="427">
        <v>4.6900000000000004</v>
      </c>
    </row>
    <row r="3138" spans="11:15" ht="15" customHeight="1">
      <c r="K3138" s="434">
        <v>41418</v>
      </c>
      <c r="L3138" s="427">
        <v>4.22</v>
      </c>
      <c r="M3138" s="427"/>
      <c r="N3138" s="434">
        <v>41417</v>
      </c>
      <c r="O3138" s="427">
        <v>4.72</v>
      </c>
    </row>
    <row r="3139" spans="11:15" ht="15" customHeight="1">
      <c r="K3139" s="434">
        <v>41417</v>
      </c>
      <c r="L3139" s="427">
        <v>4.24</v>
      </c>
      <c r="M3139" s="427"/>
      <c r="N3139" s="434">
        <v>41416</v>
      </c>
      <c r="O3139" s="427">
        <v>4.74</v>
      </c>
    </row>
    <row r="3140" spans="11:15" ht="15" customHeight="1">
      <c r="K3140" s="434">
        <v>41416</v>
      </c>
      <c r="L3140" s="427">
        <v>4.25</v>
      </c>
      <c r="M3140" s="427"/>
      <c r="N3140" s="434">
        <v>41415</v>
      </c>
      <c r="O3140" s="427">
        <v>4.68</v>
      </c>
    </row>
    <row r="3141" spans="11:15" ht="15" customHeight="1">
      <c r="K3141" s="434">
        <v>41415</v>
      </c>
      <c r="L3141" s="427">
        <v>4.1900000000000004</v>
      </c>
      <c r="M3141" s="427"/>
      <c r="N3141" s="434">
        <v>41414</v>
      </c>
      <c r="O3141" s="427">
        <v>4.7</v>
      </c>
    </row>
    <row r="3142" spans="11:15" ht="15" customHeight="1">
      <c r="K3142" s="434">
        <v>41414</v>
      </c>
      <c r="L3142" s="427">
        <v>4.22</v>
      </c>
      <c r="M3142" s="427"/>
      <c r="N3142" s="434">
        <v>41411</v>
      </c>
      <c r="O3142" s="427">
        <v>4.6900000000000004</v>
      </c>
    </row>
    <row r="3143" spans="11:15" ht="15" customHeight="1">
      <c r="K3143" s="434">
        <v>41411</v>
      </c>
      <c r="L3143" s="427">
        <v>4.21</v>
      </c>
      <c r="M3143" s="427"/>
      <c r="N3143" s="434">
        <v>41410</v>
      </c>
      <c r="O3143" s="427">
        <v>4.6100000000000003</v>
      </c>
    </row>
    <row r="3144" spans="11:15" ht="15" customHeight="1">
      <c r="K3144" s="434">
        <v>41410</v>
      </c>
      <c r="L3144" s="427">
        <v>4.13</v>
      </c>
      <c r="M3144" s="427"/>
      <c r="N3144" s="434">
        <v>41409</v>
      </c>
      <c r="O3144" s="427">
        <v>4.68</v>
      </c>
    </row>
    <row r="3145" spans="11:15" ht="15" customHeight="1">
      <c r="K3145" s="434">
        <v>41409</v>
      </c>
      <c r="L3145" s="427">
        <v>4.21</v>
      </c>
      <c r="M3145" s="427"/>
      <c r="N3145" s="434">
        <v>41408</v>
      </c>
      <c r="O3145" s="427">
        <v>4.6900000000000004</v>
      </c>
    </row>
    <row r="3146" spans="11:15" ht="15" customHeight="1">
      <c r="K3146" s="434">
        <v>41408</v>
      </c>
      <c r="L3146" s="427">
        <v>4.21</v>
      </c>
      <c r="M3146" s="427"/>
      <c r="N3146" s="434">
        <v>41407</v>
      </c>
      <c r="O3146" s="427">
        <v>4.66</v>
      </c>
    </row>
    <row r="3147" spans="11:15" ht="15" customHeight="1">
      <c r="K3147" s="434">
        <v>41407</v>
      </c>
      <c r="L3147" s="427">
        <v>4.17</v>
      </c>
      <c r="M3147" s="427"/>
      <c r="N3147" s="434">
        <v>41404</v>
      </c>
      <c r="O3147" s="427">
        <v>4.6399999999999997</v>
      </c>
    </row>
    <row r="3148" spans="11:15" ht="15" customHeight="1">
      <c r="K3148" s="434">
        <v>41404</v>
      </c>
      <c r="L3148" s="427">
        <v>4.16</v>
      </c>
      <c r="M3148" s="427"/>
      <c r="N3148" s="434">
        <v>41403</v>
      </c>
      <c r="O3148" s="427">
        <v>4.55</v>
      </c>
    </row>
    <row r="3149" spans="11:15" ht="15" customHeight="1">
      <c r="K3149" s="434">
        <v>41403</v>
      </c>
      <c r="L3149" s="427">
        <v>4.07</v>
      </c>
      <c r="M3149" s="427"/>
      <c r="N3149" s="434">
        <v>41402</v>
      </c>
      <c r="O3149" s="427">
        <v>4.53</v>
      </c>
    </row>
    <row r="3150" spans="11:15" ht="15" customHeight="1">
      <c r="K3150" s="434">
        <v>41402</v>
      </c>
      <c r="L3150" s="427">
        <v>4.05</v>
      </c>
      <c r="M3150" s="427"/>
      <c r="N3150" s="434">
        <v>41401</v>
      </c>
      <c r="O3150" s="427">
        <v>4.5599999999999996</v>
      </c>
    </row>
    <row r="3151" spans="11:15" ht="15" customHeight="1">
      <c r="K3151" s="434">
        <v>41401</v>
      </c>
      <c r="L3151" s="427">
        <v>4.07</v>
      </c>
      <c r="M3151" s="427"/>
      <c r="N3151" s="434">
        <v>41400</v>
      </c>
      <c r="O3151" s="427">
        <v>4.54</v>
      </c>
    </row>
    <row r="3152" spans="11:15" ht="15" customHeight="1">
      <c r="K3152" s="434">
        <v>41400</v>
      </c>
      <c r="L3152" s="427">
        <v>4.0599999999999996</v>
      </c>
      <c r="M3152" s="427"/>
      <c r="N3152" s="434">
        <v>41397</v>
      </c>
      <c r="O3152" s="427">
        <v>4.51</v>
      </c>
    </row>
    <row r="3153" spans="11:15" ht="15" customHeight="1">
      <c r="K3153" s="434">
        <v>41397</v>
      </c>
      <c r="L3153" s="427">
        <v>4.03</v>
      </c>
      <c r="M3153" s="427"/>
      <c r="N3153" s="434">
        <v>41396</v>
      </c>
      <c r="O3153" s="427">
        <v>4.38</v>
      </c>
    </row>
    <row r="3154" spans="11:15" ht="15" customHeight="1">
      <c r="K3154" s="434">
        <v>41396</v>
      </c>
      <c r="L3154" s="427">
        <v>3.91</v>
      </c>
      <c r="M3154" s="427"/>
      <c r="N3154" s="434">
        <v>41395</v>
      </c>
      <c r="O3154" s="427">
        <v>4.3899999999999997</v>
      </c>
    </row>
    <row r="3155" spans="11:15" ht="15" customHeight="1">
      <c r="K3155" s="434">
        <v>41395</v>
      </c>
      <c r="L3155" s="427">
        <v>3.92</v>
      </c>
      <c r="M3155" s="427"/>
      <c r="N3155" s="434">
        <v>41394</v>
      </c>
      <c r="O3155" s="427">
        <v>4.43</v>
      </c>
    </row>
    <row r="3156" spans="11:15" ht="15" customHeight="1">
      <c r="K3156" s="434">
        <v>41394</v>
      </c>
      <c r="L3156" s="427">
        <v>3.96</v>
      </c>
      <c r="M3156" s="427"/>
      <c r="N3156" s="434">
        <v>41393</v>
      </c>
      <c r="O3156" s="427">
        <v>4.42</v>
      </c>
    </row>
    <row r="3157" spans="11:15" ht="15" customHeight="1">
      <c r="K3157" s="434">
        <v>41393</v>
      </c>
      <c r="L3157" s="427">
        <v>3.95</v>
      </c>
      <c r="M3157" s="427"/>
      <c r="N3157" s="434">
        <v>41390</v>
      </c>
      <c r="O3157" s="427">
        <v>4.41</v>
      </c>
    </row>
    <row r="3158" spans="11:15" ht="15" customHeight="1">
      <c r="K3158" s="434">
        <v>41390</v>
      </c>
      <c r="L3158" s="427">
        <v>3.93</v>
      </c>
      <c r="M3158" s="427"/>
      <c r="N3158" s="434">
        <v>41389</v>
      </c>
      <c r="O3158" s="427">
        <v>4.46</v>
      </c>
    </row>
    <row r="3159" spans="11:15" ht="15" customHeight="1">
      <c r="K3159" s="434">
        <v>41389</v>
      </c>
      <c r="L3159" s="427">
        <v>3.98</v>
      </c>
      <c r="M3159" s="427"/>
      <c r="N3159" s="434">
        <v>41388</v>
      </c>
      <c r="O3159" s="427">
        <v>4.43</v>
      </c>
    </row>
    <row r="3160" spans="11:15" ht="15" customHeight="1">
      <c r="K3160" s="434">
        <v>41388</v>
      </c>
      <c r="L3160" s="427">
        <v>3.96</v>
      </c>
      <c r="M3160" s="427"/>
      <c r="N3160" s="434">
        <v>41387</v>
      </c>
      <c r="O3160" s="427">
        <v>4.43</v>
      </c>
    </row>
    <row r="3161" spans="11:15" ht="15" customHeight="1">
      <c r="K3161" s="434">
        <v>41387</v>
      </c>
      <c r="L3161" s="427">
        <v>3.96</v>
      </c>
      <c r="M3161" s="427"/>
      <c r="N3161" s="434">
        <v>41386</v>
      </c>
      <c r="O3161" s="427">
        <v>4.43</v>
      </c>
    </row>
    <row r="3162" spans="11:15" ht="15" customHeight="1">
      <c r="K3162" s="434">
        <v>41386</v>
      </c>
      <c r="L3162" s="427">
        <v>3.96</v>
      </c>
      <c r="M3162" s="427"/>
      <c r="N3162" s="434">
        <v>41383</v>
      </c>
      <c r="O3162" s="427">
        <v>4.43</v>
      </c>
    </row>
    <row r="3163" spans="11:15" ht="15" customHeight="1">
      <c r="K3163" s="434">
        <v>41383</v>
      </c>
      <c r="L3163" s="427">
        <v>3.96</v>
      </c>
      <c r="M3163" s="427"/>
      <c r="N3163" s="434">
        <v>41382</v>
      </c>
      <c r="O3163" s="427">
        <v>4.41</v>
      </c>
    </row>
    <row r="3164" spans="11:15" ht="15" customHeight="1">
      <c r="K3164" s="434">
        <v>41382</v>
      </c>
      <c r="L3164" s="427">
        <v>3.94</v>
      </c>
      <c r="M3164" s="427"/>
      <c r="N3164" s="434">
        <v>41381</v>
      </c>
      <c r="O3164" s="427">
        <v>4.4400000000000004</v>
      </c>
    </row>
    <row r="3165" spans="11:15" ht="15" customHeight="1">
      <c r="K3165" s="434">
        <v>41381</v>
      </c>
      <c r="L3165" s="427">
        <v>3.96</v>
      </c>
      <c r="M3165" s="427"/>
      <c r="N3165" s="434">
        <v>41380</v>
      </c>
      <c r="O3165" s="427">
        <v>4.46</v>
      </c>
    </row>
    <row r="3166" spans="11:15" ht="15" customHeight="1">
      <c r="K3166" s="434">
        <v>41380</v>
      </c>
      <c r="L3166" s="427">
        <v>3.98</v>
      </c>
      <c r="M3166" s="427"/>
      <c r="N3166" s="434">
        <v>41379</v>
      </c>
      <c r="O3166" s="427">
        <v>4.43</v>
      </c>
    </row>
    <row r="3167" spans="11:15" ht="15" customHeight="1">
      <c r="K3167" s="434">
        <v>41379</v>
      </c>
      <c r="L3167" s="427">
        <v>3.96</v>
      </c>
      <c r="M3167" s="427"/>
      <c r="N3167" s="434">
        <v>41376</v>
      </c>
      <c r="O3167" s="427">
        <v>4.47</v>
      </c>
    </row>
    <row r="3168" spans="11:15" ht="15" customHeight="1">
      <c r="K3168" s="434">
        <v>41376</v>
      </c>
      <c r="L3168" s="427">
        <v>3.99</v>
      </c>
      <c r="M3168" s="427"/>
      <c r="N3168" s="434">
        <v>41375</v>
      </c>
      <c r="O3168" s="427">
        <v>4.5599999999999996</v>
      </c>
    </row>
    <row r="3169" spans="11:15" ht="15" customHeight="1">
      <c r="K3169" s="434">
        <v>41375</v>
      </c>
      <c r="L3169" s="427">
        <v>4.07</v>
      </c>
      <c r="M3169" s="427"/>
      <c r="N3169" s="434">
        <v>41374</v>
      </c>
      <c r="O3169" s="427">
        <v>4.57</v>
      </c>
    </row>
    <row r="3170" spans="11:15" ht="15" customHeight="1">
      <c r="K3170" s="434">
        <v>41374</v>
      </c>
      <c r="L3170" s="427">
        <v>4.08</v>
      </c>
      <c r="M3170" s="427"/>
      <c r="N3170" s="434">
        <v>41373</v>
      </c>
      <c r="O3170" s="427">
        <v>4.5</v>
      </c>
    </row>
    <row r="3171" spans="11:15" ht="15" customHeight="1">
      <c r="K3171" s="434">
        <v>41373</v>
      </c>
      <c r="L3171" s="427">
        <v>4.01</v>
      </c>
      <c r="M3171" s="427"/>
      <c r="N3171" s="434">
        <v>41372</v>
      </c>
      <c r="O3171" s="427">
        <v>4.47</v>
      </c>
    </row>
    <row r="3172" spans="11:15" ht="15" customHeight="1">
      <c r="K3172" s="434">
        <v>41372</v>
      </c>
      <c r="L3172" s="427">
        <v>3.97</v>
      </c>
      <c r="M3172" s="427"/>
      <c r="N3172" s="434">
        <v>41369</v>
      </c>
      <c r="O3172" s="427">
        <v>4.43</v>
      </c>
    </row>
    <row r="3173" spans="11:15" ht="15" customHeight="1">
      <c r="K3173" s="434">
        <v>41369</v>
      </c>
      <c r="L3173" s="427">
        <v>3.93</v>
      </c>
      <c r="M3173" s="427"/>
      <c r="N3173" s="434">
        <v>41368</v>
      </c>
      <c r="O3173" s="427">
        <v>4.55</v>
      </c>
    </row>
    <row r="3174" spans="11:15" ht="15" customHeight="1">
      <c r="K3174" s="434">
        <v>41368</v>
      </c>
      <c r="L3174" s="427">
        <v>4.05</v>
      </c>
      <c r="M3174" s="427"/>
      <c r="N3174" s="434">
        <v>41367</v>
      </c>
      <c r="O3174" s="427">
        <v>4.63</v>
      </c>
    </row>
    <row r="3175" spans="11:15" ht="15" customHeight="1">
      <c r="K3175" s="434">
        <v>41367</v>
      </c>
      <c r="L3175" s="427">
        <v>4.13</v>
      </c>
      <c r="M3175" s="427"/>
      <c r="N3175" s="434">
        <v>41366</v>
      </c>
      <c r="O3175" s="427">
        <v>4.68</v>
      </c>
    </row>
    <row r="3176" spans="11:15" ht="15" customHeight="1">
      <c r="K3176" s="434">
        <v>41366</v>
      </c>
      <c r="L3176" s="427">
        <v>4.17</v>
      </c>
      <c r="M3176" s="427"/>
      <c r="N3176" s="434">
        <v>41365</v>
      </c>
      <c r="O3176" s="427">
        <v>4.66</v>
      </c>
    </row>
    <row r="3177" spans="11:15" ht="15" customHeight="1">
      <c r="K3177" s="434">
        <v>41365</v>
      </c>
      <c r="L3177" s="427">
        <v>4.1500000000000004</v>
      </c>
      <c r="M3177" s="427"/>
      <c r="N3177" s="434">
        <v>41361</v>
      </c>
      <c r="O3177" s="427">
        <v>4.68</v>
      </c>
    </row>
    <row r="3178" spans="11:15" ht="15" customHeight="1">
      <c r="K3178" s="434">
        <v>41361</v>
      </c>
      <c r="L3178" s="427">
        <v>4.17</v>
      </c>
      <c r="M3178" s="427"/>
      <c r="N3178" s="434">
        <v>41360</v>
      </c>
      <c r="O3178" s="427">
        <v>4.6500000000000004</v>
      </c>
    </row>
    <row r="3179" spans="11:15" ht="15" customHeight="1">
      <c r="K3179" s="434">
        <v>41360</v>
      </c>
      <c r="L3179" s="427">
        <v>4.1500000000000004</v>
      </c>
      <c r="M3179" s="427"/>
      <c r="N3179" s="434">
        <v>41359</v>
      </c>
      <c r="O3179" s="427">
        <v>4.6900000000000004</v>
      </c>
    </row>
    <row r="3180" spans="11:15" ht="15" customHeight="1">
      <c r="K3180" s="434">
        <v>41359</v>
      </c>
      <c r="L3180" s="427">
        <v>4.1900000000000004</v>
      </c>
      <c r="M3180" s="427"/>
      <c r="N3180" s="434">
        <v>41358</v>
      </c>
      <c r="O3180" s="427">
        <v>4.7</v>
      </c>
    </row>
    <row r="3181" spans="11:15" ht="15" customHeight="1">
      <c r="K3181" s="434">
        <v>41358</v>
      </c>
      <c r="L3181" s="427">
        <v>4.1900000000000004</v>
      </c>
      <c r="M3181" s="427"/>
      <c r="N3181" s="434">
        <v>41355</v>
      </c>
      <c r="O3181" s="427">
        <v>4.6900000000000004</v>
      </c>
    </row>
    <row r="3182" spans="11:15" ht="15" customHeight="1">
      <c r="K3182" s="434">
        <v>41355</v>
      </c>
      <c r="L3182" s="427">
        <v>4.18</v>
      </c>
      <c r="M3182" s="427"/>
      <c r="N3182" s="434">
        <v>41354</v>
      </c>
      <c r="O3182" s="427">
        <v>4.71</v>
      </c>
    </row>
    <row r="3183" spans="11:15" ht="15" customHeight="1">
      <c r="K3183" s="434">
        <v>41354</v>
      </c>
      <c r="L3183" s="427">
        <v>4.2</v>
      </c>
      <c r="M3183" s="427"/>
      <c r="N3183" s="434">
        <v>41353</v>
      </c>
      <c r="O3183" s="427">
        <v>4.72</v>
      </c>
    </row>
    <row r="3184" spans="11:15" ht="15" customHeight="1">
      <c r="K3184" s="434">
        <v>41353</v>
      </c>
      <c r="L3184" s="427">
        <v>4.21</v>
      </c>
      <c r="M3184" s="427"/>
      <c r="N3184" s="434">
        <v>41352</v>
      </c>
      <c r="O3184" s="427">
        <v>4.68</v>
      </c>
    </row>
    <row r="3185" spans="11:15" ht="15" customHeight="1">
      <c r="K3185" s="434">
        <v>41352</v>
      </c>
      <c r="L3185" s="427">
        <v>4.17</v>
      </c>
      <c r="M3185" s="427"/>
      <c r="N3185" s="434">
        <v>41351</v>
      </c>
      <c r="O3185" s="427">
        <v>4.7300000000000004</v>
      </c>
    </row>
    <row r="3186" spans="11:15" ht="15" customHeight="1">
      <c r="K3186" s="434">
        <v>41351</v>
      </c>
      <c r="L3186" s="427">
        <v>4.2300000000000004</v>
      </c>
      <c r="M3186" s="427"/>
      <c r="N3186" s="434">
        <v>41348</v>
      </c>
      <c r="O3186" s="427">
        <v>4.7699999999999996</v>
      </c>
    </row>
    <row r="3187" spans="11:15" ht="15" customHeight="1">
      <c r="K3187" s="434">
        <v>41348</v>
      </c>
      <c r="L3187" s="427">
        <v>4.26</v>
      </c>
      <c r="M3187" s="427"/>
      <c r="N3187" s="434">
        <v>41347</v>
      </c>
      <c r="O3187" s="427">
        <v>4.79</v>
      </c>
    </row>
    <row r="3188" spans="11:15" ht="15" customHeight="1">
      <c r="K3188" s="434">
        <v>41347</v>
      </c>
      <c r="L3188" s="427">
        <v>4.28</v>
      </c>
      <c r="M3188" s="427"/>
      <c r="N3188" s="434">
        <v>41346</v>
      </c>
      <c r="O3188" s="427">
        <v>4.76</v>
      </c>
    </row>
    <row r="3189" spans="11:15" ht="15" customHeight="1">
      <c r="K3189" s="434">
        <v>41346</v>
      </c>
      <c r="L3189" s="427">
        <v>4.25</v>
      </c>
      <c r="M3189" s="427"/>
      <c r="N3189" s="434">
        <v>41345</v>
      </c>
      <c r="O3189" s="427">
        <v>4.7699999999999996</v>
      </c>
    </row>
    <row r="3190" spans="11:15" ht="15" customHeight="1">
      <c r="K3190" s="434">
        <v>41345</v>
      </c>
      <c r="L3190" s="427">
        <v>4.25</v>
      </c>
      <c r="M3190" s="427"/>
      <c r="N3190" s="434">
        <v>41344</v>
      </c>
      <c r="O3190" s="427">
        <v>4.8099999999999996</v>
      </c>
    </row>
    <row r="3191" spans="11:15" ht="15" customHeight="1">
      <c r="K3191" s="434">
        <v>41344</v>
      </c>
      <c r="L3191" s="427">
        <v>4.28</v>
      </c>
      <c r="M3191" s="427"/>
      <c r="N3191" s="434">
        <v>41341</v>
      </c>
      <c r="O3191" s="427">
        <v>4.8099999999999996</v>
      </c>
    </row>
    <row r="3192" spans="11:15" ht="15" customHeight="1">
      <c r="K3192" s="434">
        <v>41341</v>
      </c>
      <c r="L3192" s="427">
        <v>4.2699999999999996</v>
      </c>
      <c r="M3192" s="427"/>
      <c r="N3192" s="434">
        <v>41340</v>
      </c>
      <c r="O3192" s="427">
        <v>4.76</v>
      </c>
    </row>
    <row r="3193" spans="11:15" ht="15" customHeight="1">
      <c r="K3193" s="434">
        <v>41340</v>
      </c>
      <c r="L3193" s="427">
        <v>4.22</v>
      </c>
      <c r="M3193" s="427"/>
      <c r="N3193" s="434">
        <v>41339</v>
      </c>
      <c r="O3193" s="427">
        <v>4.71</v>
      </c>
    </row>
    <row r="3194" spans="11:15" ht="15" customHeight="1">
      <c r="K3194" s="434">
        <v>41339</v>
      </c>
      <c r="L3194" s="427">
        <v>4.17</v>
      </c>
      <c r="M3194" s="427"/>
      <c r="N3194" s="434">
        <v>41338</v>
      </c>
      <c r="O3194" s="427">
        <v>4.67</v>
      </c>
    </row>
    <row r="3195" spans="11:15" ht="15" customHeight="1">
      <c r="K3195" s="434">
        <v>41338</v>
      </c>
      <c r="L3195" s="427">
        <v>4.13</v>
      </c>
      <c r="M3195" s="427"/>
      <c r="N3195" s="434">
        <v>41337</v>
      </c>
      <c r="O3195" s="427">
        <v>4.6500000000000004</v>
      </c>
    </row>
    <row r="3196" spans="11:15" ht="15" customHeight="1">
      <c r="K3196" s="434">
        <v>41337</v>
      </c>
      <c r="L3196" s="427">
        <v>4.1100000000000003</v>
      </c>
      <c r="M3196" s="427"/>
      <c r="N3196" s="434">
        <v>41334</v>
      </c>
      <c r="O3196" s="427">
        <v>4.63</v>
      </c>
    </row>
    <row r="3197" spans="11:15" ht="15" customHeight="1">
      <c r="K3197" s="434">
        <v>41334</v>
      </c>
      <c r="L3197" s="427">
        <v>4.09</v>
      </c>
      <c r="M3197" s="427"/>
      <c r="N3197" s="434">
        <v>41333</v>
      </c>
      <c r="O3197" s="427">
        <v>4.66</v>
      </c>
    </row>
    <row r="3198" spans="11:15" ht="15" customHeight="1">
      <c r="K3198" s="434">
        <v>41333</v>
      </c>
      <c r="L3198" s="427">
        <v>4.12</v>
      </c>
      <c r="M3198" s="427"/>
      <c r="N3198" s="434">
        <v>41332</v>
      </c>
      <c r="O3198" s="427">
        <v>4.7</v>
      </c>
    </row>
    <row r="3199" spans="11:15" ht="15" customHeight="1">
      <c r="K3199" s="434">
        <v>41332</v>
      </c>
      <c r="L3199" s="427">
        <v>4.13</v>
      </c>
      <c r="M3199" s="427"/>
      <c r="N3199" s="434">
        <v>41331</v>
      </c>
      <c r="O3199" s="427">
        <v>4.67</v>
      </c>
    </row>
    <row r="3200" spans="11:15" ht="15" customHeight="1">
      <c r="K3200" s="434">
        <v>41331</v>
      </c>
      <c r="L3200" s="427">
        <v>4.0999999999999996</v>
      </c>
      <c r="M3200" s="427"/>
      <c r="N3200" s="434">
        <v>41330</v>
      </c>
      <c r="O3200" s="427">
        <v>4.67</v>
      </c>
    </row>
    <row r="3201" spans="11:15" ht="15" customHeight="1">
      <c r="K3201" s="434">
        <v>41330</v>
      </c>
      <c r="L3201" s="427">
        <v>4.1100000000000003</v>
      </c>
      <c r="M3201" s="427"/>
      <c r="N3201" s="434">
        <v>41327</v>
      </c>
      <c r="O3201" s="427">
        <v>4.74</v>
      </c>
    </row>
    <row r="3202" spans="11:15" ht="15" customHeight="1">
      <c r="K3202" s="434">
        <v>41327</v>
      </c>
      <c r="L3202" s="427">
        <v>4.18</v>
      </c>
      <c r="M3202" s="427"/>
      <c r="N3202" s="434">
        <v>41326</v>
      </c>
      <c r="O3202" s="427">
        <v>4.76</v>
      </c>
    </row>
    <row r="3203" spans="11:15" ht="15" customHeight="1">
      <c r="K3203" s="434">
        <v>41326</v>
      </c>
      <c r="L3203" s="427">
        <v>4.1900000000000004</v>
      </c>
      <c r="M3203" s="427"/>
      <c r="N3203" s="434">
        <v>41325</v>
      </c>
      <c r="O3203" s="427">
        <v>4.79</v>
      </c>
    </row>
    <row r="3204" spans="11:15" ht="15" customHeight="1">
      <c r="K3204" s="434">
        <v>41325</v>
      </c>
      <c r="L3204" s="427">
        <v>4.2300000000000004</v>
      </c>
      <c r="M3204" s="427"/>
      <c r="N3204" s="434">
        <v>41324</v>
      </c>
      <c r="O3204" s="427">
        <v>4.79</v>
      </c>
    </row>
    <row r="3205" spans="11:15" ht="15" customHeight="1">
      <c r="K3205" s="434">
        <v>41324</v>
      </c>
      <c r="L3205" s="427">
        <v>4.2300000000000004</v>
      </c>
      <c r="M3205" s="427"/>
      <c r="N3205" s="434">
        <v>41320</v>
      </c>
      <c r="O3205" s="427">
        <v>4.76</v>
      </c>
    </row>
    <row r="3206" spans="11:15" ht="15" customHeight="1">
      <c r="K3206" s="434">
        <v>41320</v>
      </c>
      <c r="L3206" s="427">
        <v>4.2</v>
      </c>
      <c r="M3206" s="427"/>
      <c r="N3206" s="434">
        <v>41319</v>
      </c>
      <c r="O3206" s="427">
        <v>4.75</v>
      </c>
    </row>
    <row r="3207" spans="11:15" ht="15" customHeight="1">
      <c r="K3207" s="434">
        <v>41319</v>
      </c>
      <c r="L3207" s="427">
        <v>4.1900000000000004</v>
      </c>
      <c r="M3207" s="427"/>
      <c r="N3207" s="434">
        <v>41318</v>
      </c>
      <c r="O3207" s="427">
        <v>4.79</v>
      </c>
    </row>
    <row r="3208" spans="11:15" ht="15" customHeight="1">
      <c r="K3208" s="434">
        <v>41318</v>
      </c>
      <c r="L3208" s="427">
        <v>4.2300000000000004</v>
      </c>
      <c r="M3208" s="427"/>
      <c r="N3208" s="434">
        <v>41317</v>
      </c>
      <c r="O3208" s="427">
        <v>4.7699999999999996</v>
      </c>
    </row>
    <row r="3209" spans="11:15" ht="15" customHeight="1">
      <c r="K3209" s="434">
        <v>41317</v>
      </c>
      <c r="L3209" s="427">
        <v>4.2</v>
      </c>
      <c r="M3209" s="427"/>
      <c r="N3209" s="434">
        <v>41316</v>
      </c>
      <c r="O3209" s="427">
        <v>4.7300000000000004</v>
      </c>
    </row>
    <row r="3210" spans="11:15" ht="15" customHeight="1">
      <c r="K3210" s="434">
        <v>41316</v>
      </c>
      <c r="L3210" s="427">
        <v>4.16</v>
      </c>
      <c r="M3210" s="427"/>
      <c r="N3210" s="434">
        <v>41313</v>
      </c>
      <c r="O3210" s="427">
        <v>4.74</v>
      </c>
    </row>
    <row r="3211" spans="11:15" ht="15" customHeight="1">
      <c r="K3211" s="434">
        <v>41313</v>
      </c>
      <c r="L3211" s="427">
        <v>4.1900000000000004</v>
      </c>
      <c r="M3211" s="427"/>
      <c r="N3211" s="434">
        <v>41312</v>
      </c>
      <c r="O3211" s="427">
        <v>4.74</v>
      </c>
    </row>
    <row r="3212" spans="11:15" ht="15" customHeight="1">
      <c r="K3212" s="434">
        <v>41312</v>
      </c>
      <c r="L3212" s="427">
        <v>4.18</v>
      </c>
      <c r="M3212" s="427"/>
      <c r="N3212" s="434">
        <v>41311</v>
      </c>
      <c r="O3212" s="427">
        <v>4.76</v>
      </c>
    </row>
    <row r="3213" spans="11:15" ht="15" customHeight="1">
      <c r="K3213" s="434">
        <v>41311</v>
      </c>
      <c r="L3213" s="427">
        <v>4.2</v>
      </c>
      <c r="M3213" s="427"/>
      <c r="N3213" s="434">
        <v>41310</v>
      </c>
      <c r="O3213" s="427">
        <v>4.79</v>
      </c>
    </row>
    <row r="3214" spans="11:15" ht="15" customHeight="1">
      <c r="K3214" s="434">
        <v>41310</v>
      </c>
      <c r="L3214" s="427">
        <v>4.24</v>
      </c>
      <c r="M3214" s="427"/>
      <c r="N3214" s="434">
        <v>41309</v>
      </c>
      <c r="O3214" s="427">
        <v>4.75</v>
      </c>
    </row>
    <row r="3215" spans="11:15" ht="15" customHeight="1">
      <c r="K3215" s="434">
        <v>41309</v>
      </c>
      <c r="L3215" s="427">
        <v>4.2</v>
      </c>
      <c r="M3215" s="427"/>
      <c r="N3215" s="434">
        <v>41306</v>
      </c>
      <c r="O3215" s="427">
        <v>4.79</v>
      </c>
    </row>
    <row r="3216" spans="11:15" ht="15" customHeight="1">
      <c r="K3216" s="434">
        <v>41306</v>
      </c>
      <c r="L3216" s="427">
        <v>4.2300000000000004</v>
      </c>
      <c r="M3216" s="427"/>
      <c r="N3216" s="434">
        <v>41305</v>
      </c>
      <c r="O3216" s="427">
        <v>4.75</v>
      </c>
    </row>
    <row r="3217" spans="11:15" ht="15" customHeight="1">
      <c r="K3217" s="434">
        <v>41305</v>
      </c>
      <c r="L3217" s="427">
        <v>4.2</v>
      </c>
      <c r="M3217" s="427"/>
      <c r="N3217" s="434">
        <v>41304</v>
      </c>
      <c r="O3217" s="427">
        <v>4.78</v>
      </c>
    </row>
    <row r="3218" spans="11:15" ht="15" customHeight="1">
      <c r="K3218" s="434">
        <v>41304</v>
      </c>
      <c r="L3218" s="427">
        <v>4.2300000000000004</v>
      </c>
      <c r="M3218" s="427"/>
      <c r="N3218" s="434">
        <v>41303</v>
      </c>
      <c r="O3218" s="427">
        <v>4.75</v>
      </c>
    </row>
    <row r="3219" spans="11:15" ht="15" customHeight="1">
      <c r="K3219" s="434">
        <v>41303</v>
      </c>
      <c r="L3219" s="427">
        <v>4.21</v>
      </c>
      <c r="M3219" s="427"/>
      <c r="N3219" s="434">
        <v>41302</v>
      </c>
      <c r="O3219" s="427">
        <v>4.7300000000000004</v>
      </c>
    </row>
    <row r="3220" spans="11:15" ht="15" customHeight="1">
      <c r="K3220" s="434">
        <v>41302</v>
      </c>
      <c r="L3220" s="427">
        <v>4.1900000000000004</v>
      </c>
      <c r="M3220" s="427"/>
      <c r="N3220" s="434">
        <v>41299</v>
      </c>
      <c r="O3220" s="427">
        <v>4.71</v>
      </c>
    </row>
    <row r="3221" spans="11:15" ht="15" customHeight="1">
      <c r="K3221" s="434">
        <v>41299</v>
      </c>
      <c r="L3221" s="427">
        <v>4.17</v>
      </c>
      <c r="M3221" s="427"/>
      <c r="N3221" s="434">
        <v>41298</v>
      </c>
      <c r="O3221" s="427">
        <v>4.6100000000000003</v>
      </c>
    </row>
    <row r="3222" spans="11:15" ht="15" customHeight="1">
      <c r="K3222" s="434">
        <v>41298</v>
      </c>
      <c r="L3222" s="427">
        <v>4.08</v>
      </c>
      <c r="M3222" s="427"/>
      <c r="N3222" s="434">
        <v>41297</v>
      </c>
      <c r="O3222" s="427">
        <v>4.5999999999999996</v>
      </c>
    </row>
    <row r="3223" spans="11:15" ht="15" customHeight="1">
      <c r="K3223" s="434">
        <v>41297</v>
      </c>
      <c r="L3223" s="427">
        <v>4.07</v>
      </c>
      <c r="M3223" s="427"/>
      <c r="N3223" s="434">
        <v>41296</v>
      </c>
      <c r="O3223" s="427">
        <v>4.59</v>
      </c>
    </row>
    <row r="3224" spans="11:15" ht="15" customHeight="1">
      <c r="K3224" s="434">
        <v>41296</v>
      </c>
      <c r="L3224" s="427">
        <v>4.07</v>
      </c>
      <c r="M3224" s="427"/>
      <c r="N3224" s="434">
        <v>41292</v>
      </c>
      <c r="O3224" s="427">
        <v>4.6100000000000003</v>
      </c>
    </row>
    <row r="3225" spans="11:15" ht="15" customHeight="1">
      <c r="K3225" s="434">
        <v>41292</v>
      </c>
      <c r="L3225" s="427">
        <v>4.09</v>
      </c>
      <c r="M3225" s="427"/>
      <c r="N3225" s="434">
        <v>41291</v>
      </c>
      <c r="O3225" s="427">
        <v>4.6500000000000004</v>
      </c>
    </row>
    <row r="3226" spans="11:15" ht="15" customHeight="1">
      <c r="K3226" s="434">
        <v>41291</v>
      </c>
      <c r="L3226" s="427">
        <v>4.13</v>
      </c>
      <c r="M3226" s="427"/>
      <c r="N3226" s="434">
        <v>41290</v>
      </c>
      <c r="O3226" s="427">
        <v>4.5999999999999996</v>
      </c>
    </row>
    <row r="3227" spans="11:15" ht="15" customHeight="1">
      <c r="K3227" s="434">
        <v>41290</v>
      </c>
      <c r="L3227" s="427">
        <v>4.08</v>
      </c>
      <c r="M3227" s="427"/>
      <c r="N3227" s="434">
        <v>41289</v>
      </c>
      <c r="O3227" s="427">
        <v>4.5999999999999996</v>
      </c>
    </row>
    <row r="3228" spans="11:15" ht="15" customHeight="1">
      <c r="K3228" s="434">
        <v>41289</v>
      </c>
      <c r="L3228" s="427">
        <v>4.09</v>
      </c>
      <c r="M3228" s="427"/>
      <c r="N3228" s="434">
        <v>41288</v>
      </c>
      <c r="O3228" s="427">
        <v>4.62</v>
      </c>
    </row>
    <row r="3229" spans="11:15" ht="15" customHeight="1">
      <c r="K3229" s="434">
        <v>41288</v>
      </c>
      <c r="L3229" s="427">
        <v>4.1100000000000003</v>
      </c>
      <c r="M3229" s="427"/>
      <c r="N3229" s="434">
        <v>41285</v>
      </c>
      <c r="O3229" s="427">
        <v>4.62</v>
      </c>
    </row>
    <row r="3230" spans="11:15" ht="15" customHeight="1">
      <c r="K3230" s="434">
        <v>41285</v>
      </c>
      <c r="L3230" s="427">
        <v>4.12</v>
      </c>
      <c r="M3230" s="427"/>
      <c r="N3230" s="434">
        <v>41284</v>
      </c>
      <c r="O3230" s="427">
        <v>4.6500000000000004</v>
      </c>
    </row>
    <row r="3231" spans="11:15" ht="15" customHeight="1">
      <c r="K3231" s="434">
        <v>41284</v>
      </c>
      <c r="L3231" s="427">
        <v>4.16</v>
      </c>
      <c r="M3231" s="427"/>
      <c r="N3231" s="434">
        <v>41283</v>
      </c>
      <c r="O3231" s="427">
        <v>4.63</v>
      </c>
    </row>
    <row r="3232" spans="11:15" ht="15" customHeight="1">
      <c r="K3232" s="434">
        <v>41283</v>
      </c>
      <c r="L3232" s="427">
        <v>4.1500000000000004</v>
      </c>
      <c r="M3232" s="427"/>
      <c r="N3232" s="434">
        <v>41282</v>
      </c>
      <c r="O3232" s="427">
        <v>4.6399999999999997</v>
      </c>
    </row>
    <row r="3233" spans="11:15" ht="15" customHeight="1">
      <c r="K3233" s="434">
        <v>41282</v>
      </c>
      <c r="L3233" s="427">
        <v>4.17</v>
      </c>
      <c r="M3233" s="427"/>
      <c r="N3233" s="434">
        <v>41281</v>
      </c>
      <c r="O3233" s="427">
        <v>4.66</v>
      </c>
    </row>
    <row r="3234" spans="11:15" ht="15" customHeight="1">
      <c r="K3234" s="434">
        <v>41281</v>
      </c>
      <c r="L3234" s="427">
        <v>4.2</v>
      </c>
      <c r="M3234" s="427"/>
      <c r="N3234" s="434">
        <v>41278</v>
      </c>
      <c r="O3234" s="427">
        <v>4.67</v>
      </c>
    </row>
    <row r="3235" spans="11:15" ht="15" customHeight="1">
      <c r="K3235" s="434">
        <v>41278</v>
      </c>
      <c r="L3235" s="427">
        <v>4.21</v>
      </c>
      <c r="M3235" s="427"/>
      <c r="N3235" s="434">
        <v>41277</v>
      </c>
      <c r="O3235" s="427">
        <v>4.71</v>
      </c>
    </row>
    <row r="3236" spans="11:15" ht="15" customHeight="1">
      <c r="K3236" s="434">
        <v>41277</v>
      </c>
      <c r="L3236" s="427">
        <v>4.21</v>
      </c>
      <c r="M3236" s="427"/>
      <c r="N3236" s="434">
        <v>41276</v>
      </c>
      <c r="O3236" s="427">
        <v>4.6500000000000004</v>
      </c>
    </row>
    <row r="3237" spans="11:15" ht="15" customHeight="1">
      <c r="K3237" s="434">
        <v>41276</v>
      </c>
      <c r="L3237" s="427">
        <v>4.16</v>
      </c>
      <c r="M3237" s="427"/>
      <c r="N3237" s="434">
        <v>41274</v>
      </c>
      <c r="O3237" s="427">
        <v>4.57</v>
      </c>
    </row>
    <row r="3238" spans="11:15" ht="15" customHeight="1">
      <c r="K3238" s="434">
        <v>41274</v>
      </c>
      <c r="L3238" s="427">
        <v>4.04</v>
      </c>
      <c r="M3238" s="427"/>
      <c r="N3238" s="434">
        <v>41271</v>
      </c>
      <c r="O3238" s="427">
        <v>4.5199999999999996</v>
      </c>
    </row>
    <row r="3239" spans="11:15" ht="15" customHeight="1">
      <c r="K3239" s="434">
        <v>41271</v>
      </c>
      <c r="L3239" s="427">
        <v>3.99</v>
      </c>
      <c r="M3239" s="427"/>
      <c r="N3239" s="434">
        <v>41270</v>
      </c>
      <c r="O3239" s="427">
        <v>4.5199999999999996</v>
      </c>
    </row>
    <row r="3240" spans="11:15" ht="15" customHeight="1">
      <c r="K3240" s="434">
        <v>41270</v>
      </c>
      <c r="L3240" s="427">
        <v>3.99</v>
      </c>
      <c r="M3240" s="427"/>
      <c r="N3240" s="434">
        <v>41269</v>
      </c>
      <c r="O3240" s="427">
        <v>4.58</v>
      </c>
    </row>
    <row r="3241" spans="11:15" ht="15" customHeight="1">
      <c r="K3241" s="434">
        <v>41269</v>
      </c>
      <c r="L3241" s="427">
        <v>4.04</v>
      </c>
      <c r="M3241" s="427"/>
      <c r="N3241" s="434">
        <v>41267</v>
      </c>
      <c r="O3241" s="427">
        <v>4.59</v>
      </c>
    </row>
    <row r="3242" spans="11:15" ht="15" customHeight="1">
      <c r="K3242" s="434">
        <v>41267</v>
      </c>
      <c r="L3242" s="427">
        <v>4.05</v>
      </c>
      <c r="M3242" s="427"/>
      <c r="N3242" s="434">
        <v>41264</v>
      </c>
      <c r="O3242" s="427">
        <v>4.57</v>
      </c>
    </row>
    <row r="3243" spans="11:15" ht="15" customHeight="1">
      <c r="K3243" s="434">
        <v>41264</v>
      </c>
      <c r="L3243" s="427">
        <v>4.04</v>
      </c>
      <c r="M3243" s="427"/>
      <c r="N3243" s="434">
        <v>41263</v>
      </c>
      <c r="O3243" s="427">
        <v>4.6399999999999997</v>
      </c>
    </row>
    <row r="3244" spans="11:15" ht="15" customHeight="1">
      <c r="K3244" s="434">
        <v>41263</v>
      </c>
      <c r="L3244" s="427">
        <v>4.0999999999999996</v>
      </c>
      <c r="M3244" s="427"/>
      <c r="N3244" s="434">
        <v>41262</v>
      </c>
      <c r="O3244" s="427">
        <v>4.6500000000000004</v>
      </c>
    </row>
    <row r="3245" spans="11:15" ht="15" customHeight="1">
      <c r="K3245" s="434">
        <v>41262</v>
      </c>
      <c r="L3245" s="427">
        <v>4.0999999999999996</v>
      </c>
      <c r="M3245" s="427"/>
      <c r="N3245" s="434">
        <v>41261</v>
      </c>
      <c r="O3245" s="427">
        <v>4.6900000000000004</v>
      </c>
    </row>
    <row r="3246" spans="11:15" ht="15" customHeight="1">
      <c r="K3246" s="434">
        <v>41261</v>
      </c>
      <c r="L3246" s="427">
        <v>4.1399999999999997</v>
      </c>
      <c r="M3246" s="427"/>
      <c r="N3246" s="434">
        <v>41260</v>
      </c>
      <c r="O3246" s="427">
        <v>4.6100000000000003</v>
      </c>
    </row>
    <row r="3247" spans="11:15" ht="15" customHeight="1">
      <c r="K3247" s="434">
        <v>41260</v>
      </c>
      <c r="L3247" s="427">
        <v>4.05</v>
      </c>
      <c r="M3247" s="427"/>
      <c r="N3247" s="434">
        <v>41257</v>
      </c>
      <c r="O3247" s="427">
        <v>4.54</v>
      </c>
    </row>
    <row r="3248" spans="11:15" ht="15" customHeight="1">
      <c r="K3248" s="434">
        <v>41257</v>
      </c>
      <c r="L3248" s="427">
        <v>4</v>
      </c>
      <c r="M3248" s="427"/>
      <c r="N3248" s="434">
        <v>41256</v>
      </c>
      <c r="O3248" s="427">
        <v>4.58</v>
      </c>
    </row>
    <row r="3249" spans="11:15" ht="15" customHeight="1">
      <c r="K3249" s="434">
        <v>41256</v>
      </c>
      <c r="L3249" s="427">
        <v>4.03</v>
      </c>
      <c r="M3249" s="427"/>
      <c r="N3249" s="434">
        <v>41255</v>
      </c>
      <c r="O3249" s="427">
        <v>4.58</v>
      </c>
    </row>
    <row r="3250" spans="11:15" ht="15" customHeight="1">
      <c r="K3250" s="434">
        <v>41255</v>
      </c>
      <c r="L3250" s="427">
        <v>4.0199999999999996</v>
      </c>
      <c r="M3250" s="427"/>
      <c r="N3250" s="434">
        <v>41254</v>
      </c>
      <c r="O3250" s="427">
        <v>4.53</v>
      </c>
    </row>
    <row r="3251" spans="11:15" ht="15" customHeight="1">
      <c r="K3251" s="434">
        <v>41254</v>
      </c>
      <c r="L3251" s="427">
        <v>3.96</v>
      </c>
      <c r="M3251" s="427"/>
      <c r="N3251" s="434">
        <v>41253</v>
      </c>
      <c r="O3251" s="427">
        <v>4.5</v>
      </c>
    </row>
    <row r="3252" spans="11:15" ht="15" customHeight="1">
      <c r="K3252" s="434">
        <v>41253</v>
      </c>
      <c r="L3252" s="427">
        <v>3.93</v>
      </c>
      <c r="M3252" s="427"/>
      <c r="N3252" s="434">
        <v>41250</v>
      </c>
      <c r="O3252" s="427">
        <v>4.5199999999999996</v>
      </c>
    </row>
    <row r="3253" spans="11:15" ht="15" customHeight="1">
      <c r="K3253" s="434">
        <v>41250</v>
      </c>
      <c r="L3253" s="427">
        <v>3.94</v>
      </c>
      <c r="M3253" s="427"/>
      <c r="N3253" s="434">
        <v>41249</v>
      </c>
      <c r="O3253" s="427">
        <v>4.47</v>
      </c>
    </row>
    <row r="3254" spans="11:15" ht="15" customHeight="1">
      <c r="K3254" s="434">
        <v>41249</v>
      </c>
      <c r="L3254" s="427">
        <v>3.89</v>
      </c>
      <c r="M3254" s="427"/>
      <c r="N3254" s="434">
        <v>41248</v>
      </c>
      <c r="O3254" s="427">
        <v>4.4800000000000004</v>
      </c>
    </row>
    <row r="3255" spans="11:15" ht="15" customHeight="1">
      <c r="K3255" s="434">
        <v>41248</v>
      </c>
      <c r="L3255" s="427">
        <v>3.9</v>
      </c>
      <c r="M3255" s="427"/>
      <c r="N3255" s="434">
        <v>41247</v>
      </c>
      <c r="O3255" s="427">
        <v>4.47</v>
      </c>
    </row>
    <row r="3256" spans="11:15" ht="15" customHeight="1">
      <c r="K3256" s="434">
        <v>41247</v>
      </c>
      <c r="L3256" s="427">
        <v>3.89</v>
      </c>
      <c r="M3256" s="427"/>
      <c r="N3256" s="434">
        <v>41246</v>
      </c>
      <c r="O3256" s="427">
        <v>4.49</v>
      </c>
    </row>
    <row r="3257" spans="11:15" ht="15" customHeight="1">
      <c r="K3257" s="434">
        <v>41246</v>
      </c>
      <c r="L3257" s="427">
        <v>3.91</v>
      </c>
      <c r="M3257" s="427"/>
      <c r="N3257" s="434">
        <v>41243</v>
      </c>
      <c r="O3257" s="427">
        <v>4.4800000000000004</v>
      </c>
    </row>
    <row r="3258" spans="11:15" ht="15" customHeight="1">
      <c r="K3258" s="434">
        <v>41243</v>
      </c>
      <c r="L3258" s="427">
        <v>3.89</v>
      </c>
      <c r="M3258" s="427"/>
      <c r="N3258" s="434">
        <v>41242</v>
      </c>
      <c r="O3258" s="427">
        <v>4.4800000000000004</v>
      </c>
    </row>
    <row r="3259" spans="11:15" ht="15" customHeight="1">
      <c r="K3259" s="434">
        <v>41242</v>
      </c>
      <c r="L3259" s="427">
        <v>3.88</v>
      </c>
      <c r="M3259" s="427"/>
      <c r="N3259" s="434">
        <v>41241</v>
      </c>
      <c r="O3259" s="427">
        <v>4.45</v>
      </c>
    </row>
    <row r="3260" spans="11:15" ht="15" customHeight="1">
      <c r="K3260" s="434">
        <v>41241</v>
      </c>
      <c r="L3260" s="427">
        <v>3.86</v>
      </c>
      <c r="M3260" s="427"/>
      <c r="N3260" s="434">
        <v>41240</v>
      </c>
      <c r="O3260" s="427">
        <v>4.45</v>
      </c>
    </row>
    <row r="3261" spans="11:15" ht="15" customHeight="1">
      <c r="K3261" s="434">
        <v>41240</v>
      </c>
      <c r="L3261" s="427">
        <v>3.87</v>
      </c>
      <c r="M3261" s="427"/>
      <c r="N3261" s="434">
        <v>41239</v>
      </c>
      <c r="O3261" s="427">
        <v>4.45</v>
      </c>
    </row>
    <row r="3262" spans="11:15" ht="15" customHeight="1">
      <c r="K3262" s="434">
        <v>41239</v>
      </c>
      <c r="L3262" s="427">
        <v>3.88</v>
      </c>
      <c r="M3262" s="427"/>
      <c r="N3262" s="434">
        <v>41236</v>
      </c>
      <c r="O3262" s="427">
        <v>4.4800000000000004</v>
      </c>
    </row>
    <row r="3263" spans="11:15" ht="15" customHeight="1">
      <c r="K3263" s="434">
        <v>41236</v>
      </c>
      <c r="L3263" s="427">
        <v>3.91</v>
      </c>
      <c r="M3263" s="427"/>
      <c r="N3263" s="434">
        <v>41234</v>
      </c>
      <c r="O3263" s="427">
        <v>4.47</v>
      </c>
    </row>
    <row r="3264" spans="11:15" ht="15" customHeight="1">
      <c r="K3264" s="434">
        <v>41234</v>
      </c>
      <c r="L3264" s="427">
        <v>3.9</v>
      </c>
      <c r="M3264" s="427"/>
      <c r="N3264" s="434">
        <v>41233</v>
      </c>
      <c r="O3264" s="427">
        <v>4.45</v>
      </c>
    </row>
    <row r="3265" spans="11:15" ht="15" customHeight="1">
      <c r="K3265" s="434">
        <v>41233</v>
      </c>
      <c r="L3265" s="427">
        <v>3.87</v>
      </c>
      <c r="M3265" s="427"/>
      <c r="N3265" s="434">
        <v>41232</v>
      </c>
      <c r="O3265" s="427">
        <v>4.41</v>
      </c>
    </row>
    <row r="3266" spans="11:15" ht="15" customHeight="1">
      <c r="K3266" s="434">
        <v>41232</v>
      </c>
      <c r="L3266" s="427">
        <v>3.82</v>
      </c>
      <c r="M3266" s="427"/>
      <c r="N3266" s="434">
        <v>41229</v>
      </c>
      <c r="O3266" s="427">
        <v>4.37</v>
      </c>
    </row>
    <row r="3267" spans="11:15" ht="15" customHeight="1">
      <c r="K3267" s="434">
        <v>41229</v>
      </c>
      <c r="L3267" s="427">
        <v>3.77</v>
      </c>
      <c r="M3267" s="427"/>
      <c r="N3267" s="434">
        <v>41228</v>
      </c>
      <c r="O3267" s="427">
        <v>4.38</v>
      </c>
    </row>
    <row r="3268" spans="11:15" ht="15" customHeight="1">
      <c r="K3268" s="434">
        <v>41228</v>
      </c>
      <c r="L3268" s="427">
        <v>3.76</v>
      </c>
      <c r="M3268" s="427"/>
      <c r="N3268" s="434">
        <v>41227</v>
      </c>
      <c r="O3268" s="427">
        <v>4.3600000000000003</v>
      </c>
    </row>
    <row r="3269" spans="11:15" ht="15" customHeight="1">
      <c r="K3269" s="434">
        <v>41227</v>
      </c>
      <c r="L3269" s="427">
        <v>3.76</v>
      </c>
      <c r="M3269" s="427"/>
      <c r="N3269" s="434">
        <v>41226</v>
      </c>
      <c r="O3269" s="427">
        <v>4.33</v>
      </c>
    </row>
    <row r="3270" spans="11:15" ht="15" customHeight="1">
      <c r="K3270" s="434">
        <v>41226</v>
      </c>
      <c r="L3270" s="427">
        <v>3.75</v>
      </c>
      <c r="M3270" s="427"/>
      <c r="N3270" s="434">
        <v>41222</v>
      </c>
      <c r="O3270" s="427">
        <v>4.33</v>
      </c>
    </row>
    <row r="3271" spans="11:15" ht="15" customHeight="1">
      <c r="K3271" s="434">
        <v>41222</v>
      </c>
      <c r="L3271" s="427">
        <v>3.76</v>
      </c>
      <c r="M3271" s="427"/>
      <c r="N3271" s="434">
        <v>41221</v>
      </c>
      <c r="O3271" s="427">
        <v>4.34</v>
      </c>
    </row>
    <row r="3272" spans="11:15" ht="15" customHeight="1">
      <c r="K3272" s="434">
        <v>41221</v>
      </c>
      <c r="L3272" s="427">
        <v>3.77</v>
      </c>
      <c r="M3272" s="427"/>
      <c r="N3272" s="434">
        <v>41220</v>
      </c>
      <c r="O3272" s="427">
        <v>4.37</v>
      </c>
    </row>
    <row r="3273" spans="11:15" ht="15" customHeight="1">
      <c r="K3273" s="434">
        <v>41220</v>
      </c>
      <c r="L3273" s="427">
        <v>3.81</v>
      </c>
      <c r="M3273" s="427"/>
      <c r="N3273" s="434">
        <v>41219</v>
      </c>
      <c r="O3273" s="427">
        <v>4.4400000000000004</v>
      </c>
    </row>
    <row r="3274" spans="11:15" ht="15" customHeight="1">
      <c r="K3274" s="434">
        <v>41219</v>
      </c>
      <c r="L3274" s="427">
        <v>3.89</v>
      </c>
      <c r="M3274" s="427"/>
      <c r="N3274" s="434">
        <v>41218</v>
      </c>
      <c r="O3274" s="427">
        <v>4.3899999999999997</v>
      </c>
    </row>
    <row r="3275" spans="11:15" ht="15" customHeight="1">
      <c r="K3275" s="434">
        <v>41218</v>
      </c>
      <c r="L3275" s="427">
        <v>3.84</v>
      </c>
      <c r="M3275" s="427"/>
      <c r="N3275" s="434">
        <v>41215</v>
      </c>
      <c r="O3275" s="427">
        <v>4.45</v>
      </c>
    </row>
    <row r="3276" spans="11:15" ht="15" customHeight="1">
      <c r="K3276" s="434">
        <v>41215</v>
      </c>
      <c r="L3276" s="427">
        <v>3.88</v>
      </c>
      <c r="M3276" s="427"/>
      <c r="N3276" s="434">
        <v>41214</v>
      </c>
      <c r="O3276" s="427">
        <v>4.43</v>
      </c>
    </row>
    <row r="3277" spans="11:15" ht="15" customHeight="1">
      <c r="K3277" s="434">
        <v>41214</v>
      </c>
      <c r="L3277" s="427">
        <v>3.86</v>
      </c>
      <c r="M3277" s="427"/>
      <c r="N3277" s="434">
        <v>41213</v>
      </c>
      <c r="O3277" s="427">
        <v>4.3899999999999997</v>
      </c>
    </row>
    <row r="3278" spans="11:15" ht="15" customHeight="1">
      <c r="K3278" s="434">
        <v>41213</v>
      </c>
      <c r="L3278" s="427">
        <v>3.81</v>
      </c>
      <c r="M3278" s="427"/>
      <c r="N3278" s="434">
        <v>41211</v>
      </c>
      <c r="O3278" s="427">
        <v>4.43</v>
      </c>
    </row>
    <row r="3279" spans="11:15" ht="15" customHeight="1">
      <c r="K3279" s="434">
        <v>41211</v>
      </c>
      <c r="L3279" s="427">
        <v>3.84</v>
      </c>
      <c r="M3279" s="427"/>
      <c r="N3279" s="434">
        <v>41208</v>
      </c>
      <c r="O3279" s="427">
        <v>4.49</v>
      </c>
    </row>
    <row r="3280" spans="11:15" ht="15" customHeight="1">
      <c r="K3280" s="434">
        <v>41208</v>
      </c>
      <c r="L3280" s="427">
        <v>3.88</v>
      </c>
      <c r="M3280" s="427"/>
      <c r="N3280" s="434">
        <v>41207</v>
      </c>
      <c r="O3280" s="427">
        <v>4.55</v>
      </c>
    </row>
    <row r="3281" spans="11:15" ht="15" customHeight="1">
      <c r="K3281" s="434">
        <v>41207</v>
      </c>
      <c r="L3281" s="427">
        <v>3.94</v>
      </c>
      <c r="M3281" s="427"/>
      <c r="N3281" s="434">
        <v>41206</v>
      </c>
      <c r="O3281" s="427">
        <v>4.5</v>
      </c>
    </row>
    <row r="3282" spans="11:15" ht="15" customHeight="1">
      <c r="K3282" s="434">
        <v>41206</v>
      </c>
      <c r="L3282" s="427">
        <v>3.89</v>
      </c>
      <c r="M3282" s="427"/>
      <c r="N3282" s="434">
        <v>41205</v>
      </c>
      <c r="O3282" s="427">
        <v>4.47</v>
      </c>
    </row>
    <row r="3283" spans="11:15" ht="15" customHeight="1">
      <c r="K3283" s="434">
        <v>41205</v>
      </c>
      <c r="L3283" s="427">
        <v>3.87</v>
      </c>
      <c r="M3283" s="427"/>
      <c r="N3283" s="434">
        <v>41204</v>
      </c>
      <c r="O3283" s="427">
        <v>4.49</v>
      </c>
    </row>
    <row r="3284" spans="11:15" ht="15" customHeight="1">
      <c r="K3284" s="434">
        <v>41204</v>
      </c>
      <c r="L3284" s="427">
        <v>3.9</v>
      </c>
      <c r="M3284" s="427"/>
      <c r="N3284" s="434">
        <v>41201</v>
      </c>
      <c r="O3284" s="427">
        <v>4.49</v>
      </c>
    </row>
    <row r="3285" spans="11:15" ht="15" customHeight="1">
      <c r="K3285" s="434">
        <v>41201</v>
      </c>
      <c r="L3285" s="427">
        <v>3.91</v>
      </c>
      <c r="M3285" s="427"/>
      <c r="N3285" s="434">
        <v>41200</v>
      </c>
      <c r="O3285" s="427">
        <v>4.57</v>
      </c>
    </row>
    <row r="3286" spans="11:15" ht="15" customHeight="1">
      <c r="K3286" s="434">
        <v>41200</v>
      </c>
      <c r="L3286" s="427">
        <v>3.98</v>
      </c>
      <c r="M3286" s="427"/>
      <c r="N3286" s="434">
        <v>41199</v>
      </c>
      <c r="O3286" s="427">
        <v>4.57</v>
      </c>
    </row>
    <row r="3287" spans="11:15" ht="15" customHeight="1">
      <c r="K3287" s="434">
        <v>41199</v>
      </c>
      <c r="L3287" s="427">
        <v>3.97</v>
      </c>
      <c r="M3287" s="427"/>
      <c r="N3287" s="434">
        <v>41198</v>
      </c>
      <c r="O3287" s="427">
        <v>4.53</v>
      </c>
    </row>
    <row r="3288" spans="11:15" ht="15" customHeight="1">
      <c r="K3288" s="434">
        <v>41198</v>
      </c>
      <c r="L3288" s="427">
        <v>3.92</v>
      </c>
      <c r="M3288" s="427"/>
      <c r="N3288" s="434">
        <v>41197</v>
      </c>
      <c r="O3288" s="427">
        <v>4.49</v>
      </c>
    </row>
    <row r="3289" spans="11:15" ht="15" customHeight="1">
      <c r="K3289" s="434">
        <v>41197</v>
      </c>
      <c r="L3289" s="427">
        <v>3.85</v>
      </c>
      <c r="M3289" s="427"/>
      <c r="N3289" s="434">
        <v>41194</v>
      </c>
      <c r="O3289" s="427">
        <v>4.49</v>
      </c>
    </row>
    <row r="3290" spans="11:15" ht="15" customHeight="1">
      <c r="K3290" s="434">
        <v>41194</v>
      </c>
      <c r="L3290" s="427">
        <v>3.85</v>
      </c>
      <c r="M3290" s="427"/>
      <c r="N3290" s="434">
        <v>41193</v>
      </c>
      <c r="O3290" s="427">
        <v>4.5199999999999996</v>
      </c>
    </row>
    <row r="3291" spans="11:15" ht="15" customHeight="1">
      <c r="K3291" s="434">
        <v>41193</v>
      </c>
      <c r="L3291" s="427">
        <v>3.88</v>
      </c>
      <c r="M3291" s="427"/>
      <c r="N3291" s="434">
        <v>41192</v>
      </c>
      <c r="O3291" s="427">
        <v>4.57</v>
      </c>
    </row>
    <row r="3292" spans="11:15" ht="15" customHeight="1">
      <c r="K3292" s="434">
        <v>41192</v>
      </c>
      <c r="L3292" s="427">
        <v>3.93</v>
      </c>
      <c r="M3292" s="427"/>
      <c r="N3292" s="434">
        <v>41191</v>
      </c>
      <c r="O3292" s="427">
        <v>4.63</v>
      </c>
    </row>
    <row r="3293" spans="11:15" ht="15" customHeight="1">
      <c r="K3293" s="434">
        <v>41191</v>
      </c>
      <c r="L3293" s="427">
        <v>3.99</v>
      </c>
      <c r="M3293" s="427"/>
      <c r="N3293" s="434">
        <v>41187</v>
      </c>
      <c r="O3293" s="427">
        <v>4.68</v>
      </c>
    </row>
    <row r="3294" spans="11:15" ht="15" customHeight="1">
      <c r="K3294" s="434">
        <v>41187</v>
      </c>
      <c r="L3294" s="427">
        <v>4.03</v>
      </c>
      <c r="M3294" s="427"/>
      <c r="N3294" s="434">
        <v>41186</v>
      </c>
      <c r="O3294" s="427">
        <v>4.6399999999999997</v>
      </c>
    </row>
    <row r="3295" spans="11:15" ht="15" customHeight="1">
      <c r="K3295" s="434">
        <v>41186</v>
      </c>
      <c r="L3295" s="427">
        <v>3.96</v>
      </c>
      <c r="M3295" s="427"/>
      <c r="N3295" s="434">
        <v>41185</v>
      </c>
      <c r="O3295" s="427">
        <v>4.62</v>
      </c>
    </row>
    <row r="3296" spans="11:15" ht="15" customHeight="1">
      <c r="K3296" s="434">
        <v>41185</v>
      </c>
      <c r="L3296" s="427">
        <v>3.92</v>
      </c>
      <c r="M3296" s="427"/>
      <c r="N3296" s="434">
        <v>41184</v>
      </c>
      <c r="O3296" s="427">
        <v>4.63</v>
      </c>
    </row>
    <row r="3297" spans="11:15" ht="15" customHeight="1">
      <c r="K3297" s="434">
        <v>41184</v>
      </c>
      <c r="L3297" s="427">
        <v>3.92</v>
      </c>
      <c r="M3297" s="427"/>
      <c r="N3297" s="434">
        <v>41183</v>
      </c>
      <c r="O3297" s="427">
        <v>4.66</v>
      </c>
    </row>
    <row r="3298" spans="11:15" ht="15" customHeight="1">
      <c r="K3298" s="434">
        <v>41183</v>
      </c>
      <c r="L3298" s="427">
        <v>3.94</v>
      </c>
      <c r="M3298" s="427"/>
      <c r="N3298" s="434">
        <v>41180</v>
      </c>
      <c r="O3298" s="427">
        <v>4.67</v>
      </c>
    </row>
    <row r="3299" spans="11:15" ht="15" customHeight="1">
      <c r="K3299" s="434">
        <v>41180</v>
      </c>
      <c r="L3299" s="427">
        <v>3.95</v>
      </c>
      <c r="M3299" s="427"/>
      <c r="N3299" s="434">
        <v>41179</v>
      </c>
      <c r="O3299" s="427">
        <v>4.66</v>
      </c>
    </row>
    <row r="3300" spans="11:15" ht="15" customHeight="1">
      <c r="K3300" s="434">
        <v>41179</v>
      </c>
      <c r="L3300" s="427">
        <v>3.94</v>
      </c>
      <c r="M3300" s="427"/>
      <c r="N3300" s="434">
        <v>41178</v>
      </c>
      <c r="O3300" s="427">
        <v>4.62</v>
      </c>
    </row>
    <row r="3301" spans="11:15" ht="15" customHeight="1">
      <c r="K3301" s="434">
        <v>41178</v>
      </c>
      <c r="L3301" s="427">
        <v>3.91</v>
      </c>
      <c r="M3301" s="427"/>
      <c r="N3301" s="434">
        <v>41177</v>
      </c>
      <c r="O3301" s="427">
        <v>4.6900000000000004</v>
      </c>
    </row>
    <row r="3302" spans="11:15" ht="15" customHeight="1">
      <c r="K3302" s="434">
        <v>41177</v>
      </c>
      <c r="L3302" s="427">
        <v>3.97</v>
      </c>
      <c r="M3302" s="427"/>
      <c r="N3302" s="434">
        <v>41176</v>
      </c>
      <c r="O3302" s="427">
        <v>4.7300000000000004</v>
      </c>
    </row>
    <row r="3303" spans="11:15" ht="15" customHeight="1">
      <c r="K3303" s="434">
        <v>41176</v>
      </c>
      <c r="L3303" s="427">
        <v>4.0199999999999996</v>
      </c>
      <c r="M3303" s="427"/>
      <c r="N3303" s="434">
        <v>41173</v>
      </c>
      <c r="O3303" s="427">
        <v>4.8</v>
      </c>
    </row>
    <row r="3304" spans="11:15" ht="15" customHeight="1">
      <c r="K3304" s="434">
        <v>41173</v>
      </c>
      <c r="L3304" s="427">
        <v>4.08</v>
      </c>
      <c r="M3304" s="427"/>
      <c r="N3304" s="434">
        <v>41172</v>
      </c>
      <c r="O3304" s="427">
        <v>4.82</v>
      </c>
    </row>
    <row r="3305" spans="11:15" ht="15" customHeight="1">
      <c r="K3305" s="434">
        <v>41172</v>
      </c>
      <c r="L3305" s="427">
        <v>4.08</v>
      </c>
      <c r="M3305" s="427"/>
      <c r="N3305" s="434">
        <v>41171</v>
      </c>
      <c r="O3305" s="427">
        <v>4.8499999999999996</v>
      </c>
    </row>
    <row r="3306" spans="11:15" ht="15" customHeight="1">
      <c r="K3306" s="434">
        <v>41171</v>
      </c>
      <c r="L3306" s="427">
        <v>4.0999999999999996</v>
      </c>
      <c r="M3306" s="427"/>
      <c r="N3306" s="434">
        <v>41170</v>
      </c>
      <c r="O3306" s="427">
        <v>4.9000000000000004</v>
      </c>
    </row>
    <row r="3307" spans="11:15" ht="15" customHeight="1">
      <c r="K3307" s="434">
        <v>41170</v>
      </c>
      <c r="L3307" s="427">
        <v>4.1399999999999997</v>
      </c>
      <c r="M3307" s="427"/>
      <c r="N3307" s="434">
        <v>41169</v>
      </c>
      <c r="O3307" s="427">
        <v>4.96</v>
      </c>
    </row>
    <row r="3308" spans="11:15" ht="15" customHeight="1">
      <c r="K3308" s="434">
        <v>41169</v>
      </c>
      <c r="L3308" s="427">
        <v>4.17</v>
      </c>
      <c r="M3308" s="427"/>
      <c r="N3308" s="434">
        <v>41166</v>
      </c>
      <c r="O3308" s="427">
        <v>5.0199999999999996</v>
      </c>
    </row>
    <row r="3309" spans="11:15" ht="15" customHeight="1">
      <c r="K3309" s="434">
        <v>41166</v>
      </c>
      <c r="L3309" s="427">
        <v>4.2300000000000004</v>
      </c>
      <c r="M3309" s="427"/>
      <c r="N3309" s="434">
        <v>41165</v>
      </c>
      <c r="O3309" s="427">
        <v>4.93</v>
      </c>
    </row>
    <row r="3310" spans="11:15" ht="15" customHeight="1">
      <c r="K3310" s="434">
        <v>41165</v>
      </c>
      <c r="L3310" s="427">
        <v>4.1100000000000003</v>
      </c>
      <c r="M3310" s="427"/>
      <c r="N3310" s="434">
        <v>41164</v>
      </c>
      <c r="O3310" s="427">
        <v>4.91</v>
      </c>
    </row>
    <row r="3311" spans="11:15" ht="15" customHeight="1">
      <c r="K3311" s="434">
        <v>41164</v>
      </c>
      <c r="L3311" s="427">
        <v>4.08</v>
      </c>
      <c r="M3311" s="427"/>
      <c r="N3311" s="434">
        <v>41163</v>
      </c>
      <c r="O3311" s="427">
        <v>4.84</v>
      </c>
    </row>
    <row r="3312" spans="11:15" ht="15" customHeight="1">
      <c r="K3312" s="434">
        <v>41163</v>
      </c>
      <c r="L3312" s="427">
        <v>4</v>
      </c>
      <c r="M3312" s="427"/>
      <c r="N3312" s="434">
        <v>41162</v>
      </c>
      <c r="O3312" s="427">
        <v>4.84</v>
      </c>
    </row>
    <row r="3313" spans="11:15" ht="15" customHeight="1">
      <c r="K3313" s="434">
        <v>41162</v>
      </c>
      <c r="L3313" s="427">
        <v>3.99</v>
      </c>
      <c r="M3313" s="427"/>
      <c r="N3313" s="434">
        <v>41159</v>
      </c>
      <c r="O3313" s="427">
        <v>4.83</v>
      </c>
    </row>
    <row r="3314" spans="11:15" ht="15" customHeight="1">
      <c r="K3314" s="434">
        <v>41159</v>
      </c>
      <c r="L3314" s="427">
        <v>3.97</v>
      </c>
      <c r="M3314" s="427"/>
      <c r="N3314" s="434">
        <v>41158</v>
      </c>
      <c r="O3314" s="427">
        <v>4.82</v>
      </c>
    </row>
    <row r="3315" spans="11:15" ht="15" customHeight="1">
      <c r="K3315" s="434">
        <v>41158</v>
      </c>
      <c r="L3315" s="427">
        <v>3.97</v>
      </c>
      <c r="M3315" s="427"/>
      <c r="N3315" s="434">
        <v>41157</v>
      </c>
      <c r="O3315" s="427">
        <v>4.7300000000000004</v>
      </c>
    </row>
    <row r="3316" spans="11:15" ht="15" customHeight="1">
      <c r="K3316" s="434">
        <v>41157</v>
      </c>
      <c r="L3316" s="427">
        <v>3.87</v>
      </c>
      <c r="M3316" s="427"/>
      <c r="N3316" s="434">
        <v>41156</v>
      </c>
      <c r="O3316" s="427">
        <v>4.72</v>
      </c>
    </row>
    <row r="3317" spans="11:15" ht="15" customHeight="1">
      <c r="K3317" s="434">
        <v>41156</v>
      </c>
      <c r="L3317" s="427">
        <v>3.86</v>
      </c>
      <c r="M3317" s="427"/>
      <c r="N3317" s="434">
        <v>41152</v>
      </c>
      <c r="O3317" s="427">
        <v>4.7300000000000004</v>
      </c>
    </row>
    <row r="3318" spans="11:15" ht="15" customHeight="1">
      <c r="K3318" s="434">
        <v>41152</v>
      </c>
      <c r="L3318" s="427">
        <v>3.86</v>
      </c>
      <c r="M3318" s="427"/>
      <c r="N3318" s="434">
        <v>41151</v>
      </c>
      <c r="O3318" s="427">
        <v>4.78</v>
      </c>
    </row>
    <row r="3319" spans="11:15" ht="15" customHeight="1">
      <c r="K3319" s="434">
        <v>41151</v>
      </c>
      <c r="L3319" s="427">
        <v>3.92</v>
      </c>
      <c r="M3319" s="427"/>
      <c r="N3319" s="434">
        <v>41150</v>
      </c>
      <c r="O3319" s="427">
        <v>4.8099999999999996</v>
      </c>
    </row>
    <row r="3320" spans="11:15" ht="15" customHeight="1">
      <c r="K3320" s="434">
        <v>41150</v>
      </c>
      <c r="L3320" s="427">
        <v>3.95</v>
      </c>
      <c r="M3320" s="427"/>
      <c r="N3320" s="434">
        <v>41149</v>
      </c>
      <c r="O3320" s="427">
        <v>4.79</v>
      </c>
    </row>
    <row r="3321" spans="11:15" ht="15" customHeight="1">
      <c r="K3321" s="434">
        <v>41149</v>
      </c>
      <c r="L3321" s="427">
        <v>3.92</v>
      </c>
      <c r="M3321" s="427"/>
      <c r="N3321" s="434">
        <v>41148</v>
      </c>
      <c r="O3321" s="427">
        <v>4.8</v>
      </c>
    </row>
    <row r="3322" spans="11:15" ht="15" customHeight="1">
      <c r="K3322" s="434">
        <v>41148</v>
      </c>
      <c r="L3322" s="427">
        <v>3.94</v>
      </c>
      <c r="M3322" s="427"/>
      <c r="N3322" s="434">
        <v>41145</v>
      </c>
      <c r="O3322" s="427">
        <v>4.8600000000000003</v>
      </c>
    </row>
    <row r="3323" spans="11:15" ht="15" customHeight="1">
      <c r="K3323" s="434">
        <v>41145</v>
      </c>
      <c r="L3323" s="427">
        <v>3.99</v>
      </c>
      <c r="M3323" s="427"/>
      <c r="N3323" s="434">
        <v>41144</v>
      </c>
      <c r="O3323" s="427">
        <v>4.84</v>
      </c>
    </row>
    <row r="3324" spans="11:15" ht="15" customHeight="1">
      <c r="K3324" s="434">
        <v>41144</v>
      </c>
      <c r="L3324" s="427">
        <v>3.98</v>
      </c>
      <c r="M3324" s="427"/>
      <c r="N3324" s="434">
        <v>41143</v>
      </c>
      <c r="O3324" s="427">
        <v>4.8899999999999997</v>
      </c>
    </row>
    <row r="3325" spans="11:15" ht="15" customHeight="1">
      <c r="K3325" s="434">
        <v>41143</v>
      </c>
      <c r="L3325" s="427">
        <v>4.0199999999999996</v>
      </c>
      <c r="M3325" s="427"/>
      <c r="N3325" s="434">
        <v>41142</v>
      </c>
      <c r="O3325" s="427">
        <v>5</v>
      </c>
    </row>
    <row r="3326" spans="11:15" ht="15" customHeight="1">
      <c r="K3326" s="434">
        <v>41142</v>
      </c>
      <c r="L3326" s="427">
        <v>4.1100000000000003</v>
      </c>
      <c r="M3326" s="427"/>
      <c r="N3326" s="434">
        <v>41141</v>
      </c>
      <c r="O3326" s="427">
        <v>5.0199999999999996</v>
      </c>
    </row>
    <row r="3327" spans="11:15" ht="15" customHeight="1">
      <c r="K3327" s="434">
        <v>41141</v>
      </c>
      <c r="L3327" s="427">
        <v>4.13</v>
      </c>
      <c r="M3327" s="427"/>
      <c r="N3327" s="434">
        <v>41138</v>
      </c>
      <c r="O3327" s="427">
        <v>5.03</v>
      </c>
    </row>
    <row r="3328" spans="11:15" ht="15" customHeight="1">
      <c r="K3328" s="434">
        <v>41138</v>
      </c>
      <c r="L3328" s="427">
        <v>4.1399999999999997</v>
      </c>
      <c r="M3328" s="427"/>
      <c r="N3328" s="434">
        <v>41137</v>
      </c>
      <c r="O3328" s="427">
        <v>5.0599999999999996</v>
      </c>
    </row>
    <row r="3329" spans="11:15" ht="15" customHeight="1">
      <c r="K3329" s="434">
        <v>41137</v>
      </c>
      <c r="L3329" s="427">
        <v>4.17</v>
      </c>
      <c r="M3329" s="427"/>
      <c r="N3329" s="434">
        <v>41136</v>
      </c>
      <c r="O3329" s="427">
        <v>5.05</v>
      </c>
    </row>
    <row r="3330" spans="11:15" ht="15" customHeight="1">
      <c r="K3330" s="434">
        <v>41136</v>
      </c>
      <c r="L3330" s="427">
        <v>4.1500000000000004</v>
      </c>
      <c r="M3330" s="427"/>
      <c r="N3330" s="434">
        <v>41135</v>
      </c>
      <c r="O3330" s="427">
        <v>4.96</v>
      </c>
    </row>
    <row r="3331" spans="11:15" ht="15" customHeight="1">
      <c r="K3331" s="434">
        <v>41135</v>
      </c>
      <c r="L3331" s="427">
        <v>4.07</v>
      </c>
      <c r="M3331" s="427"/>
      <c r="N3331" s="434">
        <v>41134</v>
      </c>
      <c r="O3331" s="427">
        <v>4.87</v>
      </c>
    </row>
    <row r="3332" spans="11:15" ht="15" customHeight="1">
      <c r="K3332" s="434">
        <v>41134</v>
      </c>
      <c r="L3332" s="427">
        <v>3.98</v>
      </c>
      <c r="M3332" s="427"/>
      <c r="N3332" s="434">
        <v>41131</v>
      </c>
      <c r="O3332" s="427">
        <v>4.8600000000000003</v>
      </c>
    </row>
    <row r="3333" spans="11:15" ht="15" customHeight="1">
      <c r="K3333" s="434">
        <v>41131</v>
      </c>
      <c r="L3333" s="427">
        <v>3.96</v>
      </c>
      <c r="M3333" s="427"/>
      <c r="N3333" s="434">
        <v>41130</v>
      </c>
      <c r="O3333" s="427">
        <v>4.8899999999999997</v>
      </c>
    </row>
    <row r="3334" spans="11:15" ht="15" customHeight="1">
      <c r="K3334" s="434">
        <v>41130</v>
      </c>
      <c r="L3334" s="427">
        <v>3.99</v>
      </c>
      <c r="M3334" s="427"/>
      <c r="N3334" s="434">
        <v>41129</v>
      </c>
      <c r="O3334" s="427">
        <v>4.8899999999999997</v>
      </c>
    </row>
    <row r="3335" spans="11:15" ht="15" customHeight="1">
      <c r="K3335" s="434">
        <v>41129</v>
      </c>
      <c r="L3335" s="427">
        <v>3.99</v>
      </c>
      <c r="M3335" s="427"/>
      <c r="N3335" s="434">
        <v>41128</v>
      </c>
      <c r="O3335" s="427">
        <v>4.87</v>
      </c>
    </row>
    <row r="3336" spans="11:15" ht="15" customHeight="1">
      <c r="K3336" s="434">
        <v>41128</v>
      </c>
      <c r="L3336" s="427">
        <v>3.98</v>
      </c>
      <c r="M3336" s="427"/>
      <c r="N3336" s="434">
        <v>41127</v>
      </c>
      <c r="O3336" s="427">
        <v>4.8099999999999996</v>
      </c>
    </row>
    <row r="3337" spans="11:15" ht="15" customHeight="1">
      <c r="K3337" s="434">
        <v>41127</v>
      </c>
      <c r="L3337" s="427">
        <v>3.93</v>
      </c>
      <c r="M3337" s="427"/>
      <c r="N3337" s="434">
        <v>41124</v>
      </c>
      <c r="O3337" s="427">
        <v>4.84</v>
      </c>
    </row>
    <row r="3338" spans="11:15" ht="15" customHeight="1">
      <c r="K3338" s="434">
        <v>41124</v>
      </c>
      <c r="L3338" s="427">
        <v>3.97</v>
      </c>
      <c r="M3338" s="427"/>
      <c r="N3338" s="434">
        <v>41123</v>
      </c>
      <c r="O3338" s="427">
        <v>4.74</v>
      </c>
    </row>
    <row r="3339" spans="11:15" ht="15" customHeight="1">
      <c r="K3339" s="434">
        <v>41123</v>
      </c>
      <c r="L3339" s="427">
        <v>3.85</v>
      </c>
      <c r="M3339" s="427"/>
      <c r="N3339" s="434">
        <v>41122</v>
      </c>
      <c r="O3339" s="427">
        <v>4.8099999999999996</v>
      </c>
    </row>
    <row r="3340" spans="11:15" ht="15" customHeight="1">
      <c r="K3340" s="434">
        <v>41122</v>
      </c>
      <c r="L3340" s="427">
        <v>3.92</v>
      </c>
      <c r="M3340" s="427"/>
      <c r="N3340" s="434">
        <v>41121</v>
      </c>
      <c r="O3340" s="427">
        <v>4.7699999999999996</v>
      </c>
    </row>
    <row r="3341" spans="11:15" ht="15" customHeight="1">
      <c r="K3341" s="434">
        <v>41121</v>
      </c>
      <c r="L3341" s="427">
        <v>3.89</v>
      </c>
      <c r="M3341" s="427"/>
      <c r="N3341" s="434">
        <v>41120</v>
      </c>
      <c r="O3341" s="427">
        <v>4.78</v>
      </c>
    </row>
    <row r="3342" spans="11:15" ht="15" customHeight="1">
      <c r="K3342" s="434">
        <v>41120</v>
      </c>
      <c r="L3342" s="427">
        <v>3.89</v>
      </c>
      <c r="M3342" s="427"/>
      <c r="N3342" s="434">
        <v>41117</v>
      </c>
      <c r="O3342" s="427">
        <v>4.8600000000000003</v>
      </c>
    </row>
    <row r="3343" spans="11:15" ht="15" customHeight="1">
      <c r="K3343" s="434">
        <v>41117</v>
      </c>
      <c r="L3343" s="427">
        <v>3.95</v>
      </c>
      <c r="M3343" s="427"/>
      <c r="N3343" s="434">
        <v>41116</v>
      </c>
      <c r="O3343" s="427">
        <v>4.72</v>
      </c>
    </row>
    <row r="3344" spans="11:15" ht="15" customHeight="1">
      <c r="K3344" s="434">
        <v>41116</v>
      </c>
      <c r="L3344" s="427">
        <v>3.8</v>
      </c>
      <c r="M3344" s="427"/>
      <c r="N3344" s="434">
        <v>41115</v>
      </c>
      <c r="O3344" s="427">
        <v>4.71</v>
      </c>
    </row>
    <row r="3345" spans="11:15" ht="15" customHeight="1">
      <c r="K3345" s="434">
        <v>41115</v>
      </c>
      <c r="L3345" s="427">
        <v>3.78</v>
      </c>
      <c r="M3345" s="427"/>
      <c r="N3345" s="434">
        <v>41114</v>
      </c>
      <c r="O3345" s="427">
        <v>4.71</v>
      </c>
    </row>
    <row r="3346" spans="11:15" ht="15" customHeight="1">
      <c r="K3346" s="434">
        <v>41114</v>
      </c>
      <c r="L3346" s="427">
        <v>3.79</v>
      </c>
      <c r="M3346" s="427"/>
      <c r="N3346" s="434">
        <v>41113</v>
      </c>
      <c r="O3346" s="427">
        <v>4.76</v>
      </c>
    </row>
    <row r="3347" spans="11:15" ht="15" customHeight="1">
      <c r="K3347" s="434">
        <v>41113</v>
      </c>
      <c r="L3347" s="427">
        <v>3.84</v>
      </c>
      <c r="M3347" s="427"/>
      <c r="N3347" s="434">
        <v>41110</v>
      </c>
      <c r="O3347" s="427">
        <v>4.79</v>
      </c>
    </row>
    <row r="3348" spans="11:15" ht="15" customHeight="1">
      <c r="K3348" s="434">
        <v>41110</v>
      </c>
      <c r="L3348" s="427">
        <v>3.87</v>
      </c>
      <c r="M3348" s="427"/>
      <c r="N3348" s="434">
        <v>41109</v>
      </c>
      <c r="O3348" s="427">
        <v>4.8600000000000003</v>
      </c>
    </row>
    <row r="3349" spans="11:15" ht="15" customHeight="1">
      <c r="K3349" s="434">
        <v>41109</v>
      </c>
      <c r="L3349" s="427">
        <v>3.94</v>
      </c>
      <c r="M3349" s="427"/>
      <c r="N3349" s="434">
        <v>41108</v>
      </c>
      <c r="O3349" s="427">
        <v>4.84</v>
      </c>
    </row>
    <row r="3350" spans="11:15" ht="15" customHeight="1">
      <c r="K3350" s="434">
        <v>41108</v>
      </c>
      <c r="L3350" s="427">
        <v>3.92</v>
      </c>
      <c r="M3350" s="427"/>
      <c r="N3350" s="434">
        <v>41107</v>
      </c>
      <c r="O3350" s="427">
        <v>4.8600000000000003</v>
      </c>
    </row>
    <row r="3351" spans="11:15" ht="15" customHeight="1">
      <c r="K3351" s="434">
        <v>41107</v>
      </c>
      <c r="L3351" s="427">
        <v>3.94</v>
      </c>
      <c r="M3351" s="427"/>
      <c r="N3351" s="434">
        <v>41106</v>
      </c>
      <c r="O3351" s="427">
        <v>4.83</v>
      </c>
    </row>
    <row r="3352" spans="11:15" ht="15" customHeight="1">
      <c r="K3352" s="434">
        <v>41106</v>
      </c>
      <c r="L3352" s="427">
        <v>3.89</v>
      </c>
      <c r="M3352" s="427"/>
      <c r="N3352" s="434">
        <v>41103</v>
      </c>
      <c r="O3352" s="427">
        <v>4.8600000000000003</v>
      </c>
    </row>
    <row r="3353" spans="11:15" ht="15" customHeight="1">
      <c r="K3353" s="434">
        <v>41103</v>
      </c>
      <c r="L3353" s="427">
        <v>3.94</v>
      </c>
      <c r="M3353" s="427"/>
      <c r="N3353" s="434">
        <v>41102</v>
      </c>
      <c r="O3353" s="427">
        <v>4.8499999999999996</v>
      </c>
    </row>
    <row r="3354" spans="11:15" ht="15" customHeight="1">
      <c r="K3354" s="434">
        <v>41102</v>
      </c>
      <c r="L3354" s="427">
        <v>3.92</v>
      </c>
      <c r="M3354" s="427"/>
      <c r="N3354" s="434">
        <v>41101</v>
      </c>
      <c r="O3354" s="427">
        <v>4.88</v>
      </c>
    </row>
    <row r="3355" spans="11:15" ht="15" customHeight="1">
      <c r="K3355" s="434">
        <v>41101</v>
      </c>
      <c r="L3355" s="427">
        <v>3.95</v>
      </c>
      <c r="M3355" s="427"/>
      <c r="N3355" s="434">
        <v>41100</v>
      </c>
      <c r="O3355" s="427">
        <v>4.8899999999999997</v>
      </c>
    </row>
    <row r="3356" spans="11:15" ht="15" customHeight="1">
      <c r="K3356" s="434">
        <v>41100</v>
      </c>
      <c r="L3356" s="427">
        <v>3.95</v>
      </c>
      <c r="M3356" s="427"/>
      <c r="N3356" s="434">
        <v>41099</v>
      </c>
      <c r="O3356" s="427">
        <v>4.91</v>
      </c>
    </row>
    <row r="3357" spans="11:15" ht="15" customHeight="1">
      <c r="K3357" s="434">
        <v>41099</v>
      </c>
      <c r="L3357" s="427">
        <v>3.97</v>
      </c>
      <c r="M3357" s="427"/>
      <c r="N3357" s="434">
        <v>41096</v>
      </c>
      <c r="O3357" s="427">
        <v>4.95</v>
      </c>
    </row>
    <row r="3358" spans="11:15" ht="15" customHeight="1">
      <c r="K3358" s="434">
        <v>41096</v>
      </c>
      <c r="L3358" s="427">
        <v>4.0199999999999996</v>
      </c>
      <c r="M3358" s="427"/>
      <c r="N3358" s="434">
        <v>41095</v>
      </c>
      <c r="O3358" s="427">
        <v>5.0199999999999996</v>
      </c>
    </row>
    <row r="3359" spans="11:15" ht="15" customHeight="1">
      <c r="K3359" s="434">
        <v>41095</v>
      </c>
      <c r="L3359" s="427">
        <v>4.08</v>
      </c>
      <c r="M3359" s="427"/>
      <c r="N3359" s="434">
        <v>41093</v>
      </c>
      <c r="O3359" s="427">
        <v>5.03</v>
      </c>
    </row>
    <row r="3360" spans="11:15" ht="15" customHeight="1">
      <c r="K3360" s="434">
        <v>41093</v>
      </c>
      <c r="L3360" s="427">
        <v>4.1100000000000003</v>
      </c>
      <c r="M3360" s="427"/>
      <c r="N3360" s="434">
        <v>41092</v>
      </c>
      <c r="O3360" s="427">
        <v>4.97</v>
      </c>
    </row>
    <row r="3361" spans="11:15" ht="15" customHeight="1">
      <c r="K3361" s="434">
        <v>41092</v>
      </c>
      <c r="L3361" s="427">
        <v>4.05</v>
      </c>
      <c r="M3361" s="427"/>
      <c r="N3361" s="434">
        <v>41089</v>
      </c>
      <c r="O3361" s="427">
        <v>4.99</v>
      </c>
    </row>
    <row r="3362" spans="11:15" ht="15" customHeight="1">
      <c r="K3362" s="434">
        <v>41089</v>
      </c>
      <c r="L3362" s="427">
        <v>4.13</v>
      </c>
      <c r="M3362" s="427"/>
      <c r="N3362" s="434">
        <v>41088</v>
      </c>
      <c r="O3362" s="427">
        <v>4.88</v>
      </c>
    </row>
    <row r="3363" spans="11:15" ht="15" customHeight="1">
      <c r="K3363" s="434">
        <v>41088</v>
      </c>
      <c r="L3363" s="427">
        <v>4.03</v>
      </c>
      <c r="M3363" s="427"/>
      <c r="N3363" s="434">
        <v>41087</v>
      </c>
      <c r="O3363" s="427">
        <v>4.91</v>
      </c>
    </row>
    <row r="3364" spans="11:15" ht="15" customHeight="1">
      <c r="K3364" s="434">
        <v>41087</v>
      </c>
      <c r="L3364" s="427">
        <v>4.0599999999999996</v>
      </c>
      <c r="M3364" s="427"/>
      <c r="N3364" s="434">
        <v>41086</v>
      </c>
      <c r="O3364" s="427">
        <v>4.91</v>
      </c>
    </row>
    <row r="3365" spans="11:15" ht="15" customHeight="1">
      <c r="K3365" s="434">
        <v>41086</v>
      </c>
      <c r="L3365" s="427">
        <v>4.0599999999999996</v>
      </c>
      <c r="M3365" s="427"/>
      <c r="N3365" s="434">
        <v>41085</v>
      </c>
      <c r="O3365" s="427">
        <v>4.8899999999999997</v>
      </c>
    </row>
    <row r="3366" spans="11:15" ht="15" customHeight="1">
      <c r="K3366" s="434">
        <v>41085</v>
      </c>
      <c r="L3366" s="427">
        <v>4.05</v>
      </c>
      <c r="M3366" s="427"/>
      <c r="N3366" s="434">
        <v>41082</v>
      </c>
      <c r="O3366" s="427">
        <v>4.96</v>
      </c>
    </row>
    <row r="3367" spans="11:15" ht="15" customHeight="1">
      <c r="K3367" s="434">
        <v>41082</v>
      </c>
      <c r="L3367" s="427">
        <v>4.13</v>
      </c>
      <c r="M3367" s="427"/>
      <c r="N3367" s="434">
        <v>41081</v>
      </c>
      <c r="O3367" s="427">
        <v>4.8899999999999997</v>
      </c>
    </row>
    <row r="3368" spans="11:15" ht="15" customHeight="1">
      <c r="K3368" s="434">
        <v>41081</v>
      </c>
      <c r="L3368" s="427">
        <v>4.05</v>
      </c>
      <c r="M3368" s="427"/>
      <c r="N3368" s="434">
        <v>41080</v>
      </c>
      <c r="O3368" s="427">
        <v>4.93</v>
      </c>
    </row>
    <row r="3369" spans="11:15" ht="15" customHeight="1">
      <c r="K3369" s="434">
        <v>41080</v>
      </c>
      <c r="L3369" s="427">
        <v>4.0999999999999996</v>
      </c>
      <c r="M3369" s="427"/>
      <c r="N3369" s="434">
        <v>41079</v>
      </c>
      <c r="O3369" s="427">
        <v>4.9400000000000004</v>
      </c>
    </row>
    <row r="3370" spans="11:15" ht="15" customHeight="1">
      <c r="K3370" s="434">
        <v>41079</v>
      </c>
      <c r="L3370" s="427">
        <v>4.12</v>
      </c>
      <c r="M3370" s="427"/>
      <c r="N3370" s="434">
        <v>41078</v>
      </c>
      <c r="O3370" s="427">
        <v>4.9000000000000004</v>
      </c>
    </row>
    <row r="3371" spans="11:15" ht="15" customHeight="1">
      <c r="K3371" s="434">
        <v>41078</v>
      </c>
      <c r="L3371" s="427">
        <v>4.07</v>
      </c>
      <c r="M3371" s="427"/>
      <c r="N3371" s="434">
        <v>41075</v>
      </c>
      <c r="O3371" s="427">
        <v>4.9000000000000004</v>
      </c>
    </row>
    <row r="3372" spans="11:15" ht="15" customHeight="1">
      <c r="K3372" s="434">
        <v>41075</v>
      </c>
      <c r="L3372" s="427">
        <v>4.08</v>
      </c>
      <c r="M3372" s="427"/>
      <c r="N3372" s="434">
        <v>41074</v>
      </c>
      <c r="O3372" s="427">
        <v>4.92</v>
      </c>
    </row>
    <row r="3373" spans="11:15" ht="15" customHeight="1">
      <c r="K3373" s="434">
        <v>41074</v>
      </c>
      <c r="L3373" s="427">
        <v>4.0999999999999996</v>
      </c>
      <c r="M3373" s="427"/>
      <c r="N3373" s="434">
        <v>41073</v>
      </c>
      <c r="O3373" s="427">
        <v>4.92</v>
      </c>
    </row>
    <row r="3374" spans="11:15" ht="15" customHeight="1">
      <c r="K3374" s="434">
        <v>41073</v>
      </c>
      <c r="L3374" s="427">
        <v>4.1100000000000003</v>
      </c>
      <c r="M3374" s="427"/>
      <c r="N3374" s="434">
        <v>41072</v>
      </c>
      <c r="O3374" s="427">
        <v>4.9800000000000004</v>
      </c>
    </row>
    <row r="3375" spans="11:15" ht="15" customHeight="1">
      <c r="K3375" s="434">
        <v>41072</v>
      </c>
      <c r="L3375" s="427">
        <v>4.16</v>
      </c>
      <c r="M3375" s="427"/>
      <c r="N3375" s="434">
        <v>41071</v>
      </c>
      <c r="O3375" s="427">
        <v>4.9400000000000004</v>
      </c>
    </row>
    <row r="3376" spans="11:15" ht="15" customHeight="1">
      <c r="K3376" s="434">
        <v>41071</v>
      </c>
      <c r="L3376" s="427">
        <v>4.1100000000000003</v>
      </c>
      <c r="M3376" s="427"/>
      <c r="N3376" s="434">
        <v>41068</v>
      </c>
      <c r="O3376" s="427">
        <v>4.97</v>
      </c>
    </row>
    <row r="3377" spans="11:15" ht="15" customHeight="1">
      <c r="K3377" s="434">
        <v>41068</v>
      </c>
      <c r="L3377" s="427">
        <v>4.16</v>
      </c>
      <c r="M3377" s="427"/>
      <c r="N3377" s="434">
        <v>41067</v>
      </c>
      <c r="O3377" s="427">
        <v>4.96</v>
      </c>
    </row>
    <row r="3378" spans="11:15" ht="15" customHeight="1">
      <c r="K3378" s="434">
        <v>41067</v>
      </c>
      <c r="L3378" s="427">
        <v>4.16</v>
      </c>
      <c r="M3378" s="427"/>
      <c r="N3378" s="434">
        <v>41066</v>
      </c>
      <c r="O3378" s="427">
        <v>4.9400000000000004</v>
      </c>
    </row>
    <row r="3379" spans="11:15" ht="15" customHeight="1">
      <c r="K3379" s="434">
        <v>41066</v>
      </c>
      <c r="L3379" s="427">
        <v>4.13</v>
      </c>
      <c r="M3379" s="427"/>
      <c r="N3379" s="434">
        <v>41065</v>
      </c>
      <c r="O3379" s="427">
        <v>4.83</v>
      </c>
    </row>
    <row r="3380" spans="11:15" ht="15" customHeight="1">
      <c r="K3380" s="434">
        <v>41065</v>
      </c>
      <c r="L3380" s="427">
        <v>4.03</v>
      </c>
      <c r="M3380" s="427"/>
      <c r="N3380" s="434">
        <v>41064</v>
      </c>
      <c r="O3380" s="427">
        <v>4.78</v>
      </c>
    </row>
    <row r="3381" spans="11:15" ht="15" customHeight="1">
      <c r="K3381" s="434">
        <v>41064</v>
      </c>
      <c r="L3381" s="427">
        <v>3.97</v>
      </c>
      <c r="M3381" s="427"/>
      <c r="N3381" s="434">
        <v>41061</v>
      </c>
      <c r="O3381" s="427">
        <v>4.75</v>
      </c>
    </row>
    <row r="3382" spans="11:15" ht="15" customHeight="1">
      <c r="K3382" s="434">
        <v>41061</v>
      </c>
      <c r="L3382" s="427">
        <v>3.92</v>
      </c>
      <c r="M3382" s="427"/>
      <c r="N3382" s="434">
        <v>41060</v>
      </c>
      <c r="O3382" s="427">
        <v>4.87</v>
      </c>
    </row>
    <row r="3383" spans="11:15" ht="15" customHeight="1">
      <c r="K3383" s="434">
        <v>41060</v>
      </c>
      <c r="L3383" s="427">
        <v>4.04</v>
      </c>
      <c r="M3383" s="427"/>
      <c r="N3383" s="434">
        <v>41059</v>
      </c>
      <c r="O3383" s="427">
        <v>4.9000000000000004</v>
      </c>
    </row>
    <row r="3384" spans="11:15" ht="15" customHeight="1">
      <c r="K3384" s="434">
        <v>41059</v>
      </c>
      <c r="L3384" s="427">
        <v>4.08</v>
      </c>
      <c r="M3384" s="427"/>
      <c r="N3384" s="434">
        <v>41058</v>
      </c>
      <c r="O3384" s="427">
        <v>5.01</v>
      </c>
    </row>
    <row r="3385" spans="11:15" ht="15" customHeight="1">
      <c r="K3385" s="434">
        <v>41058</v>
      </c>
      <c r="L3385" s="427">
        <v>4.2</v>
      </c>
      <c r="M3385" s="427"/>
      <c r="N3385" s="434">
        <v>41054</v>
      </c>
      <c r="O3385" s="427">
        <v>5.0199999999999996</v>
      </c>
    </row>
    <row r="3386" spans="11:15" ht="15" customHeight="1">
      <c r="K3386" s="434">
        <v>41054</v>
      </c>
      <c r="L3386" s="427">
        <v>4.2</v>
      </c>
      <c r="M3386" s="427"/>
      <c r="N3386" s="434">
        <v>41053</v>
      </c>
      <c r="O3386" s="427">
        <v>5.0199999999999996</v>
      </c>
    </row>
    <row r="3387" spans="11:15" ht="15" customHeight="1">
      <c r="K3387" s="434">
        <v>41053</v>
      </c>
      <c r="L3387" s="427">
        <v>4.2</v>
      </c>
      <c r="M3387" s="427"/>
      <c r="N3387" s="434">
        <v>41052</v>
      </c>
      <c r="O3387" s="427">
        <v>4.9400000000000004</v>
      </c>
    </row>
    <row r="3388" spans="11:15" ht="15" customHeight="1">
      <c r="K3388" s="434">
        <v>41052</v>
      </c>
      <c r="L3388" s="427">
        <v>4.1399999999999997</v>
      </c>
      <c r="M3388" s="427"/>
      <c r="N3388" s="434">
        <v>41051</v>
      </c>
      <c r="O3388" s="427">
        <v>5.0199999999999996</v>
      </c>
    </row>
    <row r="3389" spans="11:15" ht="15" customHeight="1">
      <c r="K3389" s="434">
        <v>41051</v>
      </c>
      <c r="L3389" s="427">
        <v>4.2300000000000004</v>
      </c>
      <c r="M3389" s="427"/>
      <c r="N3389" s="434">
        <v>41050</v>
      </c>
      <c r="O3389" s="427">
        <v>4.8600000000000003</v>
      </c>
    </row>
    <row r="3390" spans="11:15" ht="15" customHeight="1">
      <c r="K3390" s="434">
        <v>41050</v>
      </c>
      <c r="L3390" s="427">
        <v>4.12</v>
      </c>
      <c r="M3390" s="427"/>
      <c r="N3390" s="434">
        <v>41047</v>
      </c>
      <c r="O3390" s="427">
        <v>4.8499999999999996</v>
      </c>
    </row>
    <row r="3391" spans="11:15" ht="15" customHeight="1">
      <c r="K3391" s="434">
        <v>41047</v>
      </c>
      <c r="L3391" s="427">
        <v>4.08</v>
      </c>
      <c r="M3391" s="427"/>
      <c r="N3391" s="434">
        <v>41046</v>
      </c>
      <c r="O3391" s="427">
        <v>4.8099999999999996</v>
      </c>
    </row>
    <row r="3392" spans="11:15" ht="15" customHeight="1">
      <c r="K3392" s="434">
        <v>41046</v>
      </c>
      <c r="L3392" s="427">
        <v>4.07</v>
      </c>
      <c r="M3392" s="427"/>
      <c r="N3392" s="434">
        <v>41045</v>
      </c>
      <c r="O3392" s="427">
        <v>4.9000000000000004</v>
      </c>
    </row>
    <row r="3393" spans="11:15" ht="15" customHeight="1">
      <c r="K3393" s="434">
        <v>41045</v>
      </c>
      <c r="L3393" s="427">
        <v>4.16</v>
      </c>
      <c r="M3393" s="427"/>
      <c r="N3393" s="434">
        <v>41044</v>
      </c>
      <c r="O3393" s="427">
        <v>4.8899999999999997</v>
      </c>
    </row>
    <row r="3394" spans="11:15" ht="15" customHeight="1">
      <c r="K3394" s="434">
        <v>41044</v>
      </c>
      <c r="L3394" s="427">
        <v>4.16</v>
      </c>
      <c r="M3394" s="427"/>
      <c r="N3394" s="434">
        <v>41043</v>
      </c>
      <c r="O3394" s="427">
        <v>4.9000000000000004</v>
      </c>
    </row>
    <row r="3395" spans="11:15" ht="15" customHeight="1">
      <c r="K3395" s="434">
        <v>41043</v>
      </c>
      <c r="L3395" s="427">
        <v>4.16</v>
      </c>
      <c r="M3395" s="427"/>
      <c r="N3395" s="434">
        <v>41040</v>
      </c>
      <c r="O3395" s="427">
        <v>4.96</v>
      </c>
    </row>
    <row r="3396" spans="11:15" ht="15" customHeight="1">
      <c r="K3396" s="434">
        <v>41040</v>
      </c>
      <c r="L3396" s="427">
        <v>4.22</v>
      </c>
      <c r="M3396" s="427"/>
      <c r="N3396" s="434">
        <v>41039</v>
      </c>
      <c r="O3396" s="427">
        <v>5.01</v>
      </c>
    </row>
    <row r="3397" spans="11:15" ht="15" customHeight="1">
      <c r="K3397" s="434">
        <v>41039</v>
      </c>
      <c r="L3397" s="427">
        <v>4.2699999999999996</v>
      </c>
      <c r="M3397" s="427"/>
      <c r="N3397" s="434">
        <v>41038</v>
      </c>
      <c r="O3397" s="427">
        <v>5</v>
      </c>
    </row>
    <row r="3398" spans="11:15" ht="15" customHeight="1">
      <c r="K3398" s="434">
        <v>41038</v>
      </c>
      <c r="L3398" s="427">
        <v>4.26</v>
      </c>
      <c r="M3398" s="427"/>
      <c r="N3398" s="434">
        <v>41037</v>
      </c>
      <c r="O3398" s="427">
        <v>4.9800000000000004</v>
      </c>
    </row>
    <row r="3399" spans="11:15" ht="15" customHeight="1">
      <c r="K3399" s="434">
        <v>41037</v>
      </c>
      <c r="L3399" s="427">
        <v>4.24</v>
      </c>
      <c r="M3399" s="427"/>
      <c r="N3399" s="434">
        <v>41036</v>
      </c>
      <c r="O3399" s="427">
        <v>5.0199999999999996</v>
      </c>
    </row>
    <row r="3400" spans="11:15" ht="15" customHeight="1">
      <c r="K3400" s="434">
        <v>41036</v>
      </c>
      <c r="L3400" s="427">
        <v>4.28</v>
      </c>
      <c r="M3400" s="427"/>
      <c r="N3400" s="434">
        <v>41033</v>
      </c>
      <c r="O3400" s="427">
        <v>5.03</v>
      </c>
    </row>
    <row r="3401" spans="11:15" ht="15" customHeight="1">
      <c r="K3401" s="434">
        <v>41033</v>
      </c>
      <c r="L3401" s="427">
        <v>4.29</v>
      </c>
      <c r="M3401" s="427"/>
      <c r="N3401" s="434">
        <v>41032</v>
      </c>
      <c r="O3401" s="427">
        <v>5.07</v>
      </c>
    </row>
    <row r="3402" spans="11:15" ht="15" customHeight="1">
      <c r="K3402" s="434">
        <v>41032</v>
      </c>
      <c r="L3402" s="427">
        <v>4.33</v>
      </c>
      <c r="M3402" s="427"/>
      <c r="N3402" s="434">
        <v>41031</v>
      </c>
      <c r="O3402" s="427">
        <v>5.07</v>
      </c>
    </row>
    <row r="3403" spans="11:15" ht="15" customHeight="1">
      <c r="K3403" s="434">
        <v>41031</v>
      </c>
      <c r="L3403" s="427">
        <v>4.33</v>
      </c>
      <c r="M3403" s="427"/>
      <c r="N3403" s="434">
        <v>41030</v>
      </c>
      <c r="O3403" s="427">
        <v>5.1100000000000003</v>
      </c>
    </row>
    <row r="3404" spans="11:15" ht="15" customHeight="1">
      <c r="K3404" s="434">
        <v>41030</v>
      </c>
      <c r="L3404" s="427">
        <v>4.38</v>
      </c>
      <c r="M3404" s="427"/>
      <c r="N3404" s="434">
        <v>41029</v>
      </c>
      <c r="O3404" s="427">
        <v>5.0599999999999996</v>
      </c>
    </row>
    <row r="3405" spans="11:15" ht="15" customHeight="1">
      <c r="K3405" s="434">
        <v>41029</v>
      </c>
      <c r="L3405" s="427">
        <v>4.33</v>
      </c>
      <c r="M3405" s="427"/>
      <c r="N3405" s="434">
        <v>41026</v>
      </c>
      <c r="O3405" s="427">
        <v>5.0599999999999996</v>
      </c>
    </row>
    <row r="3406" spans="11:15" ht="15" customHeight="1">
      <c r="K3406" s="434">
        <v>41026</v>
      </c>
      <c r="L3406" s="427">
        <v>4.33</v>
      </c>
      <c r="M3406" s="427"/>
      <c r="N3406" s="434">
        <v>41025</v>
      </c>
      <c r="O3406" s="427">
        <v>5.08</v>
      </c>
    </row>
    <row r="3407" spans="11:15" ht="15" customHeight="1">
      <c r="K3407" s="434">
        <v>41025</v>
      </c>
      <c r="L3407" s="427">
        <v>4.3499999999999996</v>
      </c>
      <c r="M3407" s="427"/>
      <c r="N3407" s="434">
        <v>41024</v>
      </c>
      <c r="O3407" s="427">
        <v>5.09</v>
      </c>
    </row>
    <row r="3408" spans="11:15" ht="15" customHeight="1">
      <c r="K3408" s="434">
        <v>41024</v>
      </c>
      <c r="L3408" s="427">
        <v>4.3600000000000003</v>
      </c>
      <c r="M3408" s="427"/>
      <c r="N3408" s="434">
        <v>41023</v>
      </c>
      <c r="O3408" s="427">
        <v>5.07</v>
      </c>
    </row>
    <row r="3409" spans="11:15" ht="15" customHeight="1">
      <c r="K3409" s="434">
        <v>41023</v>
      </c>
      <c r="L3409" s="427">
        <v>4.33</v>
      </c>
      <c r="M3409" s="427"/>
      <c r="N3409" s="434">
        <v>41022</v>
      </c>
      <c r="O3409" s="427">
        <v>5.03</v>
      </c>
    </row>
    <row r="3410" spans="11:15" ht="15" customHeight="1">
      <c r="K3410" s="434">
        <v>41022</v>
      </c>
      <c r="L3410" s="427">
        <v>4.3</v>
      </c>
      <c r="M3410" s="427"/>
      <c r="N3410" s="434">
        <v>41019</v>
      </c>
      <c r="O3410" s="427">
        <v>5.07</v>
      </c>
    </row>
    <row r="3411" spans="11:15" ht="15" customHeight="1">
      <c r="K3411" s="434">
        <v>41019</v>
      </c>
      <c r="L3411" s="427">
        <v>4.3499999999999996</v>
      </c>
      <c r="M3411" s="427"/>
      <c r="N3411" s="434">
        <v>41018</v>
      </c>
      <c r="O3411" s="427">
        <v>5.05</v>
      </c>
    </row>
    <row r="3412" spans="11:15" ht="15" customHeight="1">
      <c r="K3412" s="434">
        <v>41018</v>
      </c>
      <c r="L3412" s="427">
        <v>4.33</v>
      </c>
      <c r="M3412" s="427"/>
      <c r="N3412" s="434">
        <v>41017</v>
      </c>
      <c r="O3412" s="427">
        <v>5.07</v>
      </c>
    </row>
    <row r="3413" spans="11:15" ht="15" customHeight="1">
      <c r="K3413" s="434">
        <v>41017</v>
      </c>
      <c r="L3413" s="427">
        <v>4.3499999999999996</v>
      </c>
      <c r="M3413" s="427"/>
      <c r="N3413" s="434">
        <v>41016</v>
      </c>
      <c r="O3413" s="427">
        <v>5.09</v>
      </c>
    </row>
    <row r="3414" spans="11:15" ht="15" customHeight="1">
      <c r="K3414" s="434">
        <v>41016</v>
      </c>
      <c r="L3414" s="427">
        <v>4.37</v>
      </c>
      <c r="M3414" s="427"/>
      <c r="N3414" s="434">
        <v>41015</v>
      </c>
      <c r="O3414" s="427">
        <v>5.05</v>
      </c>
    </row>
    <row r="3415" spans="11:15" ht="15" customHeight="1">
      <c r="K3415" s="434">
        <v>41015</v>
      </c>
      <c r="L3415" s="427">
        <v>4.33</v>
      </c>
      <c r="M3415" s="427"/>
      <c r="N3415" s="434">
        <v>41012</v>
      </c>
      <c r="O3415" s="427">
        <v>5.08</v>
      </c>
    </row>
    <row r="3416" spans="11:15" ht="15" customHeight="1">
      <c r="K3416" s="434">
        <v>41012</v>
      </c>
      <c r="L3416" s="427">
        <v>4.37</v>
      </c>
      <c r="M3416" s="427"/>
      <c r="N3416" s="434">
        <v>41011</v>
      </c>
      <c r="O3416" s="427">
        <v>5.14</v>
      </c>
    </row>
    <row r="3417" spans="11:15" ht="15" customHeight="1">
      <c r="K3417" s="434">
        <v>41011</v>
      </c>
      <c r="L3417" s="427">
        <v>4.43</v>
      </c>
      <c r="M3417" s="427"/>
      <c r="N3417" s="434">
        <v>41010</v>
      </c>
      <c r="O3417" s="427">
        <v>5.12</v>
      </c>
    </row>
    <row r="3418" spans="11:15" ht="15" customHeight="1">
      <c r="K3418" s="434">
        <v>41010</v>
      </c>
      <c r="L3418" s="427">
        <v>4.41</v>
      </c>
      <c r="M3418" s="427"/>
      <c r="N3418" s="434">
        <v>41009</v>
      </c>
      <c r="O3418" s="427">
        <v>5.07</v>
      </c>
    </row>
    <row r="3419" spans="11:15" ht="15" customHeight="1">
      <c r="K3419" s="434">
        <v>41009</v>
      </c>
      <c r="L3419" s="427">
        <v>4.3600000000000003</v>
      </c>
      <c r="M3419" s="427"/>
      <c r="N3419" s="434">
        <v>41008</v>
      </c>
      <c r="O3419" s="427">
        <v>5.0999999999999996</v>
      </c>
    </row>
    <row r="3420" spans="11:15" ht="15" customHeight="1">
      <c r="K3420" s="434">
        <v>41008</v>
      </c>
      <c r="L3420" s="427">
        <v>4.4000000000000004</v>
      </c>
      <c r="M3420" s="427"/>
      <c r="N3420" s="434">
        <v>41005</v>
      </c>
      <c r="O3420" s="427">
        <v>5.13</v>
      </c>
    </row>
    <row r="3421" spans="11:15" ht="15" customHeight="1">
      <c r="K3421" s="434">
        <v>41005</v>
      </c>
      <c r="L3421" s="427">
        <v>4.4400000000000004</v>
      </c>
      <c r="M3421" s="427"/>
      <c r="N3421" s="434">
        <v>41004</v>
      </c>
      <c r="O3421" s="427">
        <v>5.2</v>
      </c>
    </row>
    <row r="3422" spans="11:15" ht="15" customHeight="1">
      <c r="K3422" s="434">
        <v>41004</v>
      </c>
      <c r="L3422" s="427">
        <v>4.5199999999999996</v>
      </c>
      <c r="M3422" s="427"/>
      <c r="N3422" s="434">
        <v>41003</v>
      </c>
      <c r="O3422" s="427">
        <v>5.26</v>
      </c>
    </row>
    <row r="3423" spans="11:15" ht="15" customHeight="1">
      <c r="K3423" s="434">
        <v>41003</v>
      </c>
      <c r="L3423" s="427">
        <v>4.57</v>
      </c>
      <c r="M3423" s="427"/>
      <c r="N3423" s="434">
        <v>41002</v>
      </c>
      <c r="O3423" s="427">
        <v>5.29</v>
      </c>
    </row>
    <row r="3424" spans="11:15" ht="15" customHeight="1">
      <c r="K3424" s="434">
        <v>41002</v>
      </c>
      <c r="L3424" s="427">
        <v>4.5999999999999996</v>
      </c>
      <c r="M3424" s="427"/>
      <c r="N3424" s="434">
        <v>41001</v>
      </c>
      <c r="O3424" s="427">
        <v>5.22</v>
      </c>
    </row>
    <row r="3425" spans="11:15" ht="15" customHeight="1">
      <c r="K3425" s="434">
        <v>41001</v>
      </c>
      <c r="L3425" s="427">
        <v>4.53</v>
      </c>
      <c r="M3425" s="427"/>
      <c r="N3425" s="434">
        <v>40998</v>
      </c>
      <c r="O3425" s="427">
        <v>5.2</v>
      </c>
    </row>
    <row r="3426" spans="11:15" ht="15" customHeight="1">
      <c r="K3426" s="434">
        <v>40998</v>
      </c>
      <c r="L3426" s="427">
        <v>4.54</v>
      </c>
      <c r="M3426" s="427"/>
      <c r="N3426" s="434">
        <v>40997</v>
      </c>
      <c r="O3426" s="427">
        <v>5.0999999999999996</v>
      </c>
    </row>
    <row r="3427" spans="11:15" ht="15" customHeight="1">
      <c r="K3427" s="434">
        <v>40997</v>
      </c>
      <c r="L3427" s="427">
        <v>4.47</v>
      </c>
      <c r="M3427" s="427"/>
      <c r="N3427" s="434">
        <v>40996</v>
      </c>
      <c r="O3427" s="427">
        <v>5.13</v>
      </c>
    </row>
    <row r="3428" spans="11:15" ht="15" customHeight="1">
      <c r="K3428" s="434">
        <v>40996</v>
      </c>
      <c r="L3428" s="427">
        <v>4.5</v>
      </c>
      <c r="M3428" s="427"/>
      <c r="N3428" s="434">
        <v>40995</v>
      </c>
      <c r="O3428" s="427">
        <v>5.13</v>
      </c>
    </row>
    <row r="3429" spans="11:15" ht="15" customHeight="1">
      <c r="K3429" s="434">
        <v>40995</v>
      </c>
      <c r="L3429" s="427">
        <v>4.49</v>
      </c>
      <c r="M3429" s="427"/>
      <c r="N3429" s="434">
        <v>40994</v>
      </c>
      <c r="O3429" s="427">
        <v>5.16</v>
      </c>
    </row>
    <row r="3430" spans="11:15" ht="15" customHeight="1">
      <c r="K3430" s="434">
        <v>40994</v>
      </c>
      <c r="L3430" s="427">
        <v>4.5199999999999996</v>
      </c>
      <c r="M3430" s="427"/>
      <c r="N3430" s="434">
        <v>40991</v>
      </c>
      <c r="O3430" s="427">
        <v>5.15</v>
      </c>
    </row>
    <row r="3431" spans="11:15" ht="15" customHeight="1">
      <c r="K3431" s="434">
        <v>40991</v>
      </c>
      <c r="L3431" s="427">
        <v>4.51</v>
      </c>
      <c r="M3431" s="427"/>
      <c r="N3431" s="434">
        <v>40990</v>
      </c>
      <c r="O3431" s="427">
        <v>5.2</v>
      </c>
    </row>
    <row r="3432" spans="11:15" ht="15" customHeight="1">
      <c r="K3432" s="434">
        <v>40990</v>
      </c>
      <c r="L3432" s="427">
        <v>4.5599999999999996</v>
      </c>
      <c r="M3432" s="427"/>
      <c r="N3432" s="434">
        <v>40989</v>
      </c>
      <c r="O3432" s="427">
        <v>5.21</v>
      </c>
    </row>
    <row r="3433" spans="11:15" ht="15" customHeight="1">
      <c r="K3433" s="434">
        <v>40989</v>
      </c>
      <c r="L3433" s="427">
        <v>4.57</v>
      </c>
      <c r="M3433" s="427"/>
      <c r="N3433" s="434">
        <v>40988</v>
      </c>
      <c r="O3433" s="427">
        <v>5.29</v>
      </c>
    </row>
    <row r="3434" spans="11:15" ht="15" customHeight="1">
      <c r="K3434" s="434">
        <v>40988</v>
      </c>
      <c r="L3434" s="427">
        <v>4.6500000000000004</v>
      </c>
      <c r="M3434" s="427"/>
      <c r="N3434" s="434">
        <v>40987</v>
      </c>
      <c r="O3434" s="427">
        <v>5.32</v>
      </c>
    </row>
    <row r="3435" spans="11:15" ht="15" customHeight="1">
      <c r="K3435" s="434">
        <v>40987</v>
      </c>
      <c r="L3435" s="427">
        <v>4.67</v>
      </c>
      <c r="M3435" s="427"/>
      <c r="N3435" s="434">
        <v>40984</v>
      </c>
      <c r="O3435" s="427">
        <v>5.25</v>
      </c>
    </row>
    <row r="3436" spans="11:15" ht="15" customHeight="1">
      <c r="K3436" s="434">
        <v>40984</v>
      </c>
      <c r="L3436" s="427">
        <v>4.5999999999999996</v>
      </c>
      <c r="M3436" s="427"/>
      <c r="N3436" s="434">
        <v>40983</v>
      </c>
      <c r="O3436" s="427">
        <v>5.25</v>
      </c>
    </row>
    <row r="3437" spans="11:15" ht="15" customHeight="1">
      <c r="K3437" s="434">
        <v>40983</v>
      </c>
      <c r="L3437" s="427">
        <v>4.5999999999999996</v>
      </c>
      <c r="M3437" s="427"/>
      <c r="N3437" s="434">
        <v>40982</v>
      </c>
      <c r="O3437" s="427">
        <v>5.25</v>
      </c>
    </row>
    <row r="3438" spans="11:15" ht="15" customHeight="1">
      <c r="K3438" s="434">
        <v>40982</v>
      </c>
      <c r="L3438" s="427">
        <v>4.5999999999999996</v>
      </c>
      <c r="M3438" s="427"/>
      <c r="N3438" s="434">
        <v>40981</v>
      </c>
      <c r="O3438" s="427">
        <v>5.1100000000000003</v>
      </c>
    </row>
    <row r="3439" spans="11:15" ht="15" customHeight="1">
      <c r="K3439" s="434">
        <v>40981</v>
      </c>
      <c r="L3439" s="427">
        <v>4.4400000000000004</v>
      </c>
      <c r="M3439" s="427"/>
      <c r="N3439" s="434">
        <v>40980</v>
      </c>
      <c r="O3439" s="427">
        <v>5.0199999999999996</v>
      </c>
    </row>
    <row r="3440" spans="11:15" ht="15" customHeight="1">
      <c r="K3440" s="434">
        <v>40980</v>
      </c>
      <c r="L3440" s="427">
        <v>4.37</v>
      </c>
      <c r="M3440" s="427"/>
      <c r="N3440" s="434">
        <v>40977</v>
      </c>
      <c r="O3440" s="427">
        <v>5.04</v>
      </c>
    </row>
    <row r="3441" spans="11:15" ht="15" customHeight="1">
      <c r="K3441" s="434">
        <v>40977</v>
      </c>
      <c r="L3441" s="427">
        <v>4.3899999999999997</v>
      </c>
      <c r="M3441" s="427"/>
      <c r="N3441" s="434">
        <v>40976</v>
      </c>
      <c r="O3441" s="427">
        <v>5.03</v>
      </c>
    </row>
    <row r="3442" spans="11:15" ht="15" customHeight="1">
      <c r="K3442" s="434">
        <v>40976</v>
      </c>
      <c r="L3442" s="427">
        <v>4.38</v>
      </c>
      <c r="M3442" s="427"/>
      <c r="N3442" s="434">
        <v>40975</v>
      </c>
      <c r="O3442" s="427">
        <v>4.9800000000000004</v>
      </c>
    </row>
    <row r="3443" spans="11:15" ht="15" customHeight="1">
      <c r="K3443" s="434">
        <v>40975</v>
      </c>
      <c r="L3443" s="427">
        <v>4.32</v>
      </c>
      <c r="M3443" s="427"/>
      <c r="N3443" s="434">
        <v>40974</v>
      </c>
      <c r="O3443" s="427">
        <v>4.95</v>
      </c>
    </row>
    <row r="3444" spans="11:15" ht="15" customHeight="1">
      <c r="K3444" s="434">
        <v>40974</v>
      </c>
      <c r="L3444" s="427">
        <v>4.28</v>
      </c>
      <c r="M3444" s="427"/>
      <c r="N3444" s="434">
        <v>40973</v>
      </c>
      <c r="O3444" s="427">
        <v>5.03</v>
      </c>
    </row>
    <row r="3445" spans="11:15" ht="15" customHeight="1">
      <c r="K3445" s="434">
        <v>40973</v>
      </c>
      <c r="L3445" s="427">
        <v>4.34</v>
      </c>
      <c r="M3445" s="427"/>
      <c r="N3445" s="434">
        <v>40970</v>
      </c>
      <c r="O3445" s="427">
        <v>5.01</v>
      </c>
    </row>
    <row r="3446" spans="11:15" ht="15" customHeight="1">
      <c r="K3446" s="434">
        <v>40970</v>
      </c>
      <c r="L3446" s="427">
        <v>4.32</v>
      </c>
      <c r="M3446" s="427"/>
      <c r="N3446" s="434">
        <v>40969</v>
      </c>
      <c r="O3446" s="427">
        <v>5.05</v>
      </c>
    </row>
    <row r="3447" spans="11:15" ht="15" customHeight="1">
      <c r="K3447" s="434">
        <v>40969</v>
      </c>
      <c r="L3447" s="427">
        <v>4.3600000000000003</v>
      </c>
      <c r="M3447" s="427"/>
      <c r="N3447" s="434">
        <v>40968</v>
      </c>
      <c r="O3447" s="427">
        <v>4.9800000000000004</v>
      </c>
    </row>
    <row r="3448" spans="11:15" ht="15" customHeight="1">
      <c r="K3448" s="434">
        <v>40968</v>
      </c>
      <c r="L3448" s="427">
        <v>4.3</v>
      </c>
      <c r="M3448" s="427"/>
      <c r="N3448" s="434">
        <v>40967</v>
      </c>
      <c r="O3448" s="427">
        <v>4.96</v>
      </c>
    </row>
    <row r="3449" spans="11:15" ht="15" customHeight="1">
      <c r="K3449" s="434">
        <v>40967</v>
      </c>
      <c r="L3449" s="427">
        <v>4.28</v>
      </c>
      <c r="M3449" s="427"/>
      <c r="N3449" s="434">
        <v>40966</v>
      </c>
      <c r="O3449" s="427">
        <v>4.9400000000000004</v>
      </c>
    </row>
    <row r="3450" spans="11:15" ht="15" customHeight="1">
      <c r="K3450" s="434">
        <v>40966</v>
      </c>
      <c r="L3450" s="427">
        <v>4.2699999999999996</v>
      </c>
      <c r="M3450" s="427"/>
      <c r="N3450" s="434">
        <v>40963</v>
      </c>
      <c r="O3450" s="427">
        <v>5</v>
      </c>
    </row>
    <row r="3451" spans="11:15" ht="15" customHeight="1">
      <c r="K3451" s="434">
        <v>40963</v>
      </c>
      <c r="L3451" s="427">
        <v>4.33</v>
      </c>
      <c r="M3451" s="427"/>
      <c r="N3451" s="434">
        <v>40962</v>
      </c>
      <c r="O3451" s="427">
        <v>5.03</v>
      </c>
    </row>
    <row r="3452" spans="11:15" ht="15" customHeight="1">
      <c r="K3452" s="434">
        <v>40962</v>
      </c>
      <c r="L3452" s="427">
        <v>4.3600000000000003</v>
      </c>
      <c r="M3452" s="427"/>
      <c r="N3452" s="434">
        <v>40961</v>
      </c>
      <c r="O3452" s="427">
        <v>5.0599999999999996</v>
      </c>
    </row>
    <row r="3453" spans="11:15" ht="15" customHeight="1">
      <c r="K3453" s="434">
        <v>40961</v>
      </c>
      <c r="L3453" s="427">
        <v>4.3899999999999997</v>
      </c>
      <c r="M3453" s="427"/>
      <c r="N3453" s="434">
        <v>40960</v>
      </c>
      <c r="O3453" s="427">
        <v>5.0999999999999996</v>
      </c>
    </row>
    <row r="3454" spans="11:15" ht="15" customHeight="1">
      <c r="K3454" s="434">
        <v>40960</v>
      </c>
      <c r="L3454" s="427">
        <v>4.43</v>
      </c>
      <c r="M3454" s="427"/>
      <c r="N3454" s="434">
        <v>40956</v>
      </c>
      <c r="O3454" s="427">
        <v>5.07</v>
      </c>
    </row>
    <row r="3455" spans="11:15" ht="15" customHeight="1">
      <c r="K3455" s="434">
        <v>40956</v>
      </c>
      <c r="L3455" s="427">
        <v>4.4000000000000004</v>
      </c>
      <c r="M3455" s="427"/>
      <c r="N3455" s="434">
        <v>40955</v>
      </c>
      <c r="O3455" s="427">
        <v>5.05</v>
      </c>
    </row>
    <row r="3456" spans="11:15" ht="15" customHeight="1">
      <c r="K3456" s="434">
        <v>40955</v>
      </c>
      <c r="L3456" s="427">
        <v>4.3899999999999997</v>
      </c>
      <c r="M3456" s="427"/>
      <c r="N3456" s="434">
        <v>40954</v>
      </c>
      <c r="O3456" s="427">
        <v>5</v>
      </c>
    </row>
    <row r="3457" spans="11:15" ht="15" customHeight="1">
      <c r="K3457" s="434">
        <v>40954</v>
      </c>
      <c r="L3457" s="427">
        <v>4.34</v>
      </c>
      <c r="M3457" s="427"/>
      <c r="N3457" s="434">
        <v>40953</v>
      </c>
      <c r="O3457" s="427">
        <v>4.97</v>
      </c>
    </row>
    <row r="3458" spans="11:15" ht="15" customHeight="1">
      <c r="K3458" s="434">
        <v>40953</v>
      </c>
      <c r="L3458" s="427">
        <v>4.32</v>
      </c>
      <c r="M3458" s="427"/>
      <c r="N3458" s="434">
        <v>40952</v>
      </c>
      <c r="O3458" s="427">
        <v>5.05</v>
      </c>
    </row>
    <row r="3459" spans="11:15" ht="15" customHeight="1">
      <c r="K3459" s="434">
        <v>40952</v>
      </c>
      <c r="L3459" s="427">
        <v>4.4000000000000004</v>
      </c>
      <c r="M3459" s="427"/>
      <c r="N3459" s="434">
        <v>40949</v>
      </c>
      <c r="O3459" s="427">
        <v>5</v>
      </c>
    </row>
    <row r="3460" spans="11:15" ht="15" customHeight="1">
      <c r="K3460" s="434">
        <v>40949</v>
      </c>
      <c r="L3460" s="427">
        <v>4.37</v>
      </c>
      <c r="M3460" s="427"/>
      <c r="N3460" s="434">
        <v>40948</v>
      </c>
      <c r="O3460" s="427">
        <v>5.08</v>
      </c>
    </row>
    <row r="3461" spans="11:15" ht="15" customHeight="1">
      <c r="K3461" s="434">
        <v>40948</v>
      </c>
      <c r="L3461" s="427">
        <v>4.45</v>
      </c>
      <c r="M3461" s="427"/>
      <c r="N3461" s="434">
        <v>40947</v>
      </c>
      <c r="O3461" s="427">
        <v>5.05</v>
      </c>
    </row>
    <row r="3462" spans="11:15" ht="15" customHeight="1">
      <c r="K3462" s="434">
        <v>40947</v>
      </c>
      <c r="L3462" s="427">
        <v>4.4000000000000004</v>
      </c>
      <c r="M3462" s="427"/>
      <c r="N3462" s="434">
        <v>40946</v>
      </c>
      <c r="O3462" s="427">
        <v>5.0599999999999996</v>
      </c>
    </row>
    <row r="3463" spans="11:15" ht="15" customHeight="1">
      <c r="K3463" s="434">
        <v>40946</v>
      </c>
      <c r="L3463" s="427">
        <v>4.4000000000000004</v>
      </c>
      <c r="M3463" s="427"/>
      <c r="N3463" s="434">
        <v>40945</v>
      </c>
      <c r="O3463" s="427">
        <v>5.01</v>
      </c>
    </row>
    <row r="3464" spans="11:15" ht="15" customHeight="1">
      <c r="K3464" s="434">
        <v>40945</v>
      </c>
      <c r="L3464" s="427">
        <v>4.3600000000000003</v>
      </c>
      <c r="M3464" s="427"/>
      <c r="N3464" s="434">
        <v>40942</v>
      </c>
      <c r="O3464" s="427">
        <v>5.09</v>
      </c>
    </row>
    <row r="3465" spans="11:15" ht="15" customHeight="1">
      <c r="K3465" s="434">
        <v>40942</v>
      </c>
      <c r="L3465" s="427">
        <v>4.42</v>
      </c>
      <c r="M3465" s="427"/>
      <c r="N3465" s="434">
        <v>40941</v>
      </c>
      <c r="O3465" s="427">
        <v>4.96</v>
      </c>
    </row>
    <row r="3466" spans="11:15" ht="15" customHeight="1">
      <c r="K3466" s="434">
        <v>40941</v>
      </c>
      <c r="L3466" s="427">
        <v>4.29</v>
      </c>
      <c r="M3466" s="427"/>
      <c r="N3466" s="434">
        <v>40940</v>
      </c>
      <c r="O3466" s="427">
        <v>4.97</v>
      </c>
    </row>
    <row r="3467" spans="11:15" ht="15" customHeight="1">
      <c r="K3467" s="434">
        <v>40940</v>
      </c>
      <c r="L3467" s="427">
        <v>4.29</v>
      </c>
      <c r="M3467" s="427"/>
      <c r="N3467" s="434">
        <v>40939</v>
      </c>
      <c r="O3467" s="427">
        <v>4.91</v>
      </c>
    </row>
    <row r="3468" spans="11:15" ht="15" customHeight="1">
      <c r="K3468" s="434">
        <v>40939</v>
      </c>
      <c r="L3468" s="427">
        <v>4.22</v>
      </c>
      <c r="M3468" s="427"/>
      <c r="N3468" s="434">
        <v>40938</v>
      </c>
      <c r="O3468" s="427">
        <v>4.95</v>
      </c>
    </row>
    <row r="3469" spans="11:15" ht="15" customHeight="1">
      <c r="K3469" s="434">
        <v>40938</v>
      </c>
      <c r="L3469" s="427">
        <v>4.2699999999999996</v>
      </c>
      <c r="M3469" s="427"/>
      <c r="N3469" s="434">
        <v>40935</v>
      </c>
      <c r="O3469" s="427">
        <v>5.04</v>
      </c>
    </row>
    <row r="3470" spans="11:15" ht="15" customHeight="1">
      <c r="K3470" s="434">
        <v>40935</v>
      </c>
      <c r="L3470" s="427">
        <v>4.3499999999999996</v>
      </c>
      <c r="M3470" s="427"/>
      <c r="N3470" s="434">
        <v>40934</v>
      </c>
      <c r="O3470" s="427">
        <v>5.08</v>
      </c>
    </row>
    <row r="3471" spans="11:15" ht="15" customHeight="1">
      <c r="K3471" s="434">
        <v>40934</v>
      </c>
      <c r="L3471" s="427">
        <v>4.38</v>
      </c>
      <c r="M3471" s="427"/>
      <c r="N3471" s="434">
        <v>40933</v>
      </c>
      <c r="O3471" s="427">
        <v>5.15</v>
      </c>
    </row>
    <row r="3472" spans="11:15" ht="15" customHeight="1">
      <c r="K3472" s="434">
        <v>40933</v>
      </c>
      <c r="L3472" s="427">
        <v>4.4400000000000004</v>
      </c>
      <c r="M3472" s="427"/>
      <c r="N3472" s="434">
        <v>40932</v>
      </c>
      <c r="O3472" s="427">
        <v>5.16</v>
      </c>
    </row>
    <row r="3473" spans="11:15" ht="15" customHeight="1">
      <c r="K3473" s="434">
        <v>40932</v>
      </c>
      <c r="L3473" s="427">
        <v>4.45</v>
      </c>
      <c r="M3473" s="427"/>
      <c r="N3473" s="434">
        <v>40931</v>
      </c>
      <c r="O3473" s="427">
        <v>5.15</v>
      </c>
    </row>
    <row r="3474" spans="11:15" ht="15" customHeight="1">
      <c r="K3474" s="434">
        <v>40931</v>
      </c>
      <c r="L3474" s="427">
        <v>4.45</v>
      </c>
      <c r="M3474" s="427"/>
      <c r="N3474" s="434">
        <v>40928</v>
      </c>
      <c r="O3474" s="427">
        <v>5.0999999999999996</v>
      </c>
    </row>
    <row r="3475" spans="11:15" ht="15" customHeight="1">
      <c r="K3475" s="434">
        <v>40928</v>
      </c>
      <c r="L3475" s="427">
        <v>4.4000000000000004</v>
      </c>
      <c r="M3475" s="427"/>
      <c r="N3475" s="434">
        <v>40927</v>
      </c>
      <c r="O3475" s="427">
        <v>5.04</v>
      </c>
    </row>
    <row r="3476" spans="11:15" ht="15" customHeight="1">
      <c r="K3476" s="434">
        <v>40927</v>
      </c>
      <c r="L3476" s="427">
        <v>4.34</v>
      </c>
      <c r="M3476" s="427"/>
      <c r="N3476" s="434">
        <v>40926</v>
      </c>
      <c r="O3476" s="427">
        <v>5</v>
      </c>
    </row>
    <row r="3477" spans="11:15" ht="15" customHeight="1">
      <c r="K3477" s="434">
        <v>40926</v>
      </c>
      <c r="L3477" s="427">
        <v>4.2699999999999996</v>
      </c>
      <c r="M3477" s="427"/>
      <c r="N3477" s="434">
        <v>40925</v>
      </c>
      <c r="O3477" s="427">
        <v>4.93</v>
      </c>
    </row>
    <row r="3478" spans="11:15" ht="15" customHeight="1">
      <c r="K3478" s="434">
        <v>40925</v>
      </c>
      <c r="L3478" s="427">
        <v>4.21</v>
      </c>
      <c r="M3478" s="427"/>
      <c r="N3478" s="434">
        <v>40921</v>
      </c>
      <c r="O3478" s="427">
        <v>4.95</v>
      </c>
    </row>
    <row r="3479" spans="11:15" ht="15" customHeight="1">
      <c r="K3479" s="434">
        <v>40921</v>
      </c>
      <c r="L3479" s="427">
        <v>4.22</v>
      </c>
      <c r="M3479" s="427"/>
      <c r="N3479" s="434">
        <v>40920</v>
      </c>
      <c r="O3479" s="427">
        <v>5.03</v>
      </c>
    </row>
    <row r="3480" spans="11:15" ht="15" customHeight="1">
      <c r="K3480" s="434">
        <v>40920</v>
      </c>
      <c r="L3480" s="427">
        <v>4.3</v>
      </c>
      <c r="M3480" s="427"/>
      <c r="N3480" s="434">
        <v>40919</v>
      </c>
      <c r="O3480" s="427">
        <v>5.03</v>
      </c>
    </row>
    <row r="3481" spans="11:15" ht="15" customHeight="1">
      <c r="K3481" s="434">
        <v>40919</v>
      </c>
      <c r="L3481" s="427">
        <v>4.28</v>
      </c>
      <c r="M3481" s="427"/>
      <c r="N3481" s="434">
        <v>40918</v>
      </c>
      <c r="O3481" s="427">
        <v>5.09</v>
      </c>
    </row>
    <row r="3482" spans="11:15" ht="15" customHeight="1">
      <c r="K3482" s="434">
        <v>40918</v>
      </c>
      <c r="L3482" s="427">
        <v>4.3499999999999996</v>
      </c>
      <c r="M3482" s="427"/>
      <c r="N3482" s="434">
        <v>40917</v>
      </c>
      <c r="O3482" s="427">
        <v>5.12</v>
      </c>
    </row>
    <row r="3483" spans="11:15" ht="15" customHeight="1">
      <c r="K3483" s="434">
        <v>40917</v>
      </c>
      <c r="L3483" s="427">
        <v>4.3600000000000003</v>
      </c>
      <c r="M3483" s="427"/>
      <c r="N3483" s="434">
        <v>40914</v>
      </c>
      <c r="O3483" s="427">
        <v>5.0999999999999996</v>
      </c>
    </row>
    <row r="3484" spans="11:15" ht="15" customHeight="1">
      <c r="K3484" s="434">
        <v>40914</v>
      </c>
      <c r="L3484" s="427">
        <v>4.3499999999999996</v>
      </c>
      <c r="M3484" s="427"/>
      <c r="N3484" s="434">
        <v>40913</v>
      </c>
      <c r="O3484" s="427">
        <v>5.14</v>
      </c>
    </row>
    <row r="3485" spans="11:15" ht="15" customHeight="1">
      <c r="K3485" s="434">
        <v>40913</v>
      </c>
      <c r="L3485" s="427">
        <v>4.3899999999999997</v>
      </c>
      <c r="M3485" s="427"/>
      <c r="N3485" s="434">
        <v>40912</v>
      </c>
      <c r="O3485" s="427">
        <v>5.15</v>
      </c>
    </row>
    <row r="3486" spans="11:15" ht="15" customHeight="1">
      <c r="K3486" s="434">
        <v>40912</v>
      </c>
      <c r="L3486" s="427">
        <v>4.38</v>
      </c>
      <c r="M3486" s="427"/>
      <c r="N3486" s="434">
        <v>40911</v>
      </c>
      <c r="O3486" s="427">
        <v>5.0999999999999996</v>
      </c>
    </row>
    <row r="3487" spans="11:15" ht="15" customHeight="1">
      <c r="K3487" s="434">
        <v>40911</v>
      </c>
      <c r="L3487" s="427">
        <v>4.34</v>
      </c>
      <c r="M3487" s="427"/>
      <c r="N3487" s="434">
        <v>40907</v>
      </c>
      <c r="O3487" s="427">
        <v>4.99</v>
      </c>
    </row>
    <row r="3488" spans="11:15" ht="15" customHeight="1">
      <c r="K3488" s="434">
        <v>40907</v>
      </c>
      <c r="L3488" s="427">
        <v>4.24</v>
      </c>
      <c r="M3488" s="427"/>
      <c r="N3488" s="434">
        <v>40906</v>
      </c>
      <c r="O3488" s="427">
        <v>5.0199999999999996</v>
      </c>
    </row>
    <row r="3489" spans="11:15" ht="15" customHeight="1">
      <c r="K3489" s="434">
        <v>40906</v>
      </c>
      <c r="L3489" s="427">
        <v>4.26</v>
      </c>
      <c r="M3489" s="427"/>
      <c r="N3489" s="434">
        <v>40905</v>
      </c>
      <c r="O3489" s="427">
        <v>5.01</v>
      </c>
    </row>
    <row r="3490" spans="11:15" ht="15" customHeight="1">
      <c r="K3490" s="434">
        <v>40905</v>
      </c>
      <c r="L3490" s="427">
        <v>4.25</v>
      </c>
      <c r="M3490" s="427"/>
      <c r="N3490" s="434">
        <v>40904</v>
      </c>
      <c r="O3490" s="427">
        <v>5.15</v>
      </c>
    </row>
    <row r="3491" spans="11:15" ht="15" customHeight="1">
      <c r="K3491" s="434">
        <v>40904</v>
      </c>
      <c r="L3491" s="427">
        <v>4.3899999999999997</v>
      </c>
      <c r="M3491" s="427"/>
      <c r="N3491" s="434">
        <v>40900</v>
      </c>
      <c r="O3491" s="427">
        <v>5.18</v>
      </c>
    </row>
    <row r="3492" spans="11:15" ht="15" customHeight="1">
      <c r="K3492" s="434">
        <v>40900</v>
      </c>
      <c r="L3492" s="427">
        <v>4.42</v>
      </c>
      <c r="M3492" s="427"/>
      <c r="N3492" s="434">
        <v>40899</v>
      </c>
      <c r="O3492" s="427">
        <v>5.09</v>
      </c>
    </row>
    <row r="3493" spans="11:15" ht="15" customHeight="1">
      <c r="K3493" s="434">
        <v>40899</v>
      </c>
      <c r="L3493" s="427">
        <v>4.33</v>
      </c>
      <c r="M3493" s="427"/>
      <c r="N3493" s="434">
        <v>40898</v>
      </c>
      <c r="O3493" s="427">
        <v>5.1100000000000003</v>
      </c>
    </row>
    <row r="3494" spans="11:15" ht="15" customHeight="1">
      <c r="K3494" s="434">
        <v>40898</v>
      </c>
      <c r="L3494" s="427">
        <v>4.3499999999999996</v>
      </c>
      <c r="M3494" s="427"/>
      <c r="N3494" s="434">
        <v>40897</v>
      </c>
      <c r="O3494" s="427">
        <v>5.03</v>
      </c>
    </row>
    <row r="3495" spans="11:15" ht="15" customHeight="1">
      <c r="K3495" s="434">
        <v>40897</v>
      </c>
      <c r="L3495" s="427">
        <v>4.28</v>
      </c>
      <c r="M3495" s="427"/>
      <c r="N3495" s="434">
        <v>40896</v>
      </c>
      <c r="O3495" s="427">
        <v>4.9000000000000004</v>
      </c>
    </row>
    <row r="3496" spans="11:15" ht="15" customHeight="1">
      <c r="K3496" s="434">
        <v>40896</v>
      </c>
      <c r="L3496" s="427">
        <v>4.16</v>
      </c>
      <c r="M3496" s="427"/>
      <c r="N3496" s="434">
        <v>40893</v>
      </c>
      <c r="O3496" s="427">
        <v>4.93</v>
      </c>
    </row>
    <row r="3497" spans="11:15" ht="15" customHeight="1">
      <c r="K3497" s="434">
        <v>40893</v>
      </c>
      <c r="L3497" s="427">
        <v>4.21</v>
      </c>
      <c r="M3497" s="427"/>
      <c r="N3497" s="434">
        <v>40892</v>
      </c>
      <c r="O3497" s="427">
        <v>5</v>
      </c>
    </row>
    <row r="3498" spans="11:15" ht="15" customHeight="1">
      <c r="K3498" s="434">
        <v>40892</v>
      </c>
      <c r="L3498" s="427">
        <v>4.28</v>
      </c>
      <c r="M3498" s="427"/>
      <c r="N3498" s="434">
        <v>40891</v>
      </c>
      <c r="O3498" s="427">
        <v>4.9800000000000004</v>
      </c>
    </row>
    <row r="3499" spans="11:15" ht="15" customHeight="1">
      <c r="K3499" s="434">
        <v>40891</v>
      </c>
      <c r="L3499" s="427">
        <v>4.26</v>
      </c>
      <c r="M3499" s="427"/>
      <c r="N3499" s="434">
        <v>40890</v>
      </c>
      <c r="O3499" s="427">
        <v>5.07</v>
      </c>
    </row>
    <row r="3500" spans="11:15" ht="15" customHeight="1">
      <c r="K3500" s="434">
        <v>40890</v>
      </c>
      <c r="L3500" s="427">
        <v>4.3499999999999996</v>
      </c>
      <c r="M3500" s="427"/>
      <c r="N3500" s="434">
        <v>40889</v>
      </c>
      <c r="O3500" s="427">
        <v>5.12</v>
      </c>
    </row>
    <row r="3501" spans="11:15" ht="15" customHeight="1">
      <c r="K3501" s="434">
        <v>40889</v>
      </c>
      <c r="L3501" s="427">
        <v>4.4000000000000004</v>
      </c>
      <c r="M3501" s="427"/>
      <c r="N3501" s="434">
        <v>40886</v>
      </c>
      <c r="O3501" s="427">
        <v>5.17</v>
      </c>
    </row>
    <row r="3502" spans="11:15" ht="15" customHeight="1">
      <c r="K3502" s="434">
        <v>40886</v>
      </c>
      <c r="L3502" s="427">
        <v>4.45</v>
      </c>
      <c r="M3502" s="427"/>
      <c r="N3502" s="434">
        <v>40885</v>
      </c>
      <c r="O3502" s="427">
        <v>5.08</v>
      </c>
    </row>
    <row r="3503" spans="11:15" ht="15" customHeight="1">
      <c r="K3503" s="434">
        <v>40885</v>
      </c>
      <c r="L3503" s="427">
        <v>4.3499999999999996</v>
      </c>
      <c r="M3503" s="427"/>
      <c r="N3503" s="434">
        <v>40884</v>
      </c>
      <c r="O3503" s="427">
        <v>5.0999999999999996</v>
      </c>
    </row>
    <row r="3504" spans="11:15" ht="15" customHeight="1">
      <c r="K3504" s="434">
        <v>40884</v>
      </c>
      <c r="L3504" s="427">
        <v>4.37</v>
      </c>
      <c r="M3504" s="427"/>
      <c r="N3504" s="434">
        <v>40883</v>
      </c>
      <c r="O3504" s="427">
        <v>5.17</v>
      </c>
    </row>
    <row r="3505" spans="11:15" ht="15" customHeight="1">
      <c r="K3505" s="434">
        <v>40883</v>
      </c>
      <c r="L3505" s="427">
        <v>4.4400000000000004</v>
      </c>
      <c r="M3505" s="427"/>
      <c r="N3505" s="434">
        <v>40882</v>
      </c>
      <c r="O3505" s="427">
        <v>5.1100000000000003</v>
      </c>
    </row>
    <row r="3506" spans="11:15" ht="15" customHeight="1">
      <c r="K3506" s="434">
        <v>40882</v>
      </c>
      <c r="L3506" s="427">
        <v>4.37</v>
      </c>
      <c r="M3506" s="427"/>
      <c r="N3506" s="434">
        <v>40879</v>
      </c>
      <c r="O3506" s="427">
        <v>5.09</v>
      </c>
    </row>
    <row r="3507" spans="11:15" ht="15" customHeight="1">
      <c r="K3507" s="434">
        <v>40879</v>
      </c>
      <c r="L3507" s="427">
        <v>4.3600000000000003</v>
      </c>
      <c r="M3507" s="427"/>
      <c r="N3507" s="434">
        <v>40878</v>
      </c>
      <c r="O3507" s="427">
        <v>5.17</v>
      </c>
    </row>
    <row r="3508" spans="11:15" ht="15" customHeight="1">
      <c r="K3508" s="434">
        <v>40878</v>
      </c>
      <c r="L3508" s="427">
        <v>4.46</v>
      </c>
      <c r="M3508" s="427"/>
      <c r="N3508" s="434">
        <v>40877</v>
      </c>
      <c r="O3508" s="427">
        <v>5.07</v>
      </c>
    </row>
    <row r="3509" spans="11:15" ht="15" customHeight="1">
      <c r="K3509" s="434">
        <v>40877</v>
      </c>
      <c r="L3509" s="427">
        <v>4.38</v>
      </c>
      <c r="M3509" s="427"/>
      <c r="N3509" s="434">
        <v>40876</v>
      </c>
      <c r="O3509" s="427">
        <v>4.96</v>
      </c>
    </row>
    <row r="3510" spans="11:15" ht="15" customHeight="1">
      <c r="K3510" s="434">
        <v>40876</v>
      </c>
      <c r="L3510" s="427">
        <v>4.28</v>
      </c>
      <c r="M3510" s="427"/>
      <c r="N3510" s="434">
        <v>40875</v>
      </c>
      <c r="O3510" s="427">
        <v>4.91</v>
      </c>
    </row>
    <row r="3511" spans="11:15" ht="15" customHeight="1">
      <c r="K3511" s="434">
        <v>40875</v>
      </c>
      <c r="L3511" s="427">
        <v>4.1900000000000004</v>
      </c>
      <c r="M3511" s="427"/>
      <c r="N3511" s="434">
        <v>40872</v>
      </c>
      <c r="O3511" s="427">
        <v>4.9000000000000004</v>
      </c>
    </row>
    <row r="3512" spans="11:15" ht="15" customHeight="1">
      <c r="K3512" s="434">
        <v>40872</v>
      </c>
      <c r="L3512" s="427">
        <v>4.1900000000000004</v>
      </c>
      <c r="M3512" s="427"/>
      <c r="N3512" s="434">
        <v>40870</v>
      </c>
      <c r="O3512" s="427">
        <v>4.8</v>
      </c>
    </row>
    <row r="3513" spans="11:15" ht="15" customHeight="1">
      <c r="K3513" s="434">
        <v>40870</v>
      </c>
      <c r="L3513" s="427">
        <v>4.08</v>
      </c>
      <c r="M3513" s="427"/>
      <c r="N3513" s="434">
        <v>40869</v>
      </c>
      <c r="O3513" s="427">
        <v>4.87</v>
      </c>
    </row>
    <row r="3514" spans="11:15" ht="15" customHeight="1">
      <c r="K3514" s="434">
        <v>40869</v>
      </c>
      <c r="L3514" s="427">
        <v>4.17</v>
      </c>
      <c r="M3514" s="427"/>
      <c r="N3514" s="434">
        <v>40868</v>
      </c>
      <c r="O3514" s="427">
        <v>4.88</v>
      </c>
    </row>
    <row r="3515" spans="11:15" ht="15" customHeight="1">
      <c r="K3515" s="434">
        <v>40868</v>
      </c>
      <c r="L3515" s="427">
        <v>4.1900000000000004</v>
      </c>
      <c r="M3515" s="427"/>
      <c r="N3515" s="434">
        <v>40865</v>
      </c>
      <c r="O3515" s="427">
        <v>4.92</v>
      </c>
    </row>
    <row r="3516" spans="11:15" ht="15" customHeight="1">
      <c r="K3516" s="434">
        <v>40865</v>
      </c>
      <c r="L3516" s="427">
        <v>4.2300000000000004</v>
      </c>
      <c r="M3516" s="427"/>
      <c r="N3516" s="434">
        <v>40864</v>
      </c>
      <c r="O3516" s="427">
        <v>4.88</v>
      </c>
    </row>
    <row r="3517" spans="11:15" ht="15" customHeight="1">
      <c r="K3517" s="434">
        <v>40864</v>
      </c>
      <c r="L3517" s="427">
        <v>4.21</v>
      </c>
      <c r="M3517" s="427"/>
      <c r="N3517" s="434">
        <v>40863</v>
      </c>
      <c r="O3517" s="427">
        <v>4.96</v>
      </c>
    </row>
    <row r="3518" spans="11:15" ht="15" customHeight="1">
      <c r="K3518" s="434">
        <v>40863</v>
      </c>
      <c r="L3518" s="427">
        <v>4.28</v>
      </c>
      <c r="M3518" s="427"/>
      <c r="N3518" s="434">
        <v>40862</v>
      </c>
      <c r="O3518" s="427">
        <v>4.99</v>
      </c>
    </row>
    <row r="3519" spans="11:15" ht="15" customHeight="1">
      <c r="K3519" s="434">
        <v>40862</v>
      </c>
      <c r="L3519" s="427">
        <v>4.32</v>
      </c>
      <c r="M3519" s="427"/>
      <c r="N3519" s="434">
        <v>40861</v>
      </c>
      <c r="O3519" s="427">
        <v>4.96</v>
      </c>
    </row>
    <row r="3520" spans="11:15" ht="15" customHeight="1">
      <c r="K3520" s="434">
        <v>40861</v>
      </c>
      <c r="L3520" s="427">
        <v>4.3</v>
      </c>
      <c r="M3520" s="427"/>
      <c r="N3520" s="434">
        <v>40857</v>
      </c>
      <c r="O3520" s="427">
        <v>4.9800000000000004</v>
      </c>
    </row>
    <row r="3521" spans="11:15" ht="15" customHeight="1">
      <c r="K3521" s="434">
        <v>40857</v>
      </c>
      <c r="L3521" s="427">
        <v>4.32</v>
      </c>
      <c r="M3521" s="427"/>
      <c r="N3521" s="434">
        <v>40856</v>
      </c>
      <c r="O3521" s="427">
        <v>4.8899999999999997</v>
      </c>
    </row>
    <row r="3522" spans="11:15" ht="15" customHeight="1">
      <c r="K3522" s="434">
        <v>40856</v>
      </c>
      <c r="L3522" s="427">
        <v>4.21</v>
      </c>
      <c r="M3522" s="427"/>
      <c r="N3522" s="434">
        <v>40855</v>
      </c>
      <c r="O3522" s="427">
        <v>4.99</v>
      </c>
    </row>
    <row r="3523" spans="11:15" ht="15" customHeight="1">
      <c r="K3523" s="434">
        <v>40855</v>
      </c>
      <c r="L3523" s="427">
        <v>4.32</v>
      </c>
      <c r="M3523" s="427"/>
      <c r="N3523" s="434">
        <v>40854</v>
      </c>
      <c r="O3523" s="427">
        <v>4.9000000000000004</v>
      </c>
    </row>
    <row r="3524" spans="11:15" ht="15" customHeight="1">
      <c r="K3524" s="434">
        <v>40854</v>
      </c>
      <c r="L3524" s="427">
        <v>4.24</v>
      </c>
      <c r="M3524" s="427"/>
      <c r="N3524" s="434">
        <v>40851</v>
      </c>
      <c r="O3524" s="427">
        <v>4.97</v>
      </c>
    </row>
    <row r="3525" spans="11:15" ht="15" customHeight="1">
      <c r="K3525" s="434">
        <v>40851</v>
      </c>
      <c r="L3525" s="427">
        <v>4.3</v>
      </c>
      <c r="M3525" s="427"/>
      <c r="N3525" s="434">
        <v>40850</v>
      </c>
      <c r="O3525" s="427">
        <v>4.99</v>
      </c>
    </row>
    <row r="3526" spans="11:15" ht="15" customHeight="1">
      <c r="K3526" s="434">
        <v>40850</v>
      </c>
      <c r="L3526" s="427">
        <v>4.32</v>
      </c>
      <c r="M3526" s="427"/>
      <c r="N3526" s="434">
        <v>40849</v>
      </c>
      <c r="O3526" s="427">
        <v>4.92</v>
      </c>
    </row>
    <row r="3527" spans="11:15" ht="15" customHeight="1">
      <c r="K3527" s="434">
        <v>40849</v>
      </c>
      <c r="L3527" s="427">
        <v>4.24</v>
      </c>
      <c r="M3527" s="427"/>
      <c r="N3527" s="434">
        <v>40848</v>
      </c>
      <c r="O3527" s="427">
        <v>4.9000000000000004</v>
      </c>
    </row>
    <row r="3528" spans="11:15" ht="15" customHeight="1">
      <c r="K3528" s="434">
        <v>40848</v>
      </c>
      <c r="L3528" s="427">
        <v>4.22</v>
      </c>
      <c r="M3528" s="427"/>
      <c r="N3528" s="434">
        <v>40847</v>
      </c>
      <c r="O3528" s="427">
        <v>5.08</v>
      </c>
    </row>
    <row r="3529" spans="11:15" ht="15" customHeight="1">
      <c r="K3529" s="434">
        <v>40847</v>
      </c>
      <c r="L3529" s="427">
        <v>4.42</v>
      </c>
      <c r="M3529" s="427"/>
      <c r="N3529" s="434">
        <v>40844</v>
      </c>
      <c r="O3529" s="427">
        <v>5.24</v>
      </c>
    </row>
    <row r="3530" spans="11:15" ht="15" customHeight="1">
      <c r="K3530" s="434">
        <v>40844</v>
      </c>
      <c r="L3530" s="427">
        <v>4.57</v>
      </c>
      <c r="M3530" s="427"/>
      <c r="N3530" s="434">
        <v>40843</v>
      </c>
      <c r="O3530" s="427">
        <v>5.37</v>
      </c>
    </row>
    <row r="3531" spans="11:15" ht="15" customHeight="1">
      <c r="K3531" s="434">
        <v>40843</v>
      </c>
      <c r="L3531" s="427">
        <v>4.68</v>
      </c>
      <c r="M3531" s="427"/>
      <c r="N3531" s="434">
        <v>40842</v>
      </c>
      <c r="O3531" s="427">
        <v>5.25</v>
      </c>
    </row>
    <row r="3532" spans="11:15" ht="15" customHeight="1">
      <c r="K3532" s="434">
        <v>40842</v>
      </c>
      <c r="L3532" s="427">
        <v>4.5599999999999996</v>
      </c>
      <c r="M3532" s="427"/>
      <c r="N3532" s="434">
        <v>40841</v>
      </c>
      <c r="O3532" s="427">
        <v>5.2</v>
      </c>
    </row>
    <row r="3533" spans="11:15" ht="15" customHeight="1">
      <c r="K3533" s="434">
        <v>40841</v>
      </c>
      <c r="L3533" s="427">
        <v>4.49</v>
      </c>
      <c r="M3533" s="427"/>
      <c r="N3533" s="434">
        <v>40840</v>
      </c>
      <c r="O3533" s="427">
        <v>5.35</v>
      </c>
    </row>
    <row r="3534" spans="11:15" ht="15" customHeight="1">
      <c r="K3534" s="434">
        <v>40840</v>
      </c>
      <c r="L3534" s="427">
        <v>4.6399999999999997</v>
      </c>
      <c r="M3534" s="427"/>
      <c r="N3534" s="434">
        <v>40837</v>
      </c>
      <c r="O3534" s="427">
        <v>5.33</v>
      </c>
    </row>
    <row r="3535" spans="11:15" ht="15" customHeight="1">
      <c r="K3535" s="434">
        <v>40837</v>
      </c>
      <c r="L3535" s="427">
        <v>4.62</v>
      </c>
      <c r="M3535" s="427"/>
      <c r="N3535" s="434">
        <v>40836</v>
      </c>
      <c r="O3535" s="427">
        <v>5.28</v>
      </c>
    </row>
    <row r="3536" spans="11:15" ht="15" customHeight="1">
      <c r="K3536" s="434">
        <v>40836</v>
      </c>
      <c r="L3536" s="427">
        <v>4.57</v>
      </c>
      <c r="M3536" s="427"/>
      <c r="N3536" s="434">
        <v>40835</v>
      </c>
      <c r="O3536" s="427">
        <v>5.27</v>
      </c>
    </row>
    <row r="3537" spans="11:15" ht="15" customHeight="1">
      <c r="K3537" s="434">
        <v>40835</v>
      </c>
      <c r="L3537" s="427">
        <v>4.54</v>
      </c>
      <c r="M3537" s="427"/>
      <c r="N3537" s="434">
        <v>40834</v>
      </c>
      <c r="O3537" s="427">
        <v>5.3</v>
      </c>
    </row>
    <row r="3538" spans="11:15" ht="15" customHeight="1">
      <c r="K3538" s="434">
        <v>40834</v>
      </c>
      <c r="L3538" s="427">
        <v>4.5599999999999996</v>
      </c>
      <c r="M3538" s="427"/>
      <c r="N3538" s="434">
        <v>40833</v>
      </c>
      <c r="O3538" s="427">
        <v>5.32</v>
      </c>
    </row>
    <row r="3539" spans="11:15" ht="15" customHeight="1">
      <c r="K3539" s="434">
        <v>40833</v>
      </c>
      <c r="L3539" s="427">
        <v>4.5599999999999996</v>
      </c>
      <c r="M3539" s="427"/>
      <c r="N3539" s="434">
        <v>40830</v>
      </c>
      <c r="O3539" s="427">
        <v>5.4</v>
      </c>
    </row>
    <row r="3540" spans="11:15" ht="15" customHeight="1">
      <c r="K3540" s="434">
        <v>40830</v>
      </c>
      <c r="L3540" s="427">
        <v>4.6399999999999997</v>
      </c>
      <c r="M3540" s="427"/>
      <c r="N3540" s="434">
        <v>40829</v>
      </c>
      <c r="O3540" s="427">
        <v>5.35</v>
      </c>
    </row>
    <row r="3541" spans="11:15" ht="15" customHeight="1">
      <c r="K3541" s="434">
        <v>40829</v>
      </c>
      <c r="L3541" s="427">
        <v>4.58</v>
      </c>
      <c r="M3541" s="427"/>
      <c r="N3541" s="434">
        <v>40828</v>
      </c>
      <c r="O3541" s="427">
        <v>5.43</v>
      </c>
    </row>
    <row r="3542" spans="11:15" ht="15" customHeight="1">
      <c r="K3542" s="434">
        <v>40828</v>
      </c>
      <c r="L3542" s="427">
        <v>4.66</v>
      </c>
      <c r="M3542" s="427"/>
      <c r="N3542" s="434">
        <v>40827</v>
      </c>
      <c r="O3542" s="427">
        <v>5.33</v>
      </c>
    </row>
    <row r="3543" spans="11:15" ht="15" customHeight="1">
      <c r="K3543" s="434">
        <v>40827</v>
      </c>
      <c r="L3543" s="427">
        <v>4.57</v>
      </c>
      <c r="M3543" s="427"/>
      <c r="N3543" s="434">
        <v>40823</v>
      </c>
      <c r="O3543" s="427">
        <v>5.23</v>
      </c>
    </row>
    <row r="3544" spans="11:15" ht="15" customHeight="1">
      <c r="K3544" s="434">
        <v>40823</v>
      </c>
      <c r="L3544" s="427">
        <v>4.4800000000000004</v>
      </c>
      <c r="M3544" s="427"/>
      <c r="N3544" s="434">
        <v>40822</v>
      </c>
      <c r="O3544" s="427">
        <v>5.16</v>
      </c>
    </row>
    <row r="3545" spans="11:15" ht="15" customHeight="1">
      <c r="K3545" s="434">
        <v>40822</v>
      </c>
      <c r="L3545" s="427">
        <v>4.42</v>
      </c>
      <c r="M3545" s="427"/>
      <c r="N3545" s="434">
        <v>40821</v>
      </c>
      <c r="O3545" s="427">
        <v>5.08</v>
      </c>
    </row>
    <row r="3546" spans="11:15" ht="15" customHeight="1">
      <c r="K3546" s="434">
        <v>40821</v>
      </c>
      <c r="L3546" s="427">
        <v>4.3499999999999996</v>
      </c>
      <c r="M3546" s="427"/>
      <c r="N3546" s="434">
        <v>40820</v>
      </c>
      <c r="O3546" s="427">
        <v>4.93</v>
      </c>
    </row>
    <row r="3547" spans="11:15" ht="15" customHeight="1">
      <c r="K3547" s="434">
        <v>40820</v>
      </c>
      <c r="L3547" s="427">
        <v>4.2300000000000004</v>
      </c>
      <c r="M3547" s="427"/>
      <c r="N3547" s="434">
        <v>40819</v>
      </c>
      <c r="O3547" s="427">
        <v>4.92</v>
      </c>
    </row>
    <row r="3548" spans="11:15" ht="15" customHeight="1">
      <c r="K3548" s="434">
        <v>40819</v>
      </c>
      <c r="L3548" s="427">
        <v>4.22</v>
      </c>
      <c r="M3548" s="427"/>
      <c r="N3548" s="434">
        <v>40816</v>
      </c>
      <c r="O3548" s="427">
        <v>5.07</v>
      </c>
    </row>
    <row r="3549" spans="11:15" ht="15" customHeight="1">
      <c r="K3549" s="434">
        <v>40816</v>
      </c>
      <c r="L3549" s="427">
        <v>4.38</v>
      </c>
      <c r="M3549" s="427"/>
      <c r="N3549" s="434">
        <v>40815</v>
      </c>
      <c r="O3549" s="427">
        <v>5.15</v>
      </c>
    </row>
    <row r="3550" spans="11:15" ht="15" customHeight="1">
      <c r="K3550" s="434">
        <v>40815</v>
      </c>
      <c r="L3550" s="427">
        <v>4.46</v>
      </c>
      <c r="M3550" s="427"/>
      <c r="N3550" s="434">
        <v>40814</v>
      </c>
      <c r="O3550" s="427">
        <v>5.24</v>
      </c>
    </row>
    <row r="3551" spans="11:15" ht="15" customHeight="1">
      <c r="K3551" s="434">
        <v>40814</v>
      </c>
      <c r="L3551" s="427">
        <v>4.55</v>
      </c>
      <c r="M3551" s="427"/>
      <c r="N3551" s="434">
        <v>40813</v>
      </c>
      <c r="O3551" s="427">
        <v>5.25</v>
      </c>
    </row>
    <row r="3552" spans="11:15" ht="15" customHeight="1">
      <c r="K3552" s="434">
        <v>40813</v>
      </c>
      <c r="L3552" s="427">
        <v>4.58</v>
      </c>
      <c r="M3552" s="427"/>
      <c r="N3552" s="434">
        <v>40812</v>
      </c>
      <c r="O3552" s="427">
        <v>5.13</v>
      </c>
    </row>
    <row r="3553" spans="11:15" ht="15" customHeight="1">
      <c r="K3553" s="434">
        <v>40812</v>
      </c>
      <c r="L3553" s="427">
        <v>4.47</v>
      </c>
      <c r="M3553" s="427"/>
      <c r="N3553" s="434">
        <v>40809</v>
      </c>
      <c r="O3553" s="427">
        <v>5</v>
      </c>
    </row>
    <row r="3554" spans="11:15" ht="15" customHeight="1">
      <c r="K3554" s="434">
        <v>40809</v>
      </c>
      <c r="L3554" s="427">
        <v>4.32</v>
      </c>
      <c r="M3554" s="427"/>
      <c r="N3554" s="434">
        <v>40808</v>
      </c>
      <c r="O3554" s="427">
        <v>4.9000000000000004</v>
      </c>
    </row>
    <row r="3555" spans="11:15" ht="15" customHeight="1">
      <c r="K3555" s="434">
        <v>40808</v>
      </c>
      <c r="L3555" s="427">
        <v>4.2300000000000004</v>
      </c>
      <c r="M3555" s="427"/>
      <c r="N3555" s="434">
        <v>40807</v>
      </c>
      <c r="O3555" s="427">
        <v>5</v>
      </c>
    </row>
    <row r="3556" spans="11:15" ht="15" customHeight="1">
      <c r="K3556" s="434">
        <v>40807</v>
      </c>
      <c r="L3556" s="427">
        <v>4.33</v>
      </c>
      <c r="M3556" s="427"/>
      <c r="N3556" s="434">
        <v>40806</v>
      </c>
      <c r="O3556" s="427">
        <v>5.16</v>
      </c>
    </row>
    <row r="3557" spans="11:15" ht="15" customHeight="1">
      <c r="K3557" s="434">
        <v>40806</v>
      </c>
      <c r="L3557" s="427">
        <v>4.5</v>
      </c>
      <c r="M3557" s="427"/>
      <c r="N3557" s="434">
        <v>40805</v>
      </c>
      <c r="O3557" s="427">
        <v>5.13</v>
      </c>
    </row>
    <row r="3558" spans="11:15" ht="15" customHeight="1">
      <c r="K3558" s="434">
        <v>40805</v>
      </c>
      <c r="L3558" s="427">
        <v>4.4800000000000004</v>
      </c>
      <c r="M3558" s="427"/>
      <c r="N3558" s="434">
        <v>40802</v>
      </c>
      <c r="O3558" s="427">
        <v>5.23</v>
      </c>
    </row>
    <row r="3559" spans="11:15" ht="15" customHeight="1">
      <c r="K3559" s="434">
        <v>40802</v>
      </c>
      <c r="L3559" s="427">
        <v>4.59</v>
      </c>
      <c r="M3559" s="427"/>
      <c r="N3559" s="434">
        <v>40801</v>
      </c>
      <c r="O3559" s="427">
        <v>5.24</v>
      </c>
    </row>
    <row r="3560" spans="11:15" ht="15" customHeight="1">
      <c r="K3560" s="434">
        <v>40801</v>
      </c>
      <c r="L3560" s="427">
        <v>4.6100000000000003</v>
      </c>
      <c r="M3560" s="427"/>
      <c r="N3560" s="434">
        <v>40800</v>
      </c>
      <c r="O3560" s="427">
        <v>5.16</v>
      </c>
    </row>
    <row r="3561" spans="11:15" ht="15" customHeight="1">
      <c r="K3561" s="434">
        <v>40800</v>
      </c>
      <c r="L3561" s="427">
        <v>4.5599999999999996</v>
      </c>
      <c r="M3561" s="427"/>
      <c r="N3561" s="434">
        <v>40799</v>
      </c>
      <c r="O3561" s="427">
        <v>5.14</v>
      </c>
    </row>
    <row r="3562" spans="11:15" ht="15" customHeight="1">
      <c r="K3562" s="434">
        <v>40799</v>
      </c>
      <c r="L3562" s="427">
        <v>4.55</v>
      </c>
      <c r="M3562" s="427"/>
      <c r="N3562" s="434">
        <v>40798</v>
      </c>
      <c r="O3562" s="427">
        <v>5.04</v>
      </c>
    </row>
    <row r="3563" spans="11:15" ht="15" customHeight="1">
      <c r="K3563" s="434">
        <v>40798</v>
      </c>
      <c r="L3563" s="427">
        <v>4.45</v>
      </c>
      <c r="M3563" s="427"/>
      <c r="N3563" s="434">
        <v>40795</v>
      </c>
      <c r="O3563" s="427">
        <v>5.04</v>
      </c>
    </row>
    <row r="3564" spans="11:15" ht="15" customHeight="1">
      <c r="K3564" s="434">
        <v>40795</v>
      </c>
      <c r="L3564" s="427">
        <v>4.46</v>
      </c>
      <c r="M3564" s="427"/>
      <c r="N3564" s="434">
        <v>40794</v>
      </c>
      <c r="O3564" s="427">
        <v>5.07</v>
      </c>
    </row>
    <row r="3565" spans="11:15" ht="15" customHeight="1">
      <c r="K3565" s="434">
        <v>40794</v>
      </c>
      <c r="L3565" s="427">
        <v>4.5199999999999996</v>
      </c>
      <c r="M3565" s="427"/>
      <c r="N3565" s="434">
        <v>40793</v>
      </c>
      <c r="O3565" s="427">
        <v>5.1100000000000003</v>
      </c>
    </row>
    <row r="3566" spans="11:15" ht="15" customHeight="1">
      <c r="K3566" s="434">
        <v>40793</v>
      </c>
      <c r="L3566" s="427">
        <v>4.55</v>
      </c>
      <c r="M3566" s="427"/>
      <c r="N3566" s="434">
        <v>40792</v>
      </c>
      <c r="O3566" s="427">
        <v>5.01</v>
      </c>
    </row>
    <row r="3567" spans="11:15" ht="15" customHeight="1">
      <c r="K3567" s="434">
        <v>40792</v>
      </c>
      <c r="L3567" s="427">
        <v>4.4400000000000004</v>
      </c>
      <c r="M3567" s="427"/>
      <c r="N3567" s="434">
        <v>40788</v>
      </c>
      <c r="O3567" s="427">
        <v>5.04</v>
      </c>
    </row>
    <row r="3568" spans="11:15" ht="15" customHeight="1">
      <c r="K3568" s="434">
        <v>40788</v>
      </c>
      <c r="L3568" s="427">
        <v>4.47</v>
      </c>
      <c r="M3568" s="427"/>
      <c r="N3568" s="434">
        <v>40787</v>
      </c>
      <c r="O3568" s="427">
        <v>5.23</v>
      </c>
    </row>
    <row r="3569" spans="11:15" ht="15" customHeight="1">
      <c r="K3569" s="434">
        <v>40787</v>
      </c>
      <c r="L3569" s="427">
        <v>4.67</v>
      </c>
      <c r="M3569" s="427"/>
      <c r="N3569" s="434">
        <v>40786</v>
      </c>
      <c r="O3569" s="427">
        <v>5.33</v>
      </c>
    </row>
    <row r="3570" spans="11:15" ht="15" customHeight="1">
      <c r="K3570" s="434">
        <v>40786</v>
      </c>
      <c r="L3570" s="427">
        <v>4.74</v>
      </c>
      <c r="M3570" s="427"/>
      <c r="N3570" s="434">
        <v>40785</v>
      </c>
      <c r="O3570" s="427">
        <v>5.25</v>
      </c>
    </row>
    <row r="3571" spans="11:15" ht="15" customHeight="1">
      <c r="K3571" s="434">
        <v>40785</v>
      </c>
      <c r="L3571" s="427">
        <v>4.66</v>
      </c>
      <c r="M3571" s="427"/>
      <c r="N3571" s="434">
        <v>40784</v>
      </c>
      <c r="O3571" s="427">
        <v>5.35</v>
      </c>
    </row>
    <row r="3572" spans="11:15" ht="15" customHeight="1">
      <c r="K3572" s="434">
        <v>40784</v>
      </c>
      <c r="L3572" s="427">
        <v>4.76</v>
      </c>
      <c r="M3572" s="427"/>
      <c r="N3572" s="434">
        <v>40781</v>
      </c>
      <c r="O3572" s="427">
        <v>5.26</v>
      </c>
    </row>
    <row r="3573" spans="11:15" ht="15" customHeight="1">
      <c r="K3573" s="434">
        <v>40781</v>
      </c>
      <c r="L3573" s="427">
        <v>4.67</v>
      </c>
      <c r="M3573" s="427"/>
      <c r="N3573" s="434">
        <v>40780</v>
      </c>
      <c r="O3573" s="427">
        <v>5.31</v>
      </c>
    </row>
    <row r="3574" spans="11:15" ht="15" customHeight="1">
      <c r="K3574" s="434">
        <v>40780</v>
      </c>
      <c r="L3574" s="427">
        <v>4.74</v>
      </c>
      <c r="M3574" s="427"/>
      <c r="N3574" s="434">
        <v>40779</v>
      </c>
      <c r="O3574" s="427">
        <v>5.32</v>
      </c>
    </row>
    <row r="3575" spans="11:15" ht="15" customHeight="1">
      <c r="K3575" s="434">
        <v>40779</v>
      </c>
      <c r="L3575" s="427">
        <v>4.74</v>
      </c>
      <c r="M3575" s="427"/>
      <c r="N3575" s="434">
        <v>40778</v>
      </c>
      <c r="O3575" s="427">
        <v>5.17</v>
      </c>
    </row>
    <row r="3576" spans="11:15" ht="15" customHeight="1">
      <c r="K3576" s="434">
        <v>40778</v>
      </c>
      <c r="L3576" s="427">
        <v>4.57</v>
      </c>
      <c r="M3576" s="427"/>
      <c r="N3576" s="434">
        <v>40777</v>
      </c>
      <c r="O3576" s="427">
        <v>5.0599999999999996</v>
      </c>
    </row>
    <row r="3577" spans="11:15" ht="15" customHeight="1">
      <c r="K3577" s="434">
        <v>40777</v>
      </c>
      <c r="L3577" s="427">
        <v>4.49</v>
      </c>
      <c r="M3577" s="427"/>
      <c r="N3577" s="434">
        <v>40774</v>
      </c>
      <c r="O3577" s="427">
        <v>5.01</v>
      </c>
    </row>
    <row r="3578" spans="11:15" ht="15" customHeight="1">
      <c r="K3578" s="434">
        <v>40774</v>
      </c>
      <c r="L3578" s="427">
        <v>4.47</v>
      </c>
      <c r="M3578" s="427"/>
      <c r="N3578" s="434">
        <v>40773</v>
      </c>
      <c r="O3578" s="427">
        <v>5.05</v>
      </c>
    </row>
    <row r="3579" spans="11:15" ht="15" customHeight="1">
      <c r="K3579" s="434">
        <v>40773</v>
      </c>
      <c r="L3579" s="427">
        <v>4.51</v>
      </c>
      <c r="M3579" s="427"/>
      <c r="N3579" s="434">
        <v>40772</v>
      </c>
      <c r="O3579" s="427">
        <v>5.15</v>
      </c>
    </row>
    <row r="3580" spans="11:15" ht="15" customHeight="1">
      <c r="K3580" s="434">
        <v>40772</v>
      </c>
      <c r="L3580" s="427">
        <v>4.5999999999999996</v>
      </c>
      <c r="M3580" s="427"/>
      <c r="N3580" s="434">
        <v>40771</v>
      </c>
      <c r="O3580" s="427">
        <v>5.22</v>
      </c>
    </row>
    <row r="3581" spans="11:15" ht="15" customHeight="1">
      <c r="K3581" s="434">
        <v>40771</v>
      </c>
      <c r="L3581" s="427">
        <v>4.68</v>
      </c>
      <c r="M3581" s="427"/>
      <c r="N3581" s="434">
        <v>40770</v>
      </c>
      <c r="O3581" s="427">
        <v>5.29</v>
      </c>
    </row>
    <row r="3582" spans="11:15" ht="15" customHeight="1">
      <c r="K3582" s="434">
        <v>40770</v>
      </c>
      <c r="L3582" s="427">
        <v>4.7699999999999996</v>
      </c>
      <c r="M3582" s="427"/>
      <c r="N3582" s="434">
        <v>40767</v>
      </c>
      <c r="O3582" s="427">
        <v>5.23</v>
      </c>
    </row>
    <row r="3583" spans="11:15" ht="15" customHeight="1">
      <c r="K3583" s="434">
        <v>40767</v>
      </c>
      <c r="L3583" s="427">
        <v>4.71</v>
      </c>
      <c r="M3583" s="427"/>
      <c r="N3583" s="434">
        <v>40766</v>
      </c>
      <c r="O3583" s="427">
        <v>5.33</v>
      </c>
    </row>
    <row r="3584" spans="11:15" ht="15" customHeight="1">
      <c r="K3584" s="434">
        <v>40766</v>
      </c>
      <c r="L3584" s="427">
        <v>4.8</v>
      </c>
      <c r="M3584" s="427"/>
      <c r="N3584" s="434">
        <v>40765</v>
      </c>
      <c r="O3584" s="427">
        <v>5.0599999999999996</v>
      </c>
    </row>
    <row r="3585" spans="11:15" ht="15" customHeight="1">
      <c r="K3585" s="434">
        <v>40765</v>
      </c>
      <c r="L3585" s="427">
        <v>4.54</v>
      </c>
      <c r="M3585" s="427"/>
      <c r="N3585" s="434">
        <v>40764</v>
      </c>
      <c r="O3585" s="427">
        <v>5.08</v>
      </c>
    </row>
    <row r="3586" spans="11:15" ht="15" customHeight="1">
      <c r="K3586" s="434">
        <v>40764</v>
      </c>
      <c r="L3586" s="427">
        <v>4.58</v>
      </c>
      <c r="M3586" s="427"/>
      <c r="N3586" s="434">
        <v>40763</v>
      </c>
      <c r="O3586" s="427">
        <v>5.16</v>
      </c>
    </row>
    <row r="3587" spans="11:15" ht="15" customHeight="1">
      <c r="K3587" s="434">
        <v>40763</v>
      </c>
      <c r="L3587" s="427">
        <v>4.67</v>
      </c>
      <c r="M3587" s="427"/>
      <c r="N3587" s="434">
        <v>40760</v>
      </c>
      <c r="O3587" s="427">
        <v>5.25</v>
      </c>
    </row>
    <row r="3588" spans="11:15" ht="15" customHeight="1">
      <c r="K3588" s="434">
        <v>40760</v>
      </c>
      <c r="L3588" s="427">
        <v>4.7699999999999996</v>
      </c>
      <c r="M3588" s="427"/>
      <c r="N3588" s="434">
        <v>40759</v>
      </c>
      <c r="O3588" s="427">
        <v>5.15</v>
      </c>
    </row>
    <row r="3589" spans="11:15" ht="15" customHeight="1">
      <c r="K3589" s="434">
        <v>40759</v>
      </c>
      <c r="L3589" s="427">
        <v>4.67</v>
      </c>
      <c r="M3589" s="427"/>
      <c r="N3589" s="434">
        <v>40758</v>
      </c>
      <c r="O3589" s="427">
        <v>5.29</v>
      </c>
    </row>
    <row r="3590" spans="11:15" ht="15" customHeight="1">
      <c r="K3590" s="434">
        <v>40758</v>
      </c>
      <c r="L3590" s="427">
        <v>4.82</v>
      </c>
      <c r="M3590" s="427"/>
      <c r="N3590" s="434">
        <v>40757</v>
      </c>
      <c r="O3590" s="427">
        <v>5.34</v>
      </c>
    </row>
    <row r="3591" spans="11:15" ht="15" customHeight="1">
      <c r="K3591" s="434">
        <v>40757</v>
      </c>
      <c r="L3591" s="427">
        <v>4.87</v>
      </c>
      <c r="M3591" s="427"/>
      <c r="N3591" s="434">
        <v>40756</v>
      </c>
      <c r="O3591" s="427">
        <v>5.48</v>
      </c>
    </row>
    <row r="3592" spans="11:15" ht="15" customHeight="1">
      <c r="K3592" s="434">
        <v>40756</v>
      </c>
      <c r="L3592" s="427">
        <v>5.0199999999999996</v>
      </c>
      <c r="M3592" s="427"/>
      <c r="N3592" s="434">
        <v>40753</v>
      </c>
      <c r="O3592" s="427">
        <v>5.54</v>
      </c>
    </row>
    <row r="3593" spans="11:15" ht="15" customHeight="1">
      <c r="K3593" s="434">
        <v>40753</v>
      </c>
      <c r="L3593" s="427">
        <v>5.09</v>
      </c>
      <c r="M3593" s="427"/>
      <c r="N3593" s="434">
        <v>40752</v>
      </c>
      <c r="O3593" s="427">
        <v>5.66</v>
      </c>
    </row>
    <row r="3594" spans="11:15" ht="15" customHeight="1">
      <c r="K3594" s="434">
        <v>40752</v>
      </c>
      <c r="L3594" s="427">
        <v>5.21</v>
      </c>
      <c r="M3594" s="427"/>
      <c r="N3594" s="434">
        <v>40751</v>
      </c>
      <c r="O3594" s="427">
        <v>5.68</v>
      </c>
    </row>
    <row r="3595" spans="11:15" ht="15" customHeight="1">
      <c r="K3595" s="434">
        <v>40751</v>
      </c>
      <c r="L3595" s="427">
        <v>5.24</v>
      </c>
      <c r="M3595" s="427"/>
      <c r="N3595" s="434">
        <v>40750</v>
      </c>
      <c r="O3595" s="427">
        <v>5.68</v>
      </c>
    </row>
    <row r="3596" spans="11:15" ht="15" customHeight="1">
      <c r="K3596" s="434">
        <v>40750</v>
      </c>
      <c r="L3596" s="427">
        <v>5.24</v>
      </c>
      <c r="M3596" s="427"/>
      <c r="N3596" s="434">
        <v>40749</v>
      </c>
      <c r="O3596" s="427">
        <v>5.73</v>
      </c>
    </row>
    <row r="3597" spans="11:15" ht="15" customHeight="1">
      <c r="K3597" s="434">
        <v>40749</v>
      </c>
      <c r="L3597" s="427">
        <v>5.3</v>
      </c>
      <c r="M3597" s="427"/>
      <c r="N3597" s="434">
        <v>40746</v>
      </c>
      <c r="O3597" s="427">
        <v>5.67</v>
      </c>
    </row>
    <row r="3598" spans="11:15" ht="15" customHeight="1">
      <c r="K3598" s="434">
        <v>40746</v>
      </c>
      <c r="L3598" s="427">
        <v>5.24</v>
      </c>
      <c r="M3598" s="427"/>
      <c r="N3598" s="434">
        <v>40745</v>
      </c>
      <c r="O3598" s="427">
        <v>5.74</v>
      </c>
    </row>
    <row r="3599" spans="11:15" ht="15" customHeight="1">
      <c r="K3599" s="434">
        <v>40745</v>
      </c>
      <c r="L3599" s="427">
        <v>5.3</v>
      </c>
      <c r="M3599" s="427"/>
      <c r="N3599" s="434">
        <v>40744</v>
      </c>
      <c r="O3599" s="427">
        <v>5.7</v>
      </c>
    </row>
    <row r="3600" spans="11:15" ht="15" customHeight="1">
      <c r="K3600" s="434">
        <v>40744</v>
      </c>
      <c r="L3600" s="427">
        <v>5.26</v>
      </c>
      <c r="M3600" s="427"/>
      <c r="N3600" s="434">
        <v>40743</v>
      </c>
      <c r="O3600" s="427">
        <v>5.63</v>
      </c>
    </row>
    <row r="3601" spans="11:15" ht="15" customHeight="1">
      <c r="K3601" s="434">
        <v>40743</v>
      </c>
      <c r="L3601" s="427">
        <v>5.19</v>
      </c>
      <c r="M3601" s="427"/>
      <c r="N3601" s="434">
        <v>40742</v>
      </c>
      <c r="O3601" s="427">
        <v>5.72</v>
      </c>
    </row>
    <row r="3602" spans="11:15" ht="15" customHeight="1">
      <c r="K3602" s="434">
        <v>40742</v>
      </c>
      <c r="L3602" s="427">
        <v>5.28</v>
      </c>
      <c r="M3602" s="427"/>
      <c r="N3602" s="434">
        <v>40739</v>
      </c>
      <c r="O3602" s="427">
        <v>5.68</v>
      </c>
    </row>
    <row r="3603" spans="11:15" ht="15" customHeight="1">
      <c r="K3603" s="434">
        <v>40739</v>
      </c>
      <c r="L3603" s="427">
        <v>5.25</v>
      </c>
      <c r="M3603" s="427"/>
      <c r="N3603" s="434">
        <v>40738</v>
      </c>
      <c r="O3603" s="427">
        <v>5.68</v>
      </c>
    </row>
    <row r="3604" spans="11:15" ht="15" customHeight="1">
      <c r="K3604" s="434">
        <v>40738</v>
      </c>
      <c r="L3604" s="427">
        <v>5.25</v>
      </c>
      <c r="M3604" s="427"/>
      <c r="N3604" s="434">
        <v>40737</v>
      </c>
      <c r="O3604" s="427">
        <v>5.62</v>
      </c>
    </row>
    <row r="3605" spans="11:15" ht="15" customHeight="1">
      <c r="K3605" s="434">
        <v>40737</v>
      </c>
      <c r="L3605" s="427">
        <v>5.19</v>
      </c>
      <c r="M3605" s="427"/>
      <c r="N3605" s="434">
        <v>40736</v>
      </c>
      <c r="O3605" s="427">
        <v>5.63</v>
      </c>
    </row>
    <row r="3606" spans="11:15" ht="15" customHeight="1">
      <c r="K3606" s="434">
        <v>40736</v>
      </c>
      <c r="L3606" s="427">
        <v>5.2</v>
      </c>
      <c r="M3606" s="427"/>
      <c r="N3606" s="434">
        <v>40735</v>
      </c>
      <c r="O3606" s="427">
        <v>5.65</v>
      </c>
    </row>
    <row r="3607" spans="11:15" ht="15" customHeight="1">
      <c r="K3607" s="434">
        <v>40735</v>
      </c>
      <c r="L3607" s="427">
        <v>5.21</v>
      </c>
      <c r="M3607" s="427"/>
      <c r="N3607" s="434">
        <v>40732</v>
      </c>
      <c r="O3607" s="427">
        <v>5.71</v>
      </c>
    </row>
    <row r="3608" spans="11:15" ht="15" customHeight="1">
      <c r="K3608" s="434">
        <v>40732</v>
      </c>
      <c r="L3608" s="427">
        <v>5.28</v>
      </c>
      <c r="M3608" s="427"/>
      <c r="N3608" s="434">
        <v>40731</v>
      </c>
      <c r="O3608" s="427">
        <v>5.81</v>
      </c>
    </row>
    <row r="3609" spans="11:15" ht="15" customHeight="1">
      <c r="K3609" s="434">
        <v>40731</v>
      </c>
      <c r="L3609" s="427">
        <v>5.38</v>
      </c>
      <c r="M3609" s="427"/>
      <c r="N3609" s="434">
        <v>40730</v>
      </c>
      <c r="O3609" s="427">
        <v>5.79</v>
      </c>
    </row>
    <row r="3610" spans="11:15" ht="15" customHeight="1">
      <c r="K3610" s="434">
        <v>40730</v>
      </c>
      <c r="L3610" s="427">
        <v>5.37</v>
      </c>
      <c r="M3610" s="427"/>
      <c r="N3610" s="434">
        <v>40729</v>
      </c>
      <c r="O3610" s="427">
        <v>5.83</v>
      </c>
    </row>
    <row r="3611" spans="11:15" ht="15" customHeight="1">
      <c r="K3611" s="434">
        <v>40729</v>
      </c>
      <c r="L3611" s="427">
        <v>5.4</v>
      </c>
      <c r="M3611" s="427"/>
      <c r="N3611" s="434">
        <v>40725</v>
      </c>
      <c r="O3611" s="427">
        <v>5.84</v>
      </c>
    </row>
    <row r="3612" spans="11:15" ht="15" customHeight="1">
      <c r="K3612" s="434">
        <v>40725</v>
      </c>
      <c r="L3612" s="427">
        <v>5.42</v>
      </c>
      <c r="M3612" s="427"/>
      <c r="N3612" s="434">
        <v>40724</v>
      </c>
      <c r="O3612" s="427">
        <v>5.82</v>
      </c>
    </row>
    <row r="3613" spans="11:15" ht="15" customHeight="1">
      <c r="K3613" s="434">
        <v>40724</v>
      </c>
      <c r="L3613" s="427">
        <v>5.41</v>
      </c>
      <c r="M3613" s="427"/>
      <c r="N3613" s="434">
        <v>40723</v>
      </c>
      <c r="O3613" s="427">
        <v>5.81</v>
      </c>
    </row>
    <row r="3614" spans="11:15" ht="15" customHeight="1">
      <c r="K3614" s="434">
        <v>40723</v>
      </c>
      <c r="L3614" s="427">
        <v>5.4</v>
      </c>
      <c r="M3614" s="427"/>
      <c r="N3614" s="434">
        <v>40722</v>
      </c>
      <c r="O3614" s="427">
        <v>5.77</v>
      </c>
    </row>
    <row r="3615" spans="11:15" ht="15" customHeight="1">
      <c r="K3615" s="434">
        <v>40722</v>
      </c>
      <c r="L3615" s="427">
        <v>5.37</v>
      </c>
      <c r="M3615" s="427"/>
      <c r="N3615" s="434">
        <v>40721</v>
      </c>
      <c r="O3615" s="427">
        <v>5.73</v>
      </c>
    </row>
    <row r="3616" spans="11:15" ht="15" customHeight="1">
      <c r="K3616" s="434">
        <v>40721</v>
      </c>
      <c r="L3616" s="427">
        <v>5.31</v>
      </c>
      <c r="M3616" s="427"/>
      <c r="N3616" s="434">
        <v>40718</v>
      </c>
      <c r="O3616" s="427">
        <v>5.62</v>
      </c>
    </row>
    <row r="3617" spans="11:15" ht="15" customHeight="1">
      <c r="K3617" s="434">
        <v>40718</v>
      </c>
      <c r="L3617" s="427">
        <v>5.21</v>
      </c>
      <c r="M3617" s="427"/>
      <c r="N3617" s="434">
        <v>40717</v>
      </c>
      <c r="O3617" s="427">
        <v>5.6</v>
      </c>
    </row>
    <row r="3618" spans="11:15" ht="15" customHeight="1">
      <c r="K3618" s="434">
        <v>40717</v>
      </c>
      <c r="L3618" s="427">
        <v>5.19</v>
      </c>
      <c r="M3618" s="427"/>
      <c r="N3618" s="434">
        <v>40716</v>
      </c>
      <c r="O3618" s="427">
        <v>5.67</v>
      </c>
    </row>
    <row r="3619" spans="11:15" ht="15" customHeight="1">
      <c r="K3619" s="434">
        <v>40716</v>
      </c>
      <c r="L3619" s="427">
        <v>5.26</v>
      </c>
      <c r="M3619" s="427"/>
      <c r="N3619" s="434">
        <v>40715</v>
      </c>
      <c r="O3619" s="427">
        <v>5.66</v>
      </c>
    </row>
    <row r="3620" spans="11:15" ht="15" customHeight="1">
      <c r="K3620" s="434">
        <v>40715</v>
      </c>
      <c r="L3620" s="427">
        <v>5.25</v>
      </c>
      <c r="M3620" s="427"/>
      <c r="N3620" s="434">
        <v>40714</v>
      </c>
      <c r="O3620" s="427">
        <v>5.65</v>
      </c>
    </row>
    <row r="3621" spans="11:15" ht="15" customHeight="1">
      <c r="K3621" s="434">
        <v>40714</v>
      </c>
      <c r="L3621" s="427">
        <v>5.24</v>
      </c>
      <c r="M3621" s="427"/>
      <c r="N3621" s="434">
        <v>40711</v>
      </c>
      <c r="O3621" s="427">
        <v>5.65</v>
      </c>
    </row>
    <row r="3622" spans="11:15" ht="15" customHeight="1">
      <c r="K3622" s="434">
        <v>40711</v>
      </c>
      <c r="L3622" s="427">
        <v>5.23</v>
      </c>
      <c r="M3622" s="427"/>
      <c r="N3622" s="434">
        <v>40710</v>
      </c>
      <c r="O3622" s="427">
        <v>5.6</v>
      </c>
    </row>
    <row r="3623" spans="11:15" ht="15" customHeight="1">
      <c r="K3623" s="434">
        <v>40710</v>
      </c>
      <c r="L3623" s="427">
        <v>5.19</v>
      </c>
      <c r="M3623" s="427"/>
      <c r="N3623" s="434">
        <v>40709</v>
      </c>
      <c r="O3623" s="427">
        <v>5.63</v>
      </c>
    </row>
    <row r="3624" spans="11:15" ht="15" customHeight="1">
      <c r="K3624" s="434">
        <v>40709</v>
      </c>
      <c r="L3624" s="427">
        <v>5.23</v>
      </c>
      <c r="M3624" s="427"/>
      <c r="N3624" s="434">
        <v>40708</v>
      </c>
      <c r="O3624" s="427">
        <v>5.74</v>
      </c>
    </row>
    <row r="3625" spans="11:15" ht="15" customHeight="1">
      <c r="K3625" s="434">
        <v>40708</v>
      </c>
      <c r="L3625" s="427">
        <v>5.33</v>
      </c>
      <c r="M3625" s="427"/>
      <c r="N3625" s="434">
        <v>40707</v>
      </c>
      <c r="O3625" s="427">
        <v>5.64</v>
      </c>
    </row>
    <row r="3626" spans="11:15" ht="15" customHeight="1">
      <c r="K3626" s="434">
        <v>40707</v>
      </c>
      <c r="L3626" s="427">
        <v>5.23</v>
      </c>
      <c r="M3626" s="427"/>
      <c r="N3626" s="434">
        <v>40704</v>
      </c>
      <c r="O3626" s="427">
        <v>5.62</v>
      </c>
    </row>
    <row r="3627" spans="11:15" ht="15" customHeight="1">
      <c r="K3627" s="434">
        <v>40704</v>
      </c>
      <c r="L3627" s="427">
        <v>5.21</v>
      </c>
      <c r="M3627" s="427"/>
      <c r="N3627" s="434">
        <v>40703</v>
      </c>
      <c r="O3627" s="427">
        <v>5.66</v>
      </c>
    </row>
    <row r="3628" spans="11:15" ht="15" customHeight="1">
      <c r="K3628" s="434">
        <v>40703</v>
      </c>
      <c r="L3628" s="427">
        <v>5.25</v>
      </c>
      <c r="M3628" s="427"/>
      <c r="N3628" s="434">
        <v>40702</v>
      </c>
      <c r="O3628" s="427">
        <v>5.64</v>
      </c>
    </row>
    <row r="3629" spans="11:15" ht="15" customHeight="1">
      <c r="K3629" s="434">
        <v>40702</v>
      </c>
      <c r="L3629" s="427">
        <v>5.23</v>
      </c>
      <c r="M3629" s="427"/>
      <c r="N3629" s="434">
        <v>40701</v>
      </c>
      <c r="O3629" s="427">
        <v>5.69</v>
      </c>
    </row>
    <row r="3630" spans="11:15" ht="15" customHeight="1">
      <c r="K3630" s="434">
        <v>40701</v>
      </c>
      <c r="L3630" s="427">
        <v>5.29</v>
      </c>
      <c r="M3630" s="427"/>
      <c r="N3630" s="434">
        <v>40700</v>
      </c>
      <c r="O3630" s="427">
        <v>5.69</v>
      </c>
    </row>
    <row r="3631" spans="11:15" ht="15" customHeight="1">
      <c r="K3631" s="434">
        <v>40700</v>
      </c>
      <c r="L3631" s="427">
        <v>5.28</v>
      </c>
      <c r="M3631" s="427"/>
      <c r="N3631" s="434">
        <v>40697</v>
      </c>
      <c r="O3631" s="427">
        <v>5.66</v>
      </c>
    </row>
    <row r="3632" spans="11:15" ht="15" customHeight="1">
      <c r="K3632" s="434">
        <v>40697</v>
      </c>
      <c r="L3632" s="427">
        <v>5.25</v>
      </c>
      <c r="M3632" s="427"/>
      <c r="N3632" s="434">
        <v>40696</v>
      </c>
      <c r="O3632" s="427">
        <v>5.68</v>
      </c>
    </row>
    <row r="3633" spans="11:15" ht="15" customHeight="1">
      <c r="K3633" s="434">
        <v>40696</v>
      </c>
      <c r="L3633" s="427">
        <v>5.27</v>
      </c>
      <c r="M3633" s="427"/>
      <c r="N3633" s="434">
        <v>40695</v>
      </c>
      <c r="O3633" s="427">
        <v>5.58</v>
      </c>
    </row>
    <row r="3634" spans="11:15" ht="15" customHeight="1">
      <c r="K3634" s="434">
        <v>40695</v>
      </c>
      <c r="L3634" s="427">
        <v>5.16</v>
      </c>
      <c r="M3634" s="427"/>
      <c r="N3634" s="434">
        <v>40694</v>
      </c>
      <c r="O3634" s="427">
        <v>5.64</v>
      </c>
    </row>
    <row r="3635" spans="11:15" ht="15" customHeight="1">
      <c r="K3635" s="434">
        <v>40694</v>
      </c>
      <c r="L3635" s="427">
        <v>5.23</v>
      </c>
      <c r="M3635" s="427"/>
      <c r="N3635" s="434">
        <v>40690</v>
      </c>
      <c r="O3635" s="427">
        <v>5.67</v>
      </c>
    </row>
    <row r="3636" spans="11:15" ht="15" customHeight="1">
      <c r="K3636" s="434">
        <v>40690</v>
      </c>
      <c r="L3636" s="427">
        <v>5.25</v>
      </c>
      <c r="M3636" s="427"/>
      <c r="N3636" s="434">
        <v>40689</v>
      </c>
      <c r="O3636" s="427">
        <v>5.66</v>
      </c>
    </row>
    <row r="3637" spans="11:15" ht="15" customHeight="1">
      <c r="K3637" s="434">
        <v>40689</v>
      </c>
      <c r="L3637" s="427">
        <v>5.24</v>
      </c>
      <c r="M3637" s="427"/>
      <c r="N3637" s="434">
        <v>40688</v>
      </c>
      <c r="O3637" s="427">
        <v>5.73</v>
      </c>
    </row>
    <row r="3638" spans="11:15" ht="15" customHeight="1">
      <c r="K3638" s="434">
        <v>40688</v>
      </c>
      <c r="L3638" s="427">
        <v>5.3</v>
      </c>
      <c r="M3638" s="427"/>
      <c r="N3638" s="434">
        <v>40687</v>
      </c>
      <c r="O3638" s="427">
        <v>5.7</v>
      </c>
    </row>
    <row r="3639" spans="11:15" ht="15" customHeight="1">
      <c r="K3639" s="434">
        <v>40687</v>
      </c>
      <c r="L3639" s="427">
        <v>5.27</v>
      </c>
      <c r="M3639" s="427"/>
      <c r="N3639" s="434">
        <v>40686</v>
      </c>
      <c r="O3639" s="427">
        <v>5.71</v>
      </c>
    </row>
    <row r="3640" spans="11:15" ht="15" customHeight="1">
      <c r="K3640" s="434">
        <v>40686</v>
      </c>
      <c r="L3640" s="427">
        <v>5.29</v>
      </c>
      <c r="M3640" s="427"/>
      <c r="N3640" s="434">
        <v>40683</v>
      </c>
      <c r="O3640" s="427">
        <v>5.74</v>
      </c>
    </row>
    <row r="3641" spans="11:15" ht="15" customHeight="1">
      <c r="K3641" s="434">
        <v>40683</v>
      </c>
      <c r="L3641" s="427">
        <v>5.32</v>
      </c>
      <c r="M3641" s="427"/>
      <c r="N3641" s="434">
        <v>40682</v>
      </c>
      <c r="O3641" s="427">
        <v>5.74</v>
      </c>
    </row>
    <row r="3642" spans="11:15" ht="15" customHeight="1">
      <c r="K3642" s="434">
        <v>40682</v>
      </c>
      <c r="L3642" s="427">
        <v>5.32</v>
      </c>
      <c r="M3642" s="427"/>
      <c r="N3642" s="434">
        <v>40681</v>
      </c>
      <c r="O3642" s="427">
        <v>5.73</v>
      </c>
    </row>
    <row r="3643" spans="11:15" ht="15" customHeight="1">
      <c r="K3643" s="434">
        <v>40681</v>
      </c>
      <c r="L3643" s="427">
        <v>5.31</v>
      </c>
      <c r="M3643" s="427"/>
      <c r="N3643" s="434">
        <v>40680</v>
      </c>
      <c r="O3643" s="427">
        <v>5.67</v>
      </c>
    </row>
    <row r="3644" spans="11:15" ht="15" customHeight="1">
      <c r="K3644" s="434">
        <v>40680</v>
      </c>
      <c r="L3644" s="427">
        <v>5.25</v>
      </c>
      <c r="M3644" s="427"/>
      <c r="N3644" s="434">
        <v>40679</v>
      </c>
      <c r="O3644" s="427">
        <v>5.72</v>
      </c>
    </row>
    <row r="3645" spans="11:15" ht="15" customHeight="1">
      <c r="K3645" s="434">
        <v>40679</v>
      </c>
      <c r="L3645" s="427">
        <v>5.29</v>
      </c>
      <c r="M3645" s="427"/>
      <c r="N3645" s="434">
        <v>40676</v>
      </c>
      <c r="O3645" s="427">
        <v>5.78</v>
      </c>
    </row>
    <row r="3646" spans="11:15" ht="15" customHeight="1">
      <c r="K3646" s="434">
        <v>40676</v>
      </c>
      <c r="L3646" s="427">
        <v>5.36</v>
      </c>
      <c r="M3646" s="427"/>
      <c r="N3646" s="434">
        <v>40675</v>
      </c>
      <c r="O3646" s="427">
        <v>5.82</v>
      </c>
    </row>
    <row r="3647" spans="11:15" ht="15" customHeight="1">
      <c r="K3647" s="434">
        <v>40675</v>
      </c>
      <c r="L3647" s="427">
        <v>5.39</v>
      </c>
      <c r="M3647" s="427"/>
      <c r="N3647" s="434">
        <v>40674</v>
      </c>
      <c r="O3647" s="427">
        <v>5.76</v>
      </c>
    </row>
    <row r="3648" spans="11:15" ht="15" customHeight="1">
      <c r="K3648" s="434">
        <v>40674</v>
      </c>
      <c r="L3648" s="427">
        <v>5.34</v>
      </c>
      <c r="M3648" s="427"/>
      <c r="N3648" s="434">
        <v>40673</v>
      </c>
      <c r="O3648" s="427">
        <v>5.8</v>
      </c>
    </row>
    <row r="3649" spans="11:15" ht="15" customHeight="1">
      <c r="K3649" s="434">
        <v>40673</v>
      </c>
      <c r="L3649" s="427">
        <v>5.37</v>
      </c>
      <c r="M3649" s="427"/>
      <c r="N3649" s="434">
        <v>40672</v>
      </c>
      <c r="O3649" s="427">
        <v>5.77</v>
      </c>
    </row>
    <row r="3650" spans="11:15" ht="15" customHeight="1">
      <c r="K3650" s="434">
        <v>40672</v>
      </c>
      <c r="L3650" s="427">
        <v>5.34</v>
      </c>
      <c r="M3650" s="427"/>
      <c r="N3650" s="434">
        <v>40669</v>
      </c>
      <c r="O3650" s="427">
        <v>5.75</v>
      </c>
    </row>
    <row r="3651" spans="11:15" ht="15" customHeight="1">
      <c r="K3651" s="434">
        <v>40669</v>
      </c>
      <c r="L3651" s="427">
        <v>5.33</v>
      </c>
      <c r="M3651" s="427"/>
      <c r="N3651" s="434">
        <v>40668</v>
      </c>
      <c r="O3651" s="427">
        <v>5.74</v>
      </c>
    </row>
    <row r="3652" spans="11:15" ht="15" customHeight="1">
      <c r="K3652" s="434">
        <v>40668</v>
      </c>
      <c r="L3652" s="427">
        <v>5.32</v>
      </c>
      <c r="M3652" s="427"/>
      <c r="N3652" s="434">
        <v>40667</v>
      </c>
      <c r="O3652" s="427">
        <v>5.78</v>
      </c>
    </row>
    <row r="3653" spans="11:15" ht="15" customHeight="1">
      <c r="K3653" s="434">
        <v>40667</v>
      </c>
      <c r="L3653" s="427">
        <v>5.37</v>
      </c>
      <c r="M3653" s="427"/>
      <c r="N3653" s="434">
        <v>40666</v>
      </c>
      <c r="O3653" s="427">
        <v>5.82</v>
      </c>
    </row>
    <row r="3654" spans="11:15" ht="15" customHeight="1">
      <c r="K3654" s="434">
        <v>40666</v>
      </c>
      <c r="L3654" s="427">
        <v>5.4</v>
      </c>
      <c r="M3654" s="427"/>
      <c r="N3654" s="434">
        <v>40665</v>
      </c>
      <c r="O3654" s="427">
        <v>5.85</v>
      </c>
    </row>
    <row r="3655" spans="11:15" ht="15" customHeight="1">
      <c r="K3655" s="434">
        <v>40665</v>
      </c>
      <c r="L3655" s="427">
        <v>5.44</v>
      </c>
      <c r="M3655" s="427"/>
      <c r="N3655" s="434">
        <v>40662</v>
      </c>
      <c r="O3655" s="427">
        <v>5.86</v>
      </c>
    </row>
    <row r="3656" spans="11:15" ht="15" customHeight="1">
      <c r="K3656" s="434">
        <v>40662</v>
      </c>
      <c r="L3656" s="427">
        <v>5.46</v>
      </c>
      <c r="M3656" s="427"/>
      <c r="N3656" s="434">
        <v>40661</v>
      </c>
      <c r="O3656" s="427">
        <v>5.89</v>
      </c>
    </row>
    <row r="3657" spans="11:15" ht="15" customHeight="1">
      <c r="K3657" s="434">
        <v>40661</v>
      </c>
      <c r="L3657" s="427">
        <v>5.47</v>
      </c>
      <c r="M3657" s="427"/>
      <c r="N3657" s="434">
        <v>40660</v>
      </c>
      <c r="O3657" s="427">
        <v>5.92</v>
      </c>
    </row>
    <row r="3658" spans="11:15" ht="15" customHeight="1">
      <c r="K3658" s="434">
        <v>40660</v>
      </c>
      <c r="L3658" s="427">
        <v>5.51</v>
      </c>
      <c r="M3658" s="427"/>
      <c r="N3658" s="434">
        <v>40659</v>
      </c>
      <c r="O3658" s="427">
        <v>5.87</v>
      </c>
    </row>
    <row r="3659" spans="11:15" ht="15" customHeight="1">
      <c r="K3659" s="434">
        <v>40659</v>
      </c>
      <c r="L3659" s="427">
        <v>5.45</v>
      </c>
      <c r="M3659" s="427"/>
      <c r="N3659" s="434">
        <v>40658</v>
      </c>
      <c r="O3659" s="427">
        <v>5.93</v>
      </c>
    </row>
    <row r="3660" spans="11:15" ht="15" customHeight="1">
      <c r="K3660" s="434">
        <v>40658</v>
      </c>
      <c r="L3660" s="427">
        <v>5.51</v>
      </c>
      <c r="M3660" s="427"/>
      <c r="N3660" s="434">
        <v>40654</v>
      </c>
      <c r="O3660" s="427">
        <v>5.94</v>
      </c>
    </row>
    <row r="3661" spans="11:15" ht="15" customHeight="1">
      <c r="K3661" s="434">
        <v>40654</v>
      </c>
      <c r="L3661" s="427">
        <v>5.52</v>
      </c>
      <c r="M3661" s="427"/>
      <c r="N3661" s="434">
        <v>40653</v>
      </c>
      <c r="O3661" s="427">
        <v>5.94</v>
      </c>
    </row>
    <row r="3662" spans="11:15" ht="15" customHeight="1">
      <c r="K3662" s="434">
        <v>40653</v>
      </c>
      <c r="L3662" s="427">
        <v>5.5</v>
      </c>
      <c r="M3662" s="427"/>
      <c r="N3662" s="434">
        <v>40652</v>
      </c>
      <c r="O3662" s="427">
        <v>5.91</v>
      </c>
    </row>
    <row r="3663" spans="11:15" ht="15" customHeight="1">
      <c r="K3663" s="434">
        <v>40652</v>
      </c>
      <c r="L3663" s="427">
        <v>5.48</v>
      </c>
      <c r="M3663" s="427"/>
      <c r="N3663" s="434">
        <v>40651</v>
      </c>
      <c r="O3663" s="427">
        <v>5.94</v>
      </c>
    </row>
    <row r="3664" spans="11:15" ht="15" customHeight="1">
      <c r="K3664" s="434">
        <v>40651</v>
      </c>
      <c r="L3664" s="427">
        <v>5.51</v>
      </c>
      <c r="M3664" s="427"/>
      <c r="N3664" s="434">
        <v>40648</v>
      </c>
      <c r="O3664" s="427">
        <v>5.95</v>
      </c>
    </row>
    <row r="3665" spans="11:15" ht="15" customHeight="1">
      <c r="K3665" s="434">
        <v>40648</v>
      </c>
      <c r="L3665" s="427">
        <v>5.52</v>
      </c>
      <c r="M3665" s="427"/>
      <c r="N3665" s="434">
        <v>40647</v>
      </c>
      <c r="O3665" s="427">
        <v>6.02</v>
      </c>
    </row>
    <row r="3666" spans="11:15" ht="15" customHeight="1">
      <c r="K3666" s="434">
        <v>40647</v>
      </c>
      <c r="L3666" s="427">
        <v>5.59</v>
      </c>
      <c r="M3666" s="427"/>
      <c r="N3666" s="434">
        <v>40646</v>
      </c>
      <c r="O3666" s="427">
        <v>6.03</v>
      </c>
    </row>
    <row r="3667" spans="11:15" ht="15" customHeight="1">
      <c r="K3667" s="434">
        <v>40646</v>
      </c>
      <c r="L3667" s="427">
        <v>5.6</v>
      </c>
      <c r="M3667" s="427"/>
      <c r="N3667" s="434">
        <v>40645</v>
      </c>
      <c r="O3667" s="427">
        <v>6.06</v>
      </c>
    </row>
    <row r="3668" spans="11:15" ht="15" customHeight="1">
      <c r="K3668" s="434">
        <v>40645</v>
      </c>
      <c r="L3668" s="427">
        <v>5.63</v>
      </c>
      <c r="M3668" s="427"/>
      <c r="N3668" s="434">
        <v>40644</v>
      </c>
      <c r="O3668" s="427">
        <v>6.11</v>
      </c>
    </row>
    <row r="3669" spans="11:15" ht="15" customHeight="1">
      <c r="K3669" s="434">
        <v>40644</v>
      </c>
      <c r="L3669" s="427">
        <v>5.68</v>
      </c>
      <c r="M3669" s="427"/>
      <c r="N3669" s="434">
        <v>40641</v>
      </c>
      <c r="O3669" s="427">
        <v>6.11</v>
      </c>
    </row>
    <row r="3670" spans="11:15" ht="15" customHeight="1">
      <c r="K3670" s="434">
        <v>40641</v>
      </c>
      <c r="L3670" s="427">
        <v>5.68</v>
      </c>
      <c r="M3670" s="427"/>
      <c r="N3670" s="434">
        <v>40640</v>
      </c>
      <c r="O3670" s="427">
        <v>6.11</v>
      </c>
    </row>
    <row r="3671" spans="11:15" ht="15" customHeight="1">
      <c r="K3671" s="434">
        <v>40640</v>
      </c>
      <c r="L3671" s="427">
        <v>5.67</v>
      </c>
      <c r="M3671" s="427"/>
      <c r="N3671" s="434">
        <v>40639</v>
      </c>
      <c r="O3671" s="427">
        <v>6.07</v>
      </c>
    </row>
    <row r="3672" spans="11:15" ht="15" customHeight="1">
      <c r="K3672" s="434">
        <v>40639</v>
      </c>
      <c r="L3672" s="427">
        <v>5.64</v>
      </c>
      <c r="M3672" s="427"/>
      <c r="N3672" s="434">
        <v>40638</v>
      </c>
      <c r="O3672" s="427">
        <v>6</v>
      </c>
    </row>
    <row r="3673" spans="11:15" ht="15" customHeight="1">
      <c r="K3673" s="434">
        <v>40638</v>
      </c>
      <c r="L3673" s="427">
        <v>5.57</v>
      </c>
      <c r="M3673" s="427"/>
      <c r="N3673" s="434">
        <v>40637</v>
      </c>
      <c r="O3673" s="427">
        <v>5.98</v>
      </c>
    </row>
    <row r="3674" spans="11:15" ht="15" customHeight="1">
      <c r="K3674" s="434">
        <v>40637</v>
      </c>
      <c r="L3674" s="427">
        <v>5.54</v>
      </c>
      <c r="M3674" s="427"/>
      <c r="N3674" s="434">
        <v>40634</v>
      </c>
      <c r="O3674" s="427">
        <v>5.98</v>
      </c>
    </row>
    <row r="3675" spans="11:15" ht="15" customHeight="1">
      <c r="K3675" s="434">
        <v>40634</v>
      </c>
      <c r="L3675" s="427">
        <v>5.55</v>
      </c>
      <c r="M3675" s="427"/>
      <c r="N3675" s="434">
        <v>40633</v>
      </c>
      <c r="O3675" s="427">
        <v>5.99</v>
      </c>
    </row>
    <row r="3676" spans="11:15" ht="15" customHeight="1">
      <c r="K3676" s="434">
        <v>40633</v>
      </c>
      <c r="L3676" s="427">
        <v>5.57</v>
      </c>
      <c r="M3676" s="427"/>
      <c r="N3676" s="434">
        <v>40632</v>
      </c>
      <c r="O3676" s="427">
        <v>6</v>
      </c>
    </row>
    <row r="3677" spans="11:15" ht="15" customHeight="1">
      <c r="K3677" s="434">
        <v>40632</v>
      </c>
      <c r="L3677" s="427">
        <v>5.59</v>
      </c>
      <c r="M3677" s="427"/>
      <c r="N3677" s="434">
        <v>40631</v>
      </c>
      <c r="O3677" s="427">
        <v>6.02</v>
      </c>
    </row>
    <row r="3678" spans="11:15" ht="15" customHeight="1">
      <c r="K3678" s="434">
        <v>40631</v>
      </c>
      <c r="L3678" s="427">
        <v>5.61</v>
      </c>
      <c r="M3678" s="427"/>
      <c r="N3678" s="434">
        <v>40630</v>
      </c>
      <c r="O3678" s="427">
        <v>5.97</v>
      </c>
    </row>
    <row r="3679" spans="11:15" ht="15" customHeight="1">
      <c r="K3679" s="434">
        <v>40630</v>
      </c>
      <c r="L3679" s="427">
        <v>5.56</v>
      </c>
      <c r="M3679" s="427"/>
      <c r="N3679" s="434">
        <v>40627</v>
      </c>
      <c r="O3679" s="427">
        <v>5.98</v>
      </c>
    </row>
    <row r="3680" spans="11:15" ht="15" customHeight="1">
      <c r="K3680" s="434">
        <v>40627</v>
      </c>
      <c r="L3680" s="427">
        <v>5.57</v>
      </c>
      <c r="M3680" s="427"/>
      <c r="N3680" s="434">
        <v>40626</v>
      </c>
      <c r="O3680" s="427">
        <v>5.95</v>
      </c>
    </row>
    <row r="3681" spans="11:15" ht="15" customHeight="1">
      <c r="K3681" s="434">
        <v>40626</v>
      </c>
      <c r="L3681" s="427">
        <v>5.53</v>
      </c>
      <c r="M3681" s="427"/>
      <c r="N3681" s="434">
        <v>40625</v>
      </c>
      <c r="O3681" s="427">
        <v>5.93</v>
      </c>
    </row>
    <row r="3682" spans="11:15" ht="15" customHeight="1">
      <c r="K3682" s="434">
        <v>40625</v>
      </c>
      <c r="L3682" s="427">
        <v>5.51</v>
      </c>
      <c r="M3682" s="427"/>
      <c r="N3682" s="434">
        <v>40624</v>
      </c>
      <c r="O3682" s="427">
        <v>5.92</v>
      </c>
    </row>
    <row r="3683" spans="11:15" ht="15" customHeight="1">
      <c r="K3683" s="434">
        <v>40624</v>
      </c>
      <c r="L3683" s="427">
        <v>5.51</v>
      </c>
      <c r="M3683" s="427"/>
      <c r="N3683" s="434">
        <v>40623</v>
      </c>
      <c r="O3683" s="427">
        <v>5.92</v>
      </c>
    </row>
    <row r="3684" spans="11:15" ht="15" customHeight="1">
      <c r="K3684" s="434">
        <v>40623</v>
      </c>
      <c r="L3684" s="427">
        <v>5.52</v>
      </c>
      <c r="M3684" s="427"/>
      <c r="N3684" s="434">
        <v>40620</v>
      </c>
      <c r="O3684" s="427">
        <v>5.91</v>
      </c>
    </row>
    <row r="3685" spans="11:15" ht="15" customHeight="1">
      <c r="K3685" s="434">
        <v>40620</v>
      </c>
      <c r="L3685" s="427">
        <v>5.5</v>
      </c>
      <c r="M3685" s="427"/>
      <c r="N3685" s="434">
        <v>40619</v>
      </c>
      <c r="O3685" s="427">
        <v>5.9</v>
      </c>
    </row>
    <row r="3686" spans="11:15" ht="15" customHeight="1">
      <c r="K3686" s="434">
        <v>40619</v>
      </c>
      <c r="L3686" s="427">
        <v>5.49</v>
      </c>
      <c r="M3686" s="427"/>
      <c r="N3686" s="434">
        <v>40618</v>
      </c>
      <c r="O3686" s="427">
        <v>5.86</v>
      </c>
    </row>
    <row r="3687" spans="11:15" ht="15" customHeight="1">
      <c r="K3687" s="434">
        <v>40618</v>
      </c>
      <c r="L3687" s="427">
        <v>5.46</v>
      </c>
      <c r="M3687" s="427"/>
      <c r="N3687" s="434">
        <v>40617</v>
      </c>
      <c r="O3687" s="427">
        <v>5.95</v>
      </c>
    </row>
    <row r="3688" spans="11:15" ht="15" customHeight="1">
      <c r="K3688" s="434">
        <v>40617</v>
      </c>
      <c r="L3688" s="427">
        <v>5.54</v>
      </c>
      <c r="M3688" s="427"/>
      <c r="N3688" s="434">
        <v>40616</v>
      </c>
      <c r="O3688" s="427">
        <v>5.94</v>
      </c>
    </row>
    <row r="3689" spans="11:15" ht="15" customHeight="1">
      <c r="K3689" s="434">
        <v>40616</v>
      </c>
      <c r="L3689" s="427">
        <v>5.55</v>
      </c>
      <c r="M3689" s="427"/>
      <c r="N3689" s="434">
        <v>40613</v>
      </c>
      <c r="O3689" s="427">
        <v>5.96</v>
      </c>
    </row>
    <row r="3690" spans="11:15" ht="15" customHeight="1">
      <c r="K3690" s="434">
        <v>40613</v>
      </c>
      <c r="L3690" s="427">
        <v>5.57</v>
      </c>
      <c r="M3690" s="427"/>
      <c r="N3690" s="434">
        <v>40612</v>
      </c>
      <c r="O3690" s="427">
        <v>5.96</v>
      </c>
    </row>
    <row r="3691" spans="11:15" ht="15" customHeight="1">
      <c r="K3691" s="434">
        <v>40612</v>
      </c>
      <c r="L3691" s="427">
        <v>5.56</v>
      </c>
      <c r="M3691" s="427"/>
      <c r="N3691" s="434">
        <v>40611</v>
      </c>
      <c r="O3691" s="427">
        <v>6.02</v>
      </c>
    </row>
    <row r="3692" spans="11:15" ht="15" customHeight="1">
      <c r="K3692" s="434">
        <v>40611</v>
      </c>
      <c r="L3692" s="427">
        <v>5.63</v>
      </c>
      <c r="M3692" s="427"/>
      <c r="N3692" s="434">
        <v>40610</v>
      </c>
      <c r="O3692" s="427">
        <v>6.09</v>
      </c>
    </row>
    <row r="3693" spans="11:15" ht="15" customHeight="1">
      <c r="K3693" s="434">
        <v>40610</v>
      </c>
      <c r="L3693" s="427">
        <v>5.68</v>
      </c>
      <c r="M3693" s="427"/>
      <c r="N3693" s="434">
        <v>40609</v>
      </c>
      <c r="O3693" s="427">
        <v>6.04</v>
      </c>
    </row>
    <row r="3694" spans="11:15" ht="15" customHeight="1">
      <c r="K3694" s="434">
        <v>40609</v>
      </c>
      <c r="L3694" s="427">
        <v>5.63</v>
      </c>
      <c r="M3694" s="427"/>
      <c r="N3694" s="434">
        <v>40606</v>
      </c>
      <c r="O3694" s="427">
        <v>6.03</v>
      </c>
    </row>
    <row r="3695" spans="11:15" ht="15" customHeight="1">
      <c r="K3695" s="434">
        <v>40606</v>
      </c>
      <c r="L3695" s="427">
        <v>5.63</v>
      </c>
      <c r="M3695" s="427"/>
      <c r="N3695" s="434">
        <v>40605</v>
      </c>
      <c r="O3695" s="427">
        <v>6.07</v>
      </c>
    </row>
    <row r="3696" spans="11:15" ht="15" customHeight="1">
      <c r="K3696" s="434">
        <v>40605</v>
      </c>
      <c r="L3696" s="427">
        <v>5.66</v>
      </c>
      <c r="M3696" s="427"/>
      <c r="N3696" s="434">
        <v>40604</v>
      </c>
      <c r="O3696" s="427">
        <v>5.98</v>
      </c>
    </row>
    <row r="3697" spans="11:15" ht="15" customHeight="1">
      <c r="K3697" s="434">
        <v>40604</v>
      </c>
      <c r="L3697" s="427">
        <v>5.58</v>
      </c>
      <c r="M3697" s="427"/>
      <c r="N3697" s="434">
        <v>40603</v>
      </c>
      <c r="O3697" s="427">
        <v>5.93</v>
      </c>
    </row>
    <row r="3698" spans="11:15" ht="15" customHeight="1">
      <c r="K3698" s="434">
        <v>40603</v>
      </c>
      <c r="L3698" s="427">
        <v>5.52</v>
      </c>
      <c r="M3698" s="427"/>
      <c r="N3698" s="434">
        <v>40602</v>
      </c>
      <c r="O3698" s="427">
        <v>5.92</v>
      </c>
    </row>
    <row r="3699" spans="11:15" ht="15" customHeight="1">
      <c r="K3699" s="434">
        <v>40602</v>
      </c>
      <c r="L3699" s="427">
        <v>5.51</v>
      </c>
      <c r="M3699" s="427"/>
      <c r="N3699" s="434">
        <v>40599</v>
      </c>
      <c r="O3699" s="427">
        <v>5.96</v>
      </c>
    </row>
    <row r="3700" spans="11:15" ht="15" customHeight="1">
      <c r="K3700" s="434">
        <v>40599</v>
      </c>
      <c r="L3700" s="427">
        <v>5.55</v>
      </c>
      <c r="M3700" s="427"/>
      <c r="N3700" s="434">
        <v>40598</v>
      </c>
      <c r="O3700" s="427">
        <v>5.99</v>
      </c>
    </row>
    <row r="3701" spans="11:15" ht="15" customHeight="1">
      <c r="K3701" s="434">
        <v>40598</v>
      </c>
      <c r="L3701" s="427">
        <v>5.57</v>
      </c>
      <c r="M3701" s="427"/>
      <c r="N3701" s="434">
        <v>40597</v>
      </c>
      <c r="O3701" s="427">
        <v>6.04</v>
      </c>
    </row>
    <row r="3702" spans="11:15" ht="15" customHeight="1">
      <c r="K3702" s="434">
        <v>40597</v>
      </c>
      <c r="L3702" s="427">
        <v>5.62</v>
      </c>
      <c r="M3702" s="427"/>
      <c r="N3702" s="434">
        <v>40596</v>
      </c>
      <c r="O3702" s="427">
        <v>6.04</v>
      </c>
    </row>
    <row r="3703" spans="11:15" ht="15" customHeight="1">
      <c r="K3703" s="434">
        <v>40596</v>
      </c>
      <c r="L3703" s="427">
        <v>5.62</v>
      </c>
      <c r="M3703" s="427"/>
      <c r="N3703" s="434">
        <v>40592</v>
      </c>
      <c r="O3703" s="427">
        <v>6.13</v>
      </c>
    </row>
    <row r="3704" spans="11:15" ht="15" customHeight="1">
      <c r="K3704" s="434">
        <v>40592</v>
      </c>
      <c r="L3704" s="427">
        <v>5.71</v>
      </c>
      <c r="M3704" s="427"/>
      <c r="N3704" s="434">
        <v>40591</v>
      </c>
      <c r="O3704" s="427">
        <v>6.09</v>
      </c>
    </row>
    <row r="3705" spans="11:15" ht="15" customHeight="1">
      <c r="K3705" s="434">
        <v>40591</v>
      </c>
      <c r="L3705" s="427">
        <v>5.67</v>
      </c>
      <c r="M3705" s="427"/>
      <c r="N3705" s="434">
        <v>40590</v>
      </c>
      <c r="O3705" s="427">
        <v>6.1</v>
      </c>
    </row>
    <row r="3706" spans="11:15" ht="15" customHeight="1">
      <c r="K3706" s="434">
        <v>40590</v>
      </c>
      <c r="L3706" s="427">
        <v>5.69</v>
      </c>
      <c r="M3706" s="427"/>
      <c r="N3706" s="434">
        <v>40589</v>
      </c>
      <c r="O3706" s="427">
        <v>6.1</v>
      </c>
    </row>
    <row r="3707" spans="11:15" ht="15" customHeight="1">
      <c r="K3707" s="434">
        <v>40589</v>
      </c>
      <c r="L3707" s="427">
        <v>5.68</v>
      </c>
      <c r="M3707" s="427"/>
      <c r="N3707" s="434">
        <v>40588</v>
      </c>
      <c r="O3707" s="427">
        <v>6.12</v>
      </c>
    </row>
    <row r="3708" spans="11:15" ht="15" customHeight="1">
      <c r="K3708" s="434">
        <v>40588</v>
      </c>
      <c r="L3708" s="427">
        <v>5.69</v>
      </c>
      <c r="M3708" s="427"/>
      <c r="N3708" s="434">
        <v>40585</v>
      </c>
      <c r="O3708" s="427">
        <v>6.17</v>
      </c>
    </row>
    <row r="3709" spans="11:15" ht="15" customHeight="1">
      <c r="K3709" s="434">
        <v>40585</v>
      </c>
      <c r="L3709" s="427">
        <v>5.75</v>
      </c>
      <c r="M3709" s="427"/>
      <c r="N3709" s="434">
        <v>40584</v>
      </c>
      <c r="O3709" s="427">
        <v>6.21</v>
      </c>
    </row>
    <row r="3710" spans="11:15" ht="15" customHeight="1">
      <c r="K3710" s="434">
        <v>40584</v>
      </c>
      <c r="L3710" s="427">
        <v>5.8</v>
      </c>
      <c r="M3710" s="427"/>
      <c r="N3710" s="434">
        <v>40583</v>
      </c>
      <c r="O3710" s="427">
        <v>6.15</v>
      </c>
    </row>
    <row r="3711" spans="11:15" ht="15" customHeight="1">
      <c r="K3711" s="434">
        <v>40583</v>
      </c>
      <c r="L3711" s="427">
        <v>5.72</v>
      </c>
      <c r="M3711" s="427"/>
      <c r="N3711" s="434">
        <v>40582</v>
      </c>
      <c r="O3711" s="427">
        <v>6.22</v>
      </c>
    </row>
    <row r="3712" spans="11:15" ht="15" customHeight="1">
      <c r="K3712" s="434">
        <v>40582</v>
      </c>
      <c r="L3712" s="427">
        <v>5.79</v>
      </c>
      <c r="M3712" s="427"/>
      <c r="N3712" s="434">
        <v>40581</v>
      </c>
      <c r="O3712" s="427">
        <v>6.17</v>
      </c>
    </row>
    <row r="3713" spans="11:15" ht="15" customHeight="1">
      <c r="K3713" s="434">
        <v>40581</v>
      </c>
      <c r="L3713" s="427">
        <v>5.74</v>
      </c>
      <c r="M3713" s="427"/>
      <c r="N3713" s="434">
        <v>40578</v>
      </c>
      <c r="O3713" s="427">
        <v>6.21</v>
      </c>
    </row>
    <row r="3714" spans="11:15" ht="15" customHeight="1">
      <c r="K3714" s="434">
        <v>40578</v>
      </c>
      <c r="L3714" s="427">
        <v>5.77</v>
      </c>
      <c r="M3714" s="427"/>
      <c r="N3714" s="434">
        <v>40577</v>
      </c>
      <c r="O3714" s="427">
        <v>6.14</v>
      </c>
    </row>
    <row r="3715" spans="11:15" ht="15" customHeight="1">
      <c r="K3715" s="434">
        <v>40577</v>
      </c>
      <c r="L3715" s="427">
        <v>5.7</v>
      </c>
      <c r="M3715" s="427"/>
      <c r="N3715" s="434">
        <v>40576</v>
      </c>
      <c r="O3715" s="427">
        <v>6.12</v>
      </c>
    </row>
    <row r="3716" spans="11:15" ht="15" customHeight="1">
      <c r="K3716" s="434">
        <v>40576</v>
      </c>
      <c r="L3716" s="427">
        <v>5.67</v>
      </c>
      <c r="M3716" s="427"/>
      <c r="N3716" s="434">
        <v>40575</v>
      </c>
      <c r="O3716" s="427">
        <v>6.1</v>
      </c>
    </row>
    <row r="3717" spans="11:15" ht="15" customHeight="1">
      <c r="K3717" s="434">
        <v>40575</v>
      </c>
      <c r="L3717" s="427">
        <v>5.65</v>
      </c>
      <c r="M3717" s="427"/>
      <c r="N3717" s="434">
        <v>40574</v>
      </c>
      <c r="O3717" s="427">
        <v>6.05</v>
      </c>
    </row>
    <row r="3718" spans="11:15" ht="15" customHeight="1">
      <c r="K3718" s="434">
        <v>40574</v>
      </c>
      <c r="L3718" s="427">
        <v>5.61</v>
      </c>
      <c r="M3718" s="427"/>
      <c r="N3718" s="434">
        <v>40571</v>
      </c>
      <c r="O3718" s="427">
        <v>6.01</v>
      </c>
    </row>
    <row r="3719" spans="11:15" ht="15" customHeight="1">
      <c r="K3719" s="434">
        <v>40571</v>
      </c>
      <c r="L3719" s="427">
        <v>5.56</v>
      </c>
      <c r="M3719" s="427"/>
      <c r="N3719" s="434">
        <v>40570</v>
      </c>
      <c r="O3719" s="427">
        <v>6.05</v>
      </c>
    </row>
    <row r="3720" spans="11:15" ht="15" customHeight="1">
      <c r="K3720" s="434">
        <v>40570</v>
      </c>
      <c r="L3720" s="427">
        <v>5.59</v>
      </c>
      <c r="M3720" s="427"/>
      <c r="N3720" s="434">
        <v>40569</v>
      </c>
      <c r="O3720" s="427">
        <v>6.09</v>
      </c>
    </row>
    <row r="3721" spans="11:15" ht="15" customHeight="1">
      <c r="K3721" s="434">
        <v>40569</v>
      </c>
      <c r="L3721" s="427">
        <v>5.63</v>
      </c>
      <c r="M3721" s="427"/>
      <c r="N3721" s="434">
        <v>40568</v>
      </c>
      <c r="O3721" s="427">
        <v>5.98</v>
      </c>
    </row>
    <row r="3722" spans="11:15" ht="15" customHeight="1">
      <c r="K3722" s="434">
        <v>40568</v>
      </c>
      <c r="L3722" s="427">
        <v>5.5</v>
      </c>
      <c r="M3722" s="427"/>
      <c r="N3722" s="434">
        <v>40567</v>
      </c>
      <c r="O3722" s="427">
        <v>6.07</v>
      </c>
    </row>
    <row r="3723" spans="11:15" ht="15" customHeight="1">
      <c r="K3723" s="434">
        <v>40567</v>
      </c>
      <c r="L3723" s="427">
        <v>5.59</v>
      </c>
      <c r="M3723" s="427"/>
      <c r="N3723" s="434">
        <v>40564</v>
      </c>
      <c r="O3723" s="427">
        <v>6.09</v>
      </c>
    </row>
    <row r="3724" spans="11:15" ht="15" customHeight="1">
      <c r="K3724" s="434">
        <v>40564</v>
      </c>
      <c r="L3724" s="427">
        <v>5.6</v>
      </c>
      <c r="M3724" s="427"/>
      <c r="N3724" s="434">
        <v>40563</v>
      </c>
      <c r="O3724" s="427">
        <v>6.14</v>
      </c>
    </row>
    <row r="3725" spans="11:15" ht="15" customHeight="1">
      <c r="K3725" s="434">
        <v>40563</v>
      </c>
      <c r="L3725" s="427">
        <v>5.65</v>
      </c>
      <c r="M3725" s="427"/>
      <c r="N3725" s="434">
        <v>40562</v>
      </c>
      <c r="O3725" s="427">
        <v>6.04</v>
      </c>
    </row>
    <row r="3726" spans="11:15" ht="15" customHeight="1">
      <c r="K3726" s="434">
        <v>40562</v>
      </c>
      <c r="L3726" s="427">
        <v>5.56</v>
      </c>
      <c r="M3726" s="427"/>
      <c r="N3726" s="434">
        <v>40561</v>
      </c>
      <c r="O3726" s="427">
        <v>6.08</v>
      </c>
    </row>
    <row r="3727" spans="11:15" ht="15" customHeight="1">
      <c r="K3727" s="434">
        <v>40561</v>
      </c>
      <c r="L3727" s="427">
        <v>5.59</v>
      </c>
      <c r="M3727" s="427"/>
      <c r="N3727" s="434">
        <v>40557</v>
      </c>
      <c r="O3727" s="427">
        <v>6.06</v>
      </c>
    </row>
    <row r="3728" spans="11:15" ht="15" customHeight="1">
      <c r="K3728" s="434">
        <v>40557</v>
      </c>
      <c r="L3728" s="427">
        <v>5.56</v>
      </c>
      <c r="M3728" s="427"/>
      <c r="N3728" s="434">
        <v>40556</v>
      </c>
      <c r="O3728" s="427">
        <v>6.03</v>
      </c>
    </row>
    <row r="3729" spans="11:15" ht="15" customHeight="1">
      <c r="K3729" s="434">
        <v>40556</v>
      </c>
      <c r="L3729" s="427">
        <v>5.53</v>
      </c>
      <c r="M3729" s="427"/>
      <c r="N3729" s="434">
        <v>40555</v>
      </c>
      <c r="O3729" s="427">
        <v>6.05</v>
      </c>
    </row>
    <row r="3730" spans="11:15" ht="15" customHeight="1">
      <c r="K3730" s="434">
        <v>40555</v>
      </c>
      <c r="L3730" s="427">
        <v>5.55</v>
      </c>
      <c r="M3730" s="427"/>
      <c r="N3730" s="434">
        <v>40554</v>
      </c>
      <c r="O3730" s="427">
        <v>6.03</v>
      </c>
    </row>
    <row r="3731" spans="11:15" ht="15" customHeight="1">
      <c r="K3731" s="434">
        <v>40554</v>
      </c>
      <c r="L3731" s="427">
        <v>5.53</v>
      </c>
      <c r="M3731" s="427"/>
      <c r="N3731" s="434">
        <v>40553</v>
      </c>
      <c r="O3731" s="427">
        <v>6.04</v>
      </c>
    </row>
    <row r="3732" spans="11:15" ht="15" customHeight="1">
      <c r="K3732" s="434">
        <v>40553</v>
      </c>
      <c r="L3732" s="427">
        <v>5.54</v>
      </c>
      <c r="M3732" s="427"/>
      <c r="N3732" s="434">
        <v>40550</v>
      </c>
      <c r="O3732" s="427">
        <v>6.05</v>
      </c>
    </row>
    <row r="3733" spans="11:15" ht="15" customHeight="1">
      <c r="K3733" s="434">
        <v>40550</v>
      </c>
      <c r="L3733" s="427">
        <v>5.55</v>
      </c>
      <c r="M3733" s="427"/>
      <c r="N3733" s="434">
        <v>40549</v>
      </c>
      <c r="O3733" s="427">
        <v>6.09</v>
      </c>
    </row>
    <row r="3734" spans="11:15" ht="15" customHeight="1">
      <c r="K3734" s="434">
        <v>40549</v>
      </c>
      <c r="L3734" s="427">
        <v>5.59</v>
      </c>
      <c r="M3734" s="427"/>
      <c r="N3734" s="434">
        <v>40548</v>
      </c>
      <c r="O3734" s="427">
        <v>6.15</v>
      </c>
    </row>
    <row r="3735" spans="11:15" ht="15" customHeight="1">
      <c r="K3735" s="434">
        <v>40548</v>
      </c>
      <c r="L3735" s="427">
        <v>5.63</v>
      </c>
      <c r="M3735" s="427"/>
      <c r="N3735" s="434">
        <v>40547</v>
      </c>
      <c r="O3735" s="427">
        <v>6.05</v>
      </c>
    </row>
    <row r="3736" spans="11:15" ht="15" customHeight="1">
      <c r="K3736" s="434">
        <v>40547</v>
      </c>
      <c r="L3736" s="427">
        <v>5.53</v>
      </c>
      <c r="M3736" s="427"/>
      <c r="N3736" s="434">
        <v>40546</v>
      </c>
      <c r="O3736" s="427">
        <v>6.01</v>
      </c>
    </row>
    <row r="3737" spans="11:15" ht="15" customHeight="1">
      <c r="K3737" s="434">
        <v>40546</v>
      </c>
      <c r="L3737" s="427">
        <v>5.5</v>
      </c>
      <c r="M3737" s="427"/>
      <c r="N3737" s="434">
        <v>40543</v>
      </c>
      <c r="O3737" s="427">
        <v>5.93</v>
      </c>
    </row>
    <row r="3738" spans="11:15" ht="15" customHeight="1">
      <c r="K3738" s="434">
        <v>40543</v>
      </c>
      <c r="L3738" s="427">
        <v>5.45</v>
      </c>
      <c r="M3738" s="427"/>
      <c r="N3738" s="434">
        <v>40542</v>
      </c>
      <c r="O3738" s="427">
        <v>6.02</v>
      </c>
    </row>
    <row r="3739" spans="11:15" ht="15" customHeight="1">
      <c r="K3739" s="434">
        <v>40542</v>
      </c>
      <c r="L3739" s="427">
        <v>5.54</v>
      </c>
      <c r="M3739" s="427"/>
      <c r="N3739" s="434">
        <v>40541</v>
      </c>
      <c r="O3739" s="427">
        <v>6</v>
      </c>
    </row>
    <row r="3740" spans="11:15" ht="15" customHeight="1">
      <c r="K3740" s="434">
        <v>40541</v>
      </c>
      <c r="L3740" s="427">
        <v>5.52</v>
      </c>
      <c r="M3740" s="427"/>
      <c r="N3740" s="434">
        <v>40540</v>
      </c>
      <c r="O3740" s="427">
        <v>6.13</v>
      </c>
    </row>
    <row r="3741" spans="11:15" ht="15" customHeight="1">
      <c r="K3741" s="434">
        <v>40540</v>
      </c>
      <c r="L3741" s="427">
        <v>5.65</v>
      </c>
      <c r="M3741" s="427"/>
      <c r="N3741" s="434">
        <v>40539</v>
      </c>
      <c r="O3741" s="427">
        <v>6.01</v>
      </c>
    </row>
    <row r="3742" spans="11:15" ht="15" customHeight="1">
      <c r="K3742" s="434">
        <v>40539</v>
      </c>
      <c r="L3742" s="427">
        <v>5.53</v>
      </c>
      <c r="M3742" s="427"/>
      <c r="N3742" s="434">
        <v>40535</v>
      </c>
      <c r="O3742" s="427">
        <v>6.06</v>
      </c>
    </row>
    <row r="3743" spans="11:15" ht="15" customHeight="1">
      <c r="K3743" s="434">
        <v>40535</v>
      </c>
      <c r="L3743" s="427">
        <v>5.58</v>
      </c>
      <c r="M3743" s="427"/>
      <c r="N3743" s="434">
        <v>40534</v>
      </c>
      <c r="O3743" s="427">
        <v>6.04</v>
      </c>
    </row>
    <row r="3744" spans="11:15" ht="15" customHeight="1">
      <c r="K3744" s="434">
        <v>40534</v>
      </c>
      <c r="L3744" s="427">
        <v>5.56</v>
      </c>
      <c r="M3744" s="427"/>
      <c r="N3744" s="434">
        <v>40533</v>
      </c>
      <c r="O3744" s="427">
        <v>6.02</v>
      </c>
    </row>
    <row r="3745" spans="11:15" ht="15" customHeight="1">
      <c r="K3745" s="434">
        <v>40533</v>
      </c>
      <c r="L3745" s="427">
        <v>5.55</v>
      </c>
      <c r="M3745" s="427"/>
      <c r="N3745" s="434">
        <v>40532</v>
      </c>
      <c r="O3745" s="427">
        <v>6.06</v>
      </c>
    </row>
    <row r="3746" spans="11:15" ht="15" customHeight="1">
      <c r="K3746" s="434">
        <v>40532</v>
      </c>
      <c r="L3746" s="427">
        <v>5.58</v>
      </c>
      <c r="M3746" s="427"/>
      <c r="N3746" s="434">
        <v>40529</v>
      </c>
      <c r="O3746" s="427">
        <v>6.01</v>
      </c>
    </row>
    <row r="3747" spans="11:15" ht="15" customHeight="1">
      <c r="K3747" s="434">
        <v>40529</v>
      </c>
      <c r="L3747" s="427">
        <v>5.54</v>
      </c>
      <c r="M3747" s="427"/>
      <c r="N3747" s="434">
        <v>40528</v>
      </c>
      <c r="O3747" s="427">
        <v>6.19</v>
      </c>
    </row>
    <row r="3748" spans="11:15" ht="15" customHeight="1">
      <c r="K3748" s="434">
        <v>40528</v>
      </c>
      <c r="L3748" s="427">
        <v>5.71</v>
      </c>
      <c r="M3748" s="427"/>
      <c r="N3748" s="434">
        <v>40527</v>
      </c>
      <c r="O3748" s="427">
        <v>6.22</v>
      </c>
    </row>
    <row r="3749" spans="11:15" ht="15" customHeight="1">
      <c r="K3749" s="434">
        <v>40527</v>
      </c>
      <c r="L3749" s="427">
        <v>5.74</v>
      </c>
      <c r="M3749" s="427"/>
      <c r="N3749" s="434">
        <v>40526</v>
      </c>
      <c r="O3749" s="427">
        <v>6.18</v>
      </c>
    </row>
    <row r="3750" spans="11:15" ht="15" customHeight="1">
      <c r="K3750" s="434">
        <v>40526</v>
      </c>
      <c r="L3750" s="427">
        <v>5.7</v>
      </c>
      <c r="M3750" s="427"/>
      <c r="N3750" s="434">
        <v>40525</v>
      </c>
      <c r="O3750" s="427">
        <v>6.03</v>
      </c>
    </row>
    <row r="3751" spans="11:15" ht="15" customHeight="1">
      <c r="K3751" s="434">
        <v>40525</v>
      </c>
      <c r="L3751" s="427">
        <v>5.56</v>
      </c>
      <c r="M3751" s="427"/>
      <c r="N3751" s="434">
        <v>40522</v>
      </c>
      <c r="O3751" s="427">
        <v>6.05</v>
      </c>
    </row>
    <row r="3752" spans="11:15" ht="15" customHeight="1">
      <c r="K3752" s="434">
        <v>40522</v>
      </c>
      <c r="L3752" s="427">
        <v>5.58</v>
      </c>
      <c r="M3752" s="427"/>
      <c r="N3752" s="434">
        <v>40521</v>
      </c>
      <c r="O3752" s="427">
        <v>6.03</v>
      </c>
    </row>
    <row r="3753" spans="11:15" ht="15" customHeight="1">
      <c r="K3753" s="434">
        <v>40521</v>
      </c>
      <c r="L3753" s="427">
        <v>5.56</v>
      </c>
      <c r="M3753" s="427"/>
      <c r="N3753" s="434">
        <v>40520</v>
      </c>
      <c r="O3753" s="427">
        <v>6.1</v>
      </c>
    </row>
    <row r="3754" spans="11:15" ht="15" customHeight="1">
      <c r="K3754" s="434">
        <v>40520</v>
      </c>
      <c r="L3754" s="427">
        <v>5.61</v>
      </c>
      <c r="M3754" s="427"/>
      <c r="N3754" s="434">
        <v>40519</v>
      </c>
      <c r="O3754" s="427">
        <v>6.07</v>
      </c>
    </row>
    <row r="3755" spans="11:15" ht="15" customHeight="1">
      <c r="K3755" s="434">
        <v>40519</v>
      </c>
      <c r="L3755" s="427">
        <v>5.59</v>
      </c>
      <c r="M3755" s="427"/>
      <c r="N3755" s="434">
        <v>40518</v>
      </c>
      <c r="O3755" s="427">
        <v>5.89</v>
      </c>
    </row>
    <row r="3756" spans="11:15" ht="15" customHeight="1">
      <c r="K3756" s="434">
        <v>40518</v>
      </c>
      <c r="L3756" s="427">
        <v>5.42</v>
      </c>
      <c r="M3756" s="427"/>
      <c r="N3756" s="434">
        <v>40515</v>
      </c>
      <c r="O3756" s="427">
        <v>5.96</v>
      </c>
    </row>
    <row r="3757" spans="11:15" ht="15" customHeight="1">
      <c r="K3757" s="434">
        <v>40515</v>
      </c>
      <c r="L3757" s="427">
        <v>5.48</v>
      </c>
      <c r="M3757" s="427"/>
      <c r="N3757" s="434">
        <v>40514</v>
      </c>
      <c r="O3757" s="427">
        <v>5.91</v>
      </c>
    </row>
    <row r="3758" spans="11:15" ht="15" customHeight="1">
      <c r="K3758" s="434">
        <v>40514</v>
      </c>
      <c r="L3758" s="427">
        <v>5.44</v>
      </c>
      <c r="M3758" s="427"/>
      <c r="N3758" s="434">
        <v>40513</v>
      </c>
      <c r="O3758" s="427">
        <v>5.89</v>
      </c>
    </row>
    <row r="3759" spans="11:15" ht="15" customHeight="1">
      <c r="K3759" s="434">
        <v>40513</v>
      </c>
      <c r="L3759" s="427">
        <v>5.41</v>
      </c>
      <c r="M3759" s="427"/>
      <c r="N3759" s="434">
        <v>40512</v>
      </c>
      <c r="O3759" s="427">
        <v>5.75</v>
      </c>
    </row>
    <row r="3760" spans="11:15" ht="15" customHeight="1">
      <c r="K3760" s="434">
        <v>40512</v>
      </c>
      <c r="L3760" s="427">
        <v>5.28</v>
      </c>
      <c r="M3760" s="427"/>
      <c r="N3760" s="434">
        <v>40511</v>
      </c>
      <c r="O3760" s="427">
        <v>5.79</v>
      </c>
    </row>
    <row r="3761" spans="11:15" ht="15" customHeight="1">
      <c r="K3761" s="434">
        <v>40511</v>
      </c>
      <c r="L3761" s="427">
        <v>5.33</v>
      </c>
      <c r="M3761" s="427"/>
      <c r="N3761" s="434">
        <v>40508</v>
      </c>
      <c r="O3761" s="427">
        <v>5.86</v>
      </c>
    </row>
    <row r="3762" spans="11:15" ht="15" customHeight="1">
      <c r="K3762" s="434">
        <v>40508</v>
      </c>
      <c r="L3762" s="427">
        <v>5.38</v>
      </c>
      <c r="M3762" s="427"/>
      <c r="N3762" s="434">
        <v>40506</v>
      </c>
      <c r="O3762" s="427">
        <v>5.95</v>
      </c>
    </row>
    <row r="3763" spans="11:15" ht="15" customHeight="1">
      <c r="K3763" s="434">
        <v>40506</v>
      </c>
      <c r="L3763" s="427">
        <v>5.47</v>
      </c>
      <c r="M3763" s="427"/>
      <c r="N3763" s="434">
        <v>40505</v>
      </c>
      <c r="O3763" s="427">
        <v>5.82</v>
      </c>
    </row>
    <row r="3764" spans="11:15" ht="15" customHeight="1">
      <c r="K3764" s="434">
        <v>40505</v>
      </c>
      <c r="L3764" s="427">
        <v>5.35</v>
      </c>
      <c r="M3764" s="427"/>
      <c r="N3764" s="434">
        <v>40504</v>
      </c>
      <c r="O3764" s="427">
        <v>5.86</v>
      </c>
    </row>
    <row r="3765" spans="11:15" ht="15" customHeight="1">
      <c r="K3765" s="434">
        <v>40504</v>
      </c>
      <c r="L3765" s="427">
        <v>5.38</v>
      </c>
      <c r="M3765" s="427"/>
      <c r="N3765" s="434">
        <v>40501</v>
      </c>
      <c r="O3765" s="427">
        <v>5.92</v>
      </c>
    </row>
    <row r="3766" spans="11:15" ht="15" customHeight="1">
      <c r="K3766" s="434">
        <v>40501</v>
      </c>
      <c r="L3766" s="427">
        <v>5.43</v>
      </c>
      <c r="M3766" s="427"/>
      <c r="N3766" s="434">
        <v>40500</v>
      </c>
      <c r="O3766" s="427">
        <v>5.95</v>
      </c>
    </row>
    <row r="3767" spans="11:15" ht="15" customHeight="1">
      <c r="K3767" s="434">
        <v>40500</v>
      </c>
      <c r="L3767" s="427">
        <v>5.47</v>
      </c>
      <c r="M3767" s="427"/>
      <c r="N3767" s="434">
        <v>40499</v>
      </c>
      <c r="O3767" s="427">
        <v>5.95</v>
      </c>
    </row>
    <row r="3768" spans="11:15" ht="15" customHeight="1">
      <c r="K3768" s="434">
        <v>40499</v>
      </c>
      <c r="L3768" s="427">
        <v>5.46</v>
      </c>
      <c r="M3768" s="427"/>
      <c r="N3768" s="434">
        <v>40498</v>
      </c>
      <c r="O3768" s="427">
        <v>5.93</v>
      </c>
    </row>
    <row r="3769" spans="11:15" ht="15" customHeight="1">
      <c r="K3769" s="434">
        <v>40498</v>
      </c>
      <c r="L3769" s="427">
        <v>5.44</v>
      </c>
      <c r="M3769" s="427"/>
      <c r="N3769" s="434">
        <v>40497</v>
      </c>
      <c r="O3769" s="427">
        <v>6.05</v>
      </c>
    </row>
    <row r="3770" spans="11:15" ht="15" customHeight="1">
      <c r="K3770" s="434">
        <v>40497</v>
      </c>
      <c r="L3770" s="427">
        <v>5.55</v>
      </c>
      <c r="M3770" s="427"/>
      <c r="N3770" s="434">
        <v>40494</v>
      </c>
      <c r="O3770" s="427">
        <v>5.94</v>
      </c>
    </row>
    <row r="3771" spans="11:15" ht="15" customHeight="1">
      <c r="K3771" s="434">
        <v>40494</v>
      </c>
      <c r="L3771" s="427">
        <v>5.44</v>
      </c>
      <c r="M3771" s="427"/>
      <c r="N3771" s="434">
        <v>40493</v>
      </c>
      <c r="O3771" s="427">
        <v>5.91</v>
      </c>
    </row>
    <row r="3772" spans="11:15" ht="15" customHeight="1">
      <c r="K3772" s="434">
        <v>40493</v>
      </c>
      <c r="L3772" s="427">
        <v>5.42</v>
      </c>
      <c r="M3772" s="427"/>
      <c r="N3772" s="434">
        <v>40492</v>
      </c>
      <c r="O3772" s="427">
        <v>5.9</v>
      </c>
    </row>
    <row r="3773" spans="11:15" ht="15" customHeight="1">
      <c r="K3773" s="434">
        <v>40492</v>
      </c>
      <c r="L3773" s="427">
        <v>5.41</v>
      </c>
      <c r="M3773" s="427"/>
      <c r="N3773" s="434">
        <v>40491</v>
      </c>
      <c r="O3773" s="427">
        <v>5.92</v>
      </c>
    </row>
    <row r="3774" spans="11:15" ht="15" customHeight="1">
      <c r="K3774" s="434">
        <v>40491</v>
      </c>
      <c r="L3774" s="427">
        <v>5.42</v>
      </c>
      <c r="M3774" s="427"/>
      <c r="N3774" s="434">
        <v>40490</v>
      </c>
      <c r="O3774" s="427">
        <v>5.81</v>
      </c>
    </row>
    <row r="3775" spans="11:15" ht="15" customHeight="1">
      <c r="K3775" s="434">
        <v>40490</v>
      </c>
      <c r="L3775" s="427">
        <v>5.32</v>
      </c>
      <c r="M3775" s="427"/>
      <c r="N3775" s="434">
        <v>40487</v>
      </c>
      <c r="O3775" s="427">
        <v>5.8</v>
      </c>
    </row>
    <row r="3776" spans="11:15" ht="15" customHeight="1">
      <c r="K3776" s="434">
        <v>40487</v>
      </c>
      <c r="L3776" s="427">
        <v>5.31</v>
      </c>
      <c r="M3776" s="427"/>
      <c r="N3776" s="434">
        <v>40486</v>
      </c>
      <c r="O3776" s="427">
        <v>5.72</v>
      </c>
    </row>
    <row r="3777" spans="11:15" ht="15" customHeight="1">
      <c r="K3777" s="434">
        <v>40486</v>
      </c>
      <c r="L3777" s="427">
        <v>5.23</v>
      </c>
      <c r="M3777" s="427"/>
      <c r="N3777" s="434">
        <v>40485</v>
      </c>
      <c r="O3777" s="427">
        <v>5.75</v>
      </c>
    </row>
    <row r="3778" spans="11:15" ht="15" customHeight="1">
      <c r="K3778" s="434">
        <v>40485</v>
      </c>
      <c r="L3778" s="427">
        <v>5.26</v>
      </c>
      <c r="M3778" s="427"/>
      <c r="N3778" s="434">
        <v>40484</v>
      </c>
      <c r="O3778" s="427">
        <v>5.64</v>
      </c>
    </row>
    <row r="3779" spans="11:15" ht="15" customHeight="1">
      <c r="K3779" s="434">
        <v>40484</v>
      </c>
      <c r="L3779" s="427">
        <v>5.14</v>
      </c>
      <c r="M3779" s="427"/>
      <c r="N3779" s="434">
        <v>40483</v>
      </c>
      <c r="O3779" s="427">
        <v>5.72</v>
      </c>
    </row>
    <row r="3780" spans="11:15" ht="15" customHeight="1">
      <c r="K3780" s="434">
        <v>40483</v>
      </c>
      <c r="L3780" s="427">
        <v>5.22</v>
      </c>
      <c r="M3780" s="427"/>
      <c r="N3780" s="434">
        <v>40480</v>
      </c>
      <c r="O3780" s="427">
        <v>5.7</v>
      </c>
    </row>
    <row r="3781" spans="11:15" ht="15" customHeight="1">
      <c r="K3781" s="434">
        <v>40480</v>
      </c>
      <c r="L3781" s="427">
        <v>5.21</v>
      </c>
      <c r="M3781" s="427"/>
      <c r="N3781" s="434">
        <v>40479</v>
      </c>
      <c r="O3781" s="427">
        <v>5.77</v>
      </c>
    </row>
    <row r="3782" spans="11:15" ht="15" customHeight="1">
      <c r="K3782" s="434">
        <v>40479</v>
      </c>
      <c r="L3782" s="427">
        <v>5.27</v>
      </c>
      <c r="M3782" s="427"/>
      <c r="N3782" s="434">
        <v>40478</v>
      </c>
      <c r="O3782" s="427">
        <v>5.75</v>
      </c>
    </row>
    <row r="3783" spans="11:15" ht="15" customHeight="1">
      <c r="K3783" s="434">
        <v>40478</v>
      </c>
      <c r="L3783" s="427">
        <v>5.26</v>
      </c>
      <c r="M3783" s="427"/>
      <c r="N3783" s="434">
        <v>40477</v>
      </c>
      <c r="O3783" s="427">
        <v>5.71</v>
      </c>
    </row>
    <row r="3784" spans="11:15" ht="15" customHeight="1">
      <c r="K3784" s="434">
        <v>40477</v>
      </c>
      <c r="L3784" s="427">
        <v>5.22</v>
      </c>
      <c r="M3784" s="427"/>
      <c r="N3784" s="434">
        <v>40476</v>
      </c>
      <c r="O3784" s="427">
        <v>5.63</v>
      </c>
    </row>
    <row r="3785" spans="11:15" ht="15" customHeight="1">
      <c r="K3785" s="434">
        <v>40476</v>
      </c>
      <c r="L3785" s="427">
        <v>5.13</v>
      </c>
      <c r="M3785" s="427"/>
      <c r="N3785" s="434">
        <v>40473</v>
      </c>
      <c r="O3785" s="427">
        <v>5.67</v>
      </c>
    </row>
    <row r="3786" spans="11:15" ht="15" customHeight="1">
      <c r="K3786" s="434">
        <v>40473</v>
      </c>
      <c r="L3786" s="427">
        <v>5.17</v>
      </c>
      <c r="M3786" s="427"/>
      <c r="N3786" s="434">
        <v>40472</v>
      </c>
      <c r="O3786" s="427">
        <v>5.67</v>
      </c>
    </row>
    <row r="3787" spans="11:15" ht="15" customHeight="1">
      <c r="K3787" s="434">
        <v>40472</v>
      </c>
      <c r="L3787" s="427">
        <v>5.17</v>
      </c>
      <c r="M3787" s="427"/>
      <c r="N3787" s="434">
        <v>40471</v>
      </c>
      <c r="O3787" s="427">
        <v>5.65</v>
      </c>
    </row>
    <row r="3788" spans="11:15" ht="15" customHeight="1">
      <c r="K3788" s="434">
        <v>40471</v>
      </c>
      <c r="L3788" s="427">
        <v>5.1100000000000003</v>
      </c>
      <c r="M3788" s="427"/>
      <c r="N3788" s="434">
        <v>40470</v>
      </c>
      <c r="O3788" s="427">
        <v>5.67</v>
      </c>
    </row>
    <row r="3789" spans="11:15" ht="15" customHeight="1">
      <c r="K3789" s="434">
        <v>40470</v>
      </c>
      <c r="L3789" s="427">
        <v>5.13</v>
      </c>
      <c r="M3789" s="427"/>
      <c r="N3789" s="434">
        <v>40469</v>
      </c>
      <c r="O3789" s="427">
        <v>5.7</v>
      </c>
    </row>
    <row r="3790" spans="11:15" ht="15" customHeight="1">
      <c r="K3790" s="434">
        <v>40469</v>
      </c>
      <c r="L3790" s="427">
        <v>5.15</v>
      </c>
      <c r="M3790" s="427"/>
      <c r="N3790" s="434">
        <v>40466</v>
      </c>
      <c r="O3790" s="427">
        <v>5.77</v>
      </c>
    </row>
    <row r="3791" spans="11:15" ht="15" customHeight="1">
      <c r="K3791" s="434">
        <v>40466</v>
      </c>
      <c r="L3791" s="427">
        <v>5.23</v>
      </c>
      <c r="M3791" s="427"/>
      <c r="N3791" s="434">
        <v>40465</v>
      </c>
      <c r="O3791" s="427">
        <v>5.67</v>
      </c>
    </row>
    <row r="3792" spans="11:15" ht="15" customHeight="1">
      <c r="K3792" s="434">
        <v>40465</v>
      </c>
      <c r="L3792" s="427">
        <v>5.14</v>
      </c>
      <c r="M3792" s="427"/>
      <c r="N3792" s="434">
        <v>40464</v>
      </c>
      <c r="O3792" s="427">
        <v>5.59</v>
      </c>
    </row>
    <row r="3793" spans="11:15" ht="15" customHeight="1">
      <c r="K3793" s="434">
        <v>40464</v>
      </c>
      <c r="L3793" s="427">
        <v>5.07</v>
      </c>
      <c r="M3793" s="427"/>
      <c r="N3793" s="434">
        <v>40463</v>
      </c>
      <c r="O3793" s="427">
        <v>5.56</v>
      </c>
    </row>
    <row r="3794" spans="11:15" ht="15" customHeight="1">
      <c r="K3794" s="434">
        <v>40463</v>
      </c>
      <c r="L3794" s="427">
        <v>5.04</v>
      </c>
      <c r="M3794" s="427"/>
      <c r="N3794" s="434">
        <v>40459</v>
      </c>
      <c r="O3794" s="427">
        <v>5.52</v>
      </c>
    </row>
    <row r="3795" spans="11:15" ht="15" customHeight="1">
      <c r="K3795" s="434">
        <v>40459</v>
      </c>
      <c r="L3795" s="427">
        <v>4.99</v>
      </c>
      <c r="M3795" s="427"/>
      <c r="N3795" s="434">
        <v>40458</v>
      </c>
      <c r="O3795" s="427">
        <v>5.48</v>
      </c>
    </row>
    <row r="3796" spans="11:15" ht="15" customHeight="1">
      <c r="K3796" s="434">
        <v>40458</v>
      </c>
      <c r="L3796" s="427">
        <v>4.96</v>
      </c>
      <c r="M3796" s="427"/>
      <c r="N3796" s="434">
        <v>40457</v>
      </c>
      <c r="O3796" s="427">
        <v>5.43</v>
      </c>
    </row>
    <row r="3797" spans="11:15" ht="15" customHeight="1">
      <c r="K3797" s="434">
        <v>40457</v>
      </c>
      <c r="L3797" s="427">
        <v>4.91</v>
      </c>
      <c r="M3797" s="427"/>
      <c r="N3797" s="434">
        <v>40456</v>
      </c>
      <c r="O3797" s="427">
        <v>5.5</v>
      </c>
    </row>
    <row r="3798" spans="11:15" ht="15" customHeight="1">
      <c r="K3798" s="434">
        <v>40456</v>
      </c>
      <c r="L3798" s="427">
        <v>4.9800000000000004</v>
      </c>
      <c r="M3798" s="427"/>
      <c r="N3798" s="434">
        <v>40455</v>
      </c>
      <c r="O3798" s="427">
        <v>5.48</v>
      </c>
    </row>
    <row r="3799" spans="11:15" ht="15" customHeight="1">
      <c r="K3799" s="434">
        <v>40455</v>
      </c>
      <c r="L3799" s="427">
        <v>4.96</v>
      </c>
      <c r="M3799" s="427"/>
      <c r="N3799" s="434">
        <v>40452</v>
      </c>
      <c r="O3799" s="427">
        <v>5.48</v>
      </c>
    </row>
    <row r="3800" spans="11:15" ht="15" customHeight="1">
      <c r="K3800" s="434">
        <v>40452</v>
      </c>
      <c r="L3800" s="427">
        <v>4.96</v>
      </c>
      <c r="M3800" s="427"/>
      <c r="N3800" s="434">
        <v>40451</v>
      </c>
      <c r="O3800" s="427">
        <v>5.45</v>
      </c>
    </row>
    <row r="3801" spans="11:15" ht="15" customHeight="1">
      <c r="K3801" s="434">
        <v>40451</v>
      </c>
      <c r="L3801" s="427">
        <v>4.93</v>
      </c>
      <c r="M3801" s="427"/>
      <c r="N3801" s="434">
        <v>40450</v>
      </c>
      <c r="O3801" s="427">
        <v>5.45</v>
      </c>
    </row>
    <row r="3802" spans="11:15" ht="15" customHeight="1">
      <c r="K3802" s="434">
        <v>40450</v>
      </c>
      <c r="L3802" s="427">
        <v>4.93</v>
      </c>
      <c r="M3802" s="427"/>
      <c r="N3802" s="434">
        <v>40449</v>
      </c>
      <c r="O3802" s="427">
        <v>5.41</v>
      </c>
    </row>
    <row r="3803" spans="11:15" ht="15" customHeight="1">
      <c r="K3803" s="434">
        <v>40449</v>
      </c>
      <c r="L3803" s="427">
        <v>4.88</v>
      </c>
      <c r="M3803" s="427"/>
      <c r="N3803" s="434">
        <v>40448</v>
      </c>
      <c r="O3803" s="427">
        <v>5.45</v>
      </c>
    </row>
    <row r="3804" spans="11:15" ht="15" customHeight="1">
      <c r="K3804" s="434">
        <v>40448</v>
      </c>
      <c r="L3804" s="427">
        <v>4.9400000000000004</v>
      </c>
      <c r="M3804" s="427"/>
      <c r="N3804" s="434">
        <v>40445</v>
      </c>
      <c r="O3804" s="427">
        <v>5.54</v>
      </c>
    </row>
    <row r="3805" spans="11:15" ht="15" customHeight="1">
      <c r="K3805" s="434">
        <v>40445</v>
      </c>
      <c r="L3805" s="427">
        <v>5.03</v>
      </c>
      <c r="M3805" s="427"/>
      <c r="N3805" s="434">
        <v>40444</v>
      </c>
      <c r="O3805" s="427">
        <v>5.48</v>
      </c>
    </row>
    <row r="3806" spans="11:15" ht="15" customHeight="1">
      <c r="K3806" s="434">
        <v>40444</v>
      </c>
      <c r="L3806" s="427">
        <v>4.97</v>
      </c>
      <c r="M3806" s="427"/>
      <c r="N3806" s="434">
        <v>40443</v>
      </c>
      <c r="O3806" s="427">
        <v>5.48</v>
      </c>
    </row>
    <row r="3807" spans="11:15" ht="15" customHeight="1">
      <c r="K3807" s="434">
        <v>40443</v>
      </c>
      <c r="L3807" s="427">
        <v>4.97</v>
      </c>
      <c r="M3807" s="427"/>
      <c r="N3807" s="434">
        <v>40442</v>
      </c>
      <c r="O3807" s="427">
        <v>5.53</v>
      </c>
    </row>
    <row r="3808" spans="11:15" ht="15" customHeight="1">
      <c r="K3808" s="434">
        <v>40442</v>
      </c>
      <c r="L3808" s="427">
        <v>5.0199999999999996</v>
      </c>
      <c r="M3808" s="427"/>
      <c r="N3808" s="434">
        <v>40441</v>
      </c>
      <c r="O3808" s="427">
        <v>5.61</v>
      </c>
    </row>
    <row r="3809" spans="11:15" ht="15" customHeight="1">
      <c r="K3809" s="434">
        <v>40441</v>
      </c>
      <c r="L3809" s="427">
        <v>5.09</v>
      </c>
      <c r="M3809" s="427"/>
      <c r="N3809" s="434">
        <v>40438</v>
      </c>
      <c r="O3809" s="427">
        <v>5.65</v>
      </c>
    </row>
    <row r="3810" spans="11:15" ht="15" customHeight="1">
      <c r="K3810" s="434">
        <v>40438</v>
      </c>
      <c r="L3810" s="427">
        <v>5.14</v>
      </c>
      <c r="M3810" s="427"/>
      <c r="N3810" s="434">
        <v>40437</v>
      </c>
      <c r="O3810" s="427">
        <v>5.66</v>
      </c>
    </row>
    <row r="3811" spans="11:15" ht="15" customHeight="1">
      <c r="K3811" s="434">
        <v>40437</v>
      </c>
      <c r="L3811" s="427">
        <v>5.16</v>
      </c>
      <c r="M3811" s="427"/>
      <c r="N3811" s="434">
        <v>40436</v>
      </c>
      <c r="O3811" s="427">
        <v>5.61</v>
      </c>
    </row>
    <row r="3812" spans="11:15" ht="15" customHeight="1">
      <c r="K3812" s="434">
        <v>40436</v>
      </c>
      <c r="L3812" s="427">
        <v>5.1100000000000003</v>
      </c>
      <c r="M3812" s="427"/>
      <c r="N3812" s="434">
        <v>40435</v>
      </c>
      <c r="O3812" s="427">
        <v>5.52</v>
      </c>
    </row>
    <row r="3813" spans="11:15" ht="15" customHeight="1">
      <c r="K3813" s="434">
        <v>40435</v>
      </c>
      <c r="L3813" s="427">
        <v>5.0199999999999996</v>
      </c>
      <c r="M3813" s="427"/>
      <c r="N3813" s="434">
        <v>40434</v>
      </c>
      <c r="O3813" s="427">
        <v>5.59</v>
      </c>
    </row>
    <row r="3814" spans="11:15" ht="15" customHeight="1">
      <c r="K3814" s="434">
        <v>40434</v>
      </c>
      <c r="L3814" s="427">
        <v>5.07</v>
      </c>
      <c r="M3814" s="427"/>
      <c r="N3814" s="434">
        <v>40431</v>
      </c>
      <c r="O3814" s="427">
        <v>5.64</v>
      </c>
    </row>
    <row r="3815" spans="11:15" ht="15" customHeight="1">
      <c r="K3815" s="434">
        <v>40431</v>
      </c>
      <c r="L3815" s="427">
        <v>5.0999999999999996</v>
      </c>
      <c r="M3815" s="427"/>
      <c r="N3815" s="434">
        <v>40430</v>
      </c>
      <c r="O3815" s="427">
        <v>5.61</v>
      </c>
    </row>
    <row r="3816" spans="11:15" ht="15" customHeight="1">
      <c r="K3816" s="434">
        <v>40430</v>
      </c>
      <c r="L3816" s="427">
        <v>5.07</v>
      </c>
      <c r="M3816" s="427"/>
      <c r="N3816" s="434">
        <v>40429</v>
      </c>
      <c r="O3816" s="427">
        <v>5.49</v>
      </c>
    </row>
    <row r="3817" spans="11:15" ht="15" customHeight="1">
      <c r="K3817" s="434">
        <v>40429</v>
      </c>
      <c r="L3817" s="427">
        <v>4.96</v>
      </c>
      <c r="M3817" s="427"/>
      <c r="N3817" s="434">
        <v>40428</v>
      </c>
      <c r="O3817" s="427">
        <v>5.44</v>
      </c>
    </row>
    <row r="3818" spans="11:15" ht="15" customHeight="1">
      <c r="K3818" s="434">
        <v>40428</v>
      </c>
      <c r="L3818" s="427">
        <v>4.91</v>
      </c>
      <c r="M3818" s="427"/>
      <c r="N3818" s="434">
        <v>40424</v>
      </c>
      <c r="O3818" s="427">
        <v>5.57</v>
      </c>
    </row>
    <row r="3819" spans="11:15" ht="15" customHeight="1">
      <c r="K3819" s="434">
        <v>40424</v>
      </c>
      <c r="L3819" s="427">
        <v>5.0199999999999996</v>
      </c>
      <c r="M3819" s="427"/>
      <c r="N3819" s="434">
        <v>40423</v>
      </c>
      <c r="O3819" s="427">
        <v>5.52</v>
      </c>
    </row>
    <row r="3820" spans="11:15" ht="15" customHeight="1">
      <c r="K3820" s="434">
        <v>40423</v>
      </c>
      <c r="L3820" s="427">
        <v>4.97</v>
      </c>
      <c r="M3820" s="427"/>
      <c r="N3820" s="434">
        <v>40422</v>
      </c>
      <c r="O3820" s="427">
        <v>5.47</v>
      </c>
    </row>
    <row r="3821" spans="11:15" ht="15" customHeight="1">
      <c r="K3821" s="434">
        <v>40422</v>
      </c>
      <c r="L3821" s="427">
        <v>4.91</v>
      </c>
      <c r="M3821" s="427"/>
      <c r="N3821" s="434">
        <v>40421</v>
      </c>
      <c r="O3821" s="427">
        <v>5.36</v>
      </c>
    </row>
    <row r="3822" spans="11:15" ht="15" customHeight="1">
      <c r="K3822" s="434">
        <v>40421</v>
      </c>
      <c r="L3822" s="427">
        <v>4.78</v>
      </c>
      <c r="M3822" s="427"/>
      <c r="N3822" s="434">
        <v>40420</v>
      </c>
      <c r="O3822" s="427">
        <v>5.41</v>
      </c>
    </row>
    <row r="3823" spans="11:15" ht="15" customHeight="1">
      <c r="K3823" s="434">
        <v>40420</v>
      </c>
      <c r="L3823" s="427">
        <v>4.8600000000000003</v>
      </c>
      <c r="M3823" s="427"/>
      <c r="N3823" s="434">
        <v>40417</v>
      </c>
      <c r="O3823" s="427">
        <v>5.5</v>
      </c>
    </row>
    <row r="3824" spans="11:15" ht="15" customHeight="1">
      <c r="K3824" s="434">
        <v>40417</v>
      </c>
      <c r="L3824" s="427">
        <v>4.9400000000000004</v>
      </c>
      <c r="M3824" s="427"/>
      <c r="N3824" s="434">
        <v>40416</v>
      </c>
      <c r="O3824" s="427">
        <v>5.33</v>
      </c>
    </row>
    <row r="3825" spans="11:15" ht="15" customHeight="1">
      <c r="K3825" s="434">
        <v>40416</v>
      </c>
      <c r="L3825" s="427">
        <v>4.78</v>
      </c>
      <c r="M3825" s="427"/>
      <c r="N3825" s="434">
        <v>40415</v>
      </c>
      <c r="O3825" s="427">
        <v>5.35</v>
      </c>
    </row>
    <row r="3826" spans="11:15" ht="15" customHeight="1">
      <c r="K3826" s="434">
        <v>40415</v>
      </c>
      <c r="L3826" s="427">
        <v>4.8099999999999996</v>
      </c>
      <c r="M3826" s="427"/>
      <c r="N3826" s="434">
        <v>40414</v>
      </c>
      <c r="O3826" s="427">
        <v>5.32</v>
      </c>
    </row>
    <row r="3827" spans="11:15" ht="15" customHeight="1">
      <c r="K3827" s="434">
        <v>40414</v>
      </c>
      <c r="L3827" s="427">
        <v>4.8</v>
      </c>
      <c r="M3827" s="427"/>
      <c r="N3827" s="434">
        <v>40413</v>
      </c>
      <c r="O3827" s="427">
        <v>5.41</v>
      </c>
    </row>
    <row r="3828" spans="11:15" ht="15" customHeight="1">
      <c r="K3828" s="434">
        <v>40413</v>
      </c>
      <c r="L3828" s="427">
        <v>4.8600000000000003</v>
      </c>
      <c r="M3828" s="427"/>
      <c r="N3828" s="434">
        <v>40410</v>
      </c>
      <c r="O3828" s="427">
        <v>5.4</v>
      </c>
    </row>
    <row r="3829" spans="11:15" ht="15" customHeight="1">
      <c r="K3829" s="434">
        <v>40410</v>
      </c>
      <c r="L3829" s="427">
        <v>4.8499999999999996</v>
      </c>
      <c r="M3829" s="427"/>
      <c r="N3829" s="434">
        <v>40409</v>
      </c>
      <c r="O3829" s="427">
        <v>5.39</v>
      </c>
    </row>
    <row r="3830" spans="11:15" ht="15" customHeight="1">
      <c r="K3830" s="434">
        <v>40409</v>
      </c>
      <c r="L3830" s="427">
        <v>4.8499999999999996</v>
      </c>
      <c r="M3830" s="427"/>
      <c r="N3830" s="434">
        <v>40408</v>
      </c>
      <c r="O3830" s="427">
        <v>5.46</v>
      </c>
    </row>
    <row r="3831" spans="11:15" ht="15" customHeight="1">
      <c r="K3831" s="434">
        <v>40408</v>
      </c>
      <c r="L3831" s="427">
        <v>4.92</v>
      </c>
      <c r="M3831" s="427"/>
      <c r="N3831" s="434">
        <v>40407</v>
      </c>
      <c r="O3831" s="427">
        <v>5.49</v>
      </c>
    </row>
    <row r="3832" spans="11:15" ht="15" customHeight="1">
      <c r="K3832" s="434">
        <v>40407</v>
      </c>
      <c r="L3832" s="427">
        <v>4.95</v>
      </c>
      <c r="M3832" s="427"/>
      <c r="N3832" s="434">
        <v>40406</v>
      </c>
      <c r="O3832" s="427">
        <v>5.45</v>
      </c>
    </row>
    <row r="3833" spans="11:15" ht="15" customHeight="1">
      <c r="K3833" s="434">
        <v>40406</v>
      </c>
      <c r="L3833" s="427">
        <v>4.91</v>
      </c>
      <c r="M3833" s="427"/>
      <c r="N3833" s="434">
        <v>40403</v>
      </c>
      <c r="O3833" s="427">
        <v>5.6</v>
      </c>
    </row>
    <row r="3834" spans="11:15" ht="15" customHeight="1">
      <c r="K3834" s="434">
        <v>40403</v>
      </c>
      <c r="L3834" s="427">
        <v>5.0599999999999996</v>
      </c>
      <c r="M3834" s="427"/>
      <c r="N3834" s="434">
        <v>40402</v>
      </c>
      <c r="O3834" s="427">
        <v>5.66</v>
      </c>
    </row>
    <row r="3835" spans="11:15" ht="15" customHeight="1">
      <c r="K3835" s="434">
        <v>40402</v>
      </c>
      <c r="L3835" s="427">
        <v>5.12</v>
      </c>
      <c r="M3835" s="427"/>
      <c r="N3835" s="434">
        <v>40401</v>
      </c>
      <c r="O3835" s="427">
        <v>5.64</v>
      </c>
    </row>
    <row r="3836" spans="11:15" ht="15" customHeight="1">
      <c r="K3836" s="434">
        <v>40401</v>
      </c>
      <c r="L3836" s="427">
        <v>5.1100000000000003</v>
      </c>
      <c r="M3836" s="427"/>
      <c r="N3836" s="434">
        <v>40400</v>
      </c>
      <c r="O3836" s="427">
        <v>5.73</v>
      </c>
    </row>
    <row r="3837" spans="11:15" ht="15" customHeight="1">
      <c r="K3837" s="434">
        <v>40400</v>
      </c>
      <c r="L3837" s="427">
        <v>5.21</v>
      </c>
      <c r="M3837" s="427"/>
      <c r="N3837" s="434">
        <v>40399</v>
      </c>
      <c r="O3837" s="427">
        <v>5.71</v>
      </c>
    </row>
    <row r="3838" spans="11:15" ht="15" customHeight="1">
      <c r="K3838" s="434">
        <v>40399</v>
      </c>
      <c r="L3838" s="427">
        <v>5.19</v>
      </c>
      <c r="M3838" s="427"/>
      <c r="N3838" s="434">
        <v>40396</v>
      </c>
      <c r="O3838" s="427">
        <v>5.7</v>
      </c>
    </row>
    <row r="3839" spans="11:15" ht="15" customHeight="1">
      <c r="K3839" s="434">
        <v>40396</v>
      </c>
      <c r="L3839" s="427">
        <v>5.18</v>
      </c>
      <c r="M3839" s="427"/>
      <c r="N3839" s="434">
        <v>40395</v>
      </c>
      <c r="O3839" s="427">
        <v>5.77</v>
      </c>
    </row>
    <row r="3840" spans="11:15" ht="15" customHeight="1">
      <c r="K3840" s="434">
        <v>40395</v>
      </c>
      <c r="L3840" s="427">
        <v>5.25</v>
      </c>
      <c r="M3840" s="427"/>
      <c r="N3840" s="434">
        <v>40394</v>
      </c>
      <c r="O3840" s="427">
        <v>5.79</v>
      </c>
    </row>
    <row r="3841" spans="11:15" ht="15" customHeight="1">
      <c r="K3841" s="434">
        <v>40394</v>
      </c>
      <c r="L3841" s="427">
        <v>5.25</v>
      </c>
      <c r="M3841" s="427"/>
      <c r="N3841" s="434">
        <v>40393</v>
      </c>
      <c r="O3841" s="427">
        <v>5.77</v>
      </c>
    </row>
    <row r="3842" spans="11:15" ht="15" customHeight="1">
      <c r="K3842" s="434">
        <v>40393</v>
      </c>
      <c r="L3842" s="427">
        <v>5.23</v>
      </c>
      <c r="M3842" s="427"/>
      <c r="N3842" s="434">
        <v>40392</v>
      </c>
      <c r="O3842" s="427">
        <v>5.8</v>
      </c>
    </row>
    <row r="3843" spans="11:15" ht="15" customHeight="1">
      <c r="K3843" s="434">
        <v>40392</v>
      </c>
      <c r="L3843" s="427">
        <v>5.26</v>
      </c>
      <c r="M3843" s="427"/>
      <c r="N3843" s="434">
        <v>40389</v>
      </c>
      <c r="O3843" s="427">
        <v>5.8</v>
      </c>
    </row>
    <row r="3844" spans="11:15" ht="15" customHeight="1">
      <c r="K3844" s="434">
        <v>40389</v>
      </c>
      <c r="L3844" s="427">
        <v>5.17</v>
      </c>
      <c r="M3844" s="427"/>
      <c r="N3844" s="434">
        <v>40388</v>
      </c>
      <c r="O3844" s="427">
        <v>5.9</v>
      </c>
    </row>
    <row r="3845" spans="11:15" ht="15" customHeight="1">
      <c r="K3845" s="434">
        <v>40388</v>
      </c>
      <c r="L3845" s="427">
        <v>5.28</v>
      </c>
      <c r="M3845" s="427"/>
      <c r="N3845" s="434">
        <v>40387</v>
      </c>
      <c r="O3845" s="427">
        <v>5.91</v>
      </c>
    </row>
    <row r="3846" spans="11:15" ht="15" customHeight="1">
      <c r="K3846" s="434">
        <v>40387</v>
      </c>
      <c r="L3846" s="427">
        <v>5.29</v>
      </c>
      <c r="M3846" s="427"/>
      <c r="N3846" s="434">
        <v>40386</v>
      </c>
      <c r="O3846" s="427">
        <v>5.94</v>
      </c>
    </row>
    <row r="3847" spans="11:15" ht="15" customHeight="1">
      <c r="K3847" s="434">
        <v>40386</v>
      </c>
      <c r="L3847" s="427">
        <v>5.31</v>
      </c>
      <c r="M3847" s="427"/>
      <c r="N3847" s="434">
        <v>40385</v>
      </c>
      <c r="O3847" s="427">
        <v>5.9</v>
      </c>
    </row>
    <row r="3848" spans="11:15" ht="15" customHeight="1">
      <c r="K3848" s="434">
        <v>40385</v>
      </c>
      <c r="L3848" s="427">
        <v>5.26</v>
      </c>
      <c r="M3848" s="427"/>
      <c r="N3848" s="434">
        <v>40382</v>
      </c>
      <c r="O3848" s="427">
        <v>5.92</v>
      </c>
    </row>
    <row r="3849" spans="11:15" ht="15" customHeight="1">
      <c r="K3849" s="434">
        <v>40382</v>
      </c>
      <c r="L3849" s="427">
        <v>5.28</v>
      </c>
      <c r="M3849" s="427"/>
      <c r="N3849" s="434">
        <v>40381</v>
      </c>
      <c r="O3849" s="427">
        <v>5.87</v>
      </c>
    </row>
    <row r="3850" spans="11:15" ht="15" customHeight="1">
      <c r="K3850" s="434">
        <v>40381</v>
      </c>
      <c r="L3850" s="427">
        <v>5.21</v>
      </c>
      <c r="M3850" s="427"/>
      <c r="N3850" s="434">
        <v>40380</v>
      </c>
      <c r="O3850" s="427">
        <v>5.83</v>
      </c>
    </row>
    <row r="3851" spans="11:15" ht="15" customHeight="1">
      <c r="K3851" s="434">
        <v>40380</v>
      </c>
      <c r="L3851" s="427">
        <v>5.16</v>
      </c>
      <c r="M3851" s="427"/>
      <c r="N3851" s="434">
        <v>40379</v>
      </c>
      <c r="O3851" s="427">
        <v>5.92</v>
      </c>
    </row>
    <row r="3852" spans="11:15" ht="15" customHeight="1">
      <c r="K3852" s="434">
        <v>40379</v>
      </c>
      <c r="L3852" s="427">
        <v>5.23</v>
      </c>
      <c r="M3852" s="427"/>
      <c r="N3852" s="434">
        <v>40378</v>
      </c>
      <c r="O3852" s="427">
        <v>6</v>
      </c>
    </row>
    <row r="3853" spans="11:15" ht="15" customHeight="1">
      <c r="K3853" s="434">
        <v>40378</v>
      </c>
      <c r="L3853" s="427">
        <v>5.25</v>
      </c>
      <c r="M3853" s="427"/>
      <c r="N3853" s="434">
        <v>40375</v>
      </c>
      <c r="O3853" s="427">
        <v>5.97</v>
      </c>
    </row>
    <row r="3854" spans="11:15" ht="15" customHeight="1">
      <c r="K3854" s="434">
        <v>40375</v>
      </c>
      <c r="L3854" s="427">
        <v>5.22</v>
      </c>
      <c r="M3854" s="427"/>
      <c r="N3854" s="434">
        <v>40374</v>
      </c>
      <c r="O3854" s="427">
        <v>6</v>
      </c>
    </row>
    <row r="3855" spans="11:15" ht="15" customHeight="1">
      <c r="K3855" s="434">
        <v>40374</v>
      </c>
      <c r="L3855" s="427">
        <v>5.24</v>
      </c>
      <c r="M3855" s="427"/>
      <c r="N3855" s="434">
        <v>40373</v>
      </c>
      <c r="O3855" s="427">
        <v>6.08</v>
      </c>
    </row>
    <row r="3856" spans="11:15" ht="15" customHeight="1">
      <c r="K3856" s="434">
        <v>40373</v>
      </c>
      <c r="L3856" s="427">
        <v>5.31</v>
      </c>
      <c r="M3856" s="427"/>
      <c r="N3856" s="434">
        <v>40372</v>
      </c>
      <c r="O3856" s="427">
        <v>6.17</v>
      </c>
    </row>
    <row r="3857" spans="11:15" ht="15" customHeight="1">
      <c r="K3857" s="434">
        <v>40372</v>
      </c>
      <c r="L3857" s="427">
        <v>5.4</v>
      </c>
      <c r="M3857" s="427"/>
      <c r="N3857" s="434">
        <v>40371</v>
      </c>
      <c r="O3857" s="427">
        <v>6.12</v>
      </c>
    </row>
    <row r="3858" spans="11:15" ht="15" customHeight="1">
      <c r="K3858" s="434">
        <v>40371</v>
      </c>
      <c r="L3858" s="427">
        <v>5.34</v>
      </c>
      <c r="M3858" s="427"/>
      <c r="N3858" s="434">
        <v>40368</v>
      </c>
      <c r="O3858" s="427">
        <v>6.13</v>
      </c>
    </row>
    <row r="3859" spans="11:15" ht="15" customHeight="1">
      <c r="K3859" s="434">
        <v>40368</v>
      </c>
      <c r="L3859" s="427">
        <v>5.33</v>
      </c>
      <c r="M3859" s="427"/>
      <c r="N3859" s="434">
        <v>40367</v>
      </c>
      <c r="O3859" s="427">
        <v>6.09</v>
      </c>
    </row>
    <row r="3860" spans="11:15" ht="15" customHeight="1">
      <c r="K3860" s="434">
        <v>40367</v>
      </c>
      <c r="L3860" s="427">
        <v>5.29</v>
      </c>
      <c r="M3860" s="427"/>
      <c r="N3860" s="434">
        <v>40366</v>
      </c>
      <c r="O3860" s="427">
        <v>6.05</v>
      </c>
    </row>
    <row r="3861" spans="11:15" ht="15" customHeight="1">
      <c r="K3861" s="434">
        <v>40366</v>
      </c>
      <c r="L3861" s="427">
        <v>5.25</v>
      </c>
      <c r="M3861" s="427"/>
      <c r="N3861" s="434">
        <v>40365</v>
      </c>
      <c r="O3861" s="427">
        <v>5.98</v>
      </c>
    </row>
    <row r="3862" spans="11:15" ht="15" customHeight="1">
      <c r="K3862" s="434">
        <v>40365</v>
      </c>
      <c r="L3862" s="427">
        <v>5.19</v>
      </c>
      <c r="M3862" s="427"/>
      <c r="N3862" s="434">
        <v>40361</v>
      </c>
      <c r="O3862" s="427">
        <v>6.02</v>
      </c>
    </row>
    <row r="3863" spans="11:15" ht="15" customHeight="1">
      <c r="K3863" s="434">
        <v>40361</v>
      </c>
      <c r="L3863" s="427">
        <v>5.24</v>
      </c>
      <c r="M3863" s="427"/>
      <c r="N3863" s="434">
        <v>40360</v>
      </c>
      <c r="O3863" s="427">
        <v>5.96</v>
      </c>
    </row>
    <row r="3864" spans="11:15" ht="15" customHeight="1">
      <c r="K3864" s="434">
        <v>40360</v>
      </c>
      <c r="L3864" s="427">
        <v>5.17</v>
      </c>
      <c r="M3864" s="427"/>
      <c r="N3864" s="434">
        <v>40359</v>
      </c>
      <c r="O3864" s="427">
        <v>6</v>
      </c>
    </row>
    <row r="3865" spans="11:15" ht="15" customHeight="1">
      <c r="K3865" s="434">
        <v>40359</v>
      </c>
      <c r="L3865" s="427">
        <v>5.21</v>
      </c>
      <c r="M3865" s="427"/>
      <c r="N3865" s="434">
        <v>40358</v>
      </c>
      <c r="O3865" s="427">
        <v>6.04</v>
      </c>
    </row>
    <row r="3866" spans="11:15" ht="15" customHeight="1">
      <c r="K3866" s="434">
        <v>40358</v>
      </c>
      <c r="L3866" s="427">
        <v>5.25</v>
      </c>
      <c r="M3866" s="427"/>
      <c r="N3866" s="434">
        <v>40357</v>
      </c>
      <c r="O3866" s="427">
        <v>6.1</v>
      </c>
    </row>
    <row r="3867" spans="11:15" ht="15" customHeight="1">
      <c r="K3867" s="434">
        <v>40357</v>
      </c>
      <c r="L3867" s="427">
        <v>5.31</v>
      </c>
      <c r="M3867" s="427"/>
      <c r="N3867" s="434">
        <v>40354</v>
      </c>
      <c r="O3867" s="427">
        <v>6.15</v>
      </c>
    </row>
    <row r="3868" spans="11:15" ht="15" customHeight="1">
      <c r="K3868" s="434">
        <v>40354</v>
      </c>
      <c r="L3868" s="427">
        <v>5.38</v>
      </c>
      <c r="M3868" s="427"/>
      <c r="N3868" s="434">
        <v>40353</v>
      </c>
      <c r="O3868" s="427">
        <v>6.17</v>
      </c>
    </row>
    <row r="3869" spans="11:15" ht="15" customHeight="1">
      <c r="K3869" s="434">
        <v>40353</v>
      </c>
      <c r="L3869" s="427">
        <v>5.4</v>
      </c>
      <c r="M3869" s="427"/>
      <c r="N3869" s="434">
        <v>40352</v>
      </c>
      <c r="O3869" s="427">
        <v>6.14</v>
      </c>
    </row>
    <row r="3870" spans="11:15" ht="15" customHeight="1">
      <c r="K3870" s="434">
        <v>40352</v>
      </c>
      <c r="L3870" s="427">
        <v>5.38</v>
      </c>
      <c r="M3870" s="427"/>
      <c r="N3870" s="434">
        <v>40351</v>
      </c>
      <c r="O3870" s="427">
        <v>6.18</v>
      </c>
    </row>
    <row r="3871" spans="11:15" ht="15" customHeight="1">
      <c r="K3871" s="434">
        <v>40351</v>
      </c>
      <c r="L3871" s="427">
        <v>5.42</v>
      </c>
      <c r="M3871" s="427"/>
      <c r="N3871" s="434">
        <v>40350</v>
      </c>
      <c r="O3871" s="427">
        <v>6.24</v>
      </c>
    </row>
    <row r="3872" spans="11:15" ht="15" customHeight="1">
      <c r="K3872" s="434">
        <v>40350</v>
      </c>
      <c r="L3872" s="427">
        <v>5.49</v>
      </c>
      <c r="M3872" s="427"/>
      <c r="N3872" s="434">
        <v>40347</v>
      </c>
      <c r="O3872" s="427">
        <v>6.23</v>
      </c>
    </row>
    <row r="3873" spans="11:15" ht="15" customHeight="1">
      <c r="K3873" s="434">
        <v>40347</v>
      </c>
      <c r="L3873" s="427">
        <v>5.47</v>
      </c>
      <c r="M3873" s="427"/>
      <c r="N3873" s="434">
        <v>40346</v>
      </c>
      <c r="O3873" s="427">
        <v>6.19</v>
      </c>
    </row>
    <row r="3874" spans="11:15" ht="15" customHeight="1">
      <c r="K3874" s="434">
        <v>40346</v>
      </c>
      <c r="L3874" s="427">
        <v>5.44</v>
      </c>
      <c r="M3874" s="427"/>
      <c r="N3874" s="434">
        <v>40345</v>
      </c>
      <c r="O3874" s="427">
        <v>6.27</v>
      </c>
    </row>
    <row r="3875" spans="11:15" ht="15" customHeight="1">
      <c r="K3875" s="434">
        <v>40345</v>
      </c>
      <c r="L3875" s="427">
        <v>5.52</v>
      </c>
      <c r="M3875" s="427"/>
      <c r="N3875" s="434">
        <v>40344</v>
      </c>
      <c r="O3875" s="427">
        <v>6.32</v>
      </c>
    </row>
    <row r="3876" spans="11:15" ht="15" customHeight="1">
      <c r="K3876" s="434">
        <v>40344</v>
      </c>
      <c r="L3876" s="427">
        <v>5.56</v>
      </c>
      <c r="M3876" s="427"/>
      <c r="N3876" s="434">
        <v>40343</v>
      </c>
      <c r="O3876" s="427">
        <v>6.29</v>
      </c>
    </row>
    <row r="3877" spans="11:15" ht="15" customHeight="1">
      <c r="K3877" s="434">
        <v>40343</v>
      </c>
      <c r="L3877" s="427">
        <v>5.54</v>
      </c>
      <c r="M3877" s="427"/>
      <c r="N3877" s="434">
        <v>40340</v>
      </c>
      <c r="O3877" s="427">
        <v>6.24</v>
      </c>
    </row>
    <row r="3878" spans="11:15" ht="15" customHeight="1">
      <c r="K3878" s="434">
        <v>40340</v>
      </c>
      <c r="L3878" s="427">
        <v>5.48</v>
      </c>
      <c r="M3878" s="427"/>
      <c r="N3878" s="434">
        <v>40339</v>
      </c>
      <c r="O3878" s="427">
        <v>6.28</v>
      </c>
    </row>
    <row r="3879" spans="11:15" ht="15" customHeight="1">
      <c r="K3879" s="434">
        <v>40339</v>
      </c>
      <c r="L3879" s="427">
        <v>5.6</v>
      </c>
      <c r="M3879" s="427"/>
      <c r="N3879" s="434">
        <v>40338</v>
      </c>
      <c r="O3879" s="427">
        <v>6.16</v>
      </c>
    </row>
    <row r="3880" spans="11:15" ht="15" customHeight="1">
      <c r="K3880" s="434">
        <v>40338</v>
      </c>
      <c r="L3880" s="427">
        <v>5.49</v>
      </c>
      <c r="M3880" s="427"/>
      <c r="N3880" s="434">
        <v>40337</v>
      </c>
      <c r="O3880" s="427">
        <v>6.12</v>
      </c>
    </row>
    <row r="3881" spans="11:15" ht="15" customHeight="1">
      <c r="K3881" s="434">
        <v>40337</v>
      </c>
      <c r="L3881" s="427">
        <v>5.46</v>
      </c>
      <c r="M3881" s="427"/>
      <c r="N3881" s="434">
        <v>40336</v>
      </c>
      <c r="O3881" s="427">
        <v>6.13</v>
      </c>
    </row>
    <row r="3882" spans="11:15" ht="15" customHeight="1">
      <c r="K3882" s="434">
        <v>40336</v>
      </c>
      <c r="L3882" s="427">
        <v>5.49</v>
      </c>
      <c r="M3882" s="427"/>
      <c r="N3882" s="434">
        <v>40333</v>
      </c>
      <c r="O3882" s="427">
        <v>6.11</v>
      </c>
    </row>
    <row r="3883" spans="11:15" ht="15" customHeight="1">
      <c r="K3883" s="434">
        <v>40333</v>
      </c>
      <c r="L3883" s="427">
        <v>5.48</v>
      </c>
      <c r="M3883" s="427"/>
      <c r="N3883" s="434">
        <v>40332</v>
      </c>
      <c r="O3883" s="427">
        <v>6.26</v>
      </c>
    </row>
    <row r="3884" spans="11:15" ht="15" customHeight="1">
      <c r="K3884" s="434">
        <v>40332</v>
      </c>
      <c r="L3884" s="427">
        <v>5.66</v>
      </c>
      <c r="M3884" s="427"/>
      <c r="N3884" s="434">
        <v>40331</v>
      </c>
      <c r="O3884" s="427">
        <v>6.19</v>
      </c>
    </row>
    <row r="3885" spans="11:15" ht="15" customHeight="1">
      <c r="K3885" s="434">
        <v>40331</v>
      </c>
      <c r="L3885" s="427">
        <v>5.6</v>
      </c>
      <c r="M3885" s="427"/>
      <c r="N3885" s="434">
        <v>40330</v>
      </c>
      <c r="O3885" s="427">
        <v>6.16</v>
      </c>
    </row>
    <row r="3886" spans="11:15" ht="15" customHeight="1">
      <c r="K3886" s="434">
        <v>40330</v>
      </c>
      <c r="L3886" s="427">
        <v>5.55</v>
      </c>
      <c r="M3886" s="427"/>
      <c r="N3886" s="434">
        <v>40326</v>
      </c>
      <c r="O3886" s="427">
        <v>6.16</v>
      </c>
    </row>
    <row r="3887" spans="11:15" ht="15" customHeight="1">
      <c r="K3887" s="434">
        <v>40326</v>
      </c>
      <c r="L3887" s="427">
        <v>5.57</v>
      </c>
      <c r="M3887" s="427"/>
      <c r="N3887" s="434">
        <v>40325</v>
      </c>
      <c r="O3887" s="427">
        <v>6.17</v>
      </c>
    </row>
    <row r="3888" spans="11:15" ht="15" customHeight="1">
      <c r="K3888" s="434">
        <v>40325</v>
      </c>
      <c r="L3888" s="427">
        <v>5.59</v>
      </c>
      <c r="M3888" s="427"/>
      <c r="N3888" s="434">
        <v>40324</v>
      </c>
      <c r="O3888" s="427">
        <v>6.01</v>
      </c>
    </row>
    <row r="3889" spans="11:15" ht="15" customHeight="1">
      <c r="K3889" s="434">
        <v>40324</v>
      </c>
      <c r="L3889" s="427">
        <v>5.46</v>
      </c>
      <c r="M3889" s="427"/>
      <c r="N3889" s="434">
        <v>40323</v>
      </c>
      <c r="O3889" s="427">
        <v>5.91</v>
      </c>
    </row>
    <row r="3890" spans="11:15" ht="15" customHeight="1">
      <c r="K3890" s="434">
        <v>40323</v>
      </c>
      <c r="L3890" s="427">
        <v>5.36</v>
      </c>
      <c r="M3890" s="427"/>
      <c r="N3890" s="434">
        <v>40322</v>
      </c>
      <c r="O3890" s="427">
        <v>5.93</v>
      </c>
    </row>
    <row r="3891" spans="11:15" ht="15" customHeight="1">
      <c r="K3891" s="434">
        <v>40322</v>
      </c>
      <c r="L3891" s="427">
        <v>5.38</v>
      </c>
      <c r="M3891" s="427"/>
      <c r="N3891" s="434">
        <v>40319</v>
      </c>
      <c r="O3891" s="427">
        <v>5.87</v>
      </c>
    </row>
    <row r="3892" spans="11:15" ht="15" customHeight="1">
      <c r="K3892" s="434">
        <v>40319</v>
      </c>
      <c r="L3892" s="427">
        <v>5.32</v>
      </c>
      <c r="M3892" s="427"/>
      <c r="N3892" s="434">
        <v>40318</v>
      </c>
      <c r="O3892" s="427">
        <v>5.9</v>
      </c>
    </row>
    <row r="3893" spans="11:15" ht="15" customHeight="1">
      <c r="K3893" s="434">
        <v>40318</v>
      </c>
      <c r="L3893" s="427">
        <v>5.38</v>
      </c>
      <c r="M3893" s="427"/>
      <c r="N3893" s="434">
        <v>40317</v>
      </c>
      <c r="O3893" s="427">
        <v>5.93</v>
      </c>
    </row>
    <row r="3894" spans="11:15" ht="15" customHeight="1">
      <c r="K3894" s="434">
        <v>40317</v>
      </c>
      <c r="L3894" s="427">
        <v>5.43</v>
      </c>
      <c r="M3894" s="427"/>
      <c r="N3894" s="434">
        <v>40316</v>
      </c>
      <c r="O3894" s="427">
        <v>5.93</v>
      </c>
    </row>
    <row r="3895" spans="11:15" ht="15" customHeight="1">
      <c r="K3895" s="434">
        <v>40316</v>
      </c>
      <c r="L3895" s="427">
        <v>5.43</v>
      </c>
      <c r="M3895" s="427"/>
      <c r="N3895" s="434">
        <v>40315</v>
      </c>
      <c r="O3895" s="427">
        <v>5.99</v>
      </c>
    </row>
    <row r="3896" spans="11:15" ht="15" customHeight="1">
      <c r="K3896" s="434">
        <v>40315</v>
      </c>
      <c r="L3896" s="427">
        <v>5.53</v>
      </c>
      <c r="M3896" s="427"/>
      <c r="N3896" s="434">
        <v>40312</v>
      </c>
      <c r="O3896" s="427">
        <v>5.95</v>
      </c>
    </row>
    <row r="3897" spans="11:15" ht="15" customHeight="1">
      <c r="K3897" s="434">
        <v>40312</v>
      </c>
      <c r="L3897" s="427">
        <v>5.5</v>
      </c>
      <c r="M3897" s="427"/>
      <c r="N3897" s="434">
        <v>40311</v>
      </c>
      <c r="O3897" s="427">
        <v>6.08</v>
      </c>
    </row>
    <row r="3898" spans="11:15" ht="15" customHeight="1">
      <c r="K3898" s="434">
        <v>40311</v>
      </c>
      <c r="L3898" s="427">
        <v>5.65</v>
      </c>
      <c r="M3898" s="427"/>
      <c r="N3898" s="434">
        <v>40310</v>
      </c>
      <c r="O3898" s="427">
        <v>6.1</v>
      </c>
    </row>
    <row r="3899" spans="11:15" ht="15" customHeight="1">
      <c r="K3899" s="434">
        <v>40310</v>
      </c>
      <c r="L3899" s="427">
        <v>5.67</v>
      </c>
      <c r="M3899" s="427"/>
      <c r="N3899" s="434">
        <v>40309</v>
      </c>
      <c r="O3899" s="427">
        <v>6.05</v>
      </c>
    </row>
    <row r="3900" spans="11:15" ht="15" customHeight="1">
      <c r="K3900" s="434">
        <v>40309</v>
      </c>
      <c r="L3900" s="427">
        <v>5.62</v>
      </c>
      <c r="M3900" s="427"/>
      <c r="N3900" s="434">
        <v>40308</v>
      </c>
      <c r="O3900" s="427">
        <v>6.01</v>
      </c>
    </row>
    <row r="3901" spans="11:15" ht="15" customHeight="1">
      <c r="K3901" s="434">
        <v>40308</v>
      </c>
      <c r="L3901" s="427">
        <v>5.61</v>
      </c>
      <c r="M3901" s="427"/>
      <c r="N3901" s="434">
        <v>40305</v>
      </c>
      <c r="O3901" s="427">
        <v>5.88</v>
      </c>
    </row>
    <row r="3902" spans="11:15" ht="15" customHeight="1">
      <c r="K3902" s="434">
        <v>40305</v>
      </c>
      <c r="L3902" s="427">
        <v>5.49</v>
      </c>
      <c r="M3902" s="427"/>
      <c r="N3902" s="434">
        <v>40304</v>
      </c>
      <c r="O3902" s="427">
        <v>5.71</v>
      </c>
    </row>
    <row r="3903" spans="11:15" ht="15" customHeight="1">
      <c r="K3903" s="434">
        <v>40304</v>
      </c>
      <c r="L3903" s="427">
        <v>5.32</v>
      </c>
      <c r="M3903" s="427"/>
      <c r="N3903" s="434">
        <v>40303</v>
      </c>
      <c r="O3903" s="427">
        <v>5.89</v>
      </c>
    </row>
    <row r="3904" spans="11:15" ht="15" customHeight="1">
      <c r="K3904" s="434">
        <v>40303</v>
      </c>
      <c r="L3904" s="427">
        <v>5.49</v>
      </c>
      <c r="M3904" s="427"/>
      <c r="N3904" s="434">
        <v>40302</v>
      </c>
      <c r="O3904" s="427">
        <v>5.92</v>
      </c>
    </row>
    <row r="3905" spans="11:15" ht="15" customHeight="1">
      <c r="K3905" s="434">
        <v>40302</v>
      </c>
      <c r="L3905" s="427">
        <v>5.52</v>
      </c>
      <c r="M3905" s="427"/>
      <c r="N3905" s="434">
        <v>40301</v>
      </c>
      <c r="O3905" s="427">
        <v>6.01</v>
      </c>
    </row>
    <row r="3906" spans="11:15" ht="15" customHeight="1">
      <c r="K3906" s="434">
        <v>40301</v>
      </c>
      <c r="L3906" s="427">
        <v>5.62</v>
      </c>
      <c r="M3906" s="427"/>
      <c r="N3906" s="434">
        <v>40298</v>
      </c>
      <c r="O3906" s="427">
        <v>5.98</v>
      </c>
    </row>
    <row r="3907" spans="11:15" ht="15" customHeight="1">
      <c r="K3907" s="434">
        <v>40298</v>
      </c>
      <c r="L3907" s="427">
        <v>5.6</v>
      </c>
      <c r="M3907" s="427"/>
      <c r="N3907" s="434">
        <v>40297</v>
      </c>
      <c r="O3907" s="427">
        <v>6.05</v>
      </c>
    </row>
    <row r="3908" spans="11:15" ht="15" customHeight="1">
      <c r="K3908" s="434">
        <v>40297</v>
      </c>
      <c r="L3908" s="427">
        <v>5.67</v>
      </c>
      <c r="M3908" s="427"/>
      <c r="N3908" s="434">
        <v>40296</v>
      </c>
      <c r="O3908" s="427">
        <v>6.1</v>
      </c>
    </row>
    <row r="3909" spans="11:15" ht="15" customHeight="1">
      <c r="K3909" s="434">
        <v>40296</v>
      </c>
      <c r="L3909" s="427">
        <v>5.72</v>
      </c>
      <c r="M3909" s="427"/>
      <c r="N3909" s="434">
        <v>40295</v>
      </c>
      <c r="O3909" s="427">
        <v>6.03</v>
      </c>
    </row>
    <row r="3910" spans="11:15" ht="15" customHeight="1">
      <c r="K3910" s="434">
        <v>40295</v>
      </c>
      <c r="L3910" s="427">
        <v>5.64</v>
      </c>
      <c r="M3910" s="427"/>
      <c r="N3910" s="434">
        <v>40294</v>
      </c>
      <c r="O3910" s="427">
        <v>6.14</v>
      </c>
    </row>
    <row r="3911" spans="11:15" ht="15" customHeight="1">
      <c r="K3911" s="434">
        <v>40294</v>
      </c>
      <c r="L3911" s="427">
        <v>5.76</v>
      </c>
      <c r="M3911" s="427"/>
      <c r="N3911" s="434">
        <v>40291</v>
      </c>
      <c r="O3911" s="427">
        <v>6.14</v>
      </c>
    </row>
    <row r="3912" spans="11:15" ht="15" customHeight="1">
      <c r="K3912" s="434">
        <v>40291</v>
      </c>
      <c r="L3912" s="427">
        <v>5.75</v>
      </c>
      <c r="M3912" s="427"/>
      <c r="N3912" s="434">
        <v>40290</v>
      </c>
      <c r="O3912" s="427">
        <v>6.11</v>
      </c>
    </row>
    <row r="3913" spans="11:15" ht="15" customHeight="1">
      <c r="K3913" s="434">
        <v>40290</v>
      </c>
      <c r="L3913" s="427">
        <v>5.72</v>
      </c>
      <c r="M3913" s="427"/>
      <c r="N3913" s="434">
        <v>40289</v>
      </c>
      <c r="O3913" s="427">
        <v>6.09</v>
      </c>
    </row>
    <row r="3914" spans="11:15" ht="15" customHeight="1">
      <c r="K3914" s="434">
        <v>40289</v>
      </c>
      <c r="L3914" s="427">
        <v>5.7</v>
      </c>
      <c r="M3914" s="427"/>
      <c r="N3914" s="434">
        <v>40288</v>
      </c>
      <c r="O3914" s="427">
        <v>6.16</v>
      </c>
    </row>
    <row r="3915" spans="11:15" ht="15" customHeight="1">
      <c r="K3915" s="434">
        <v>40288</v>
      </c>
      <c r="L3915" s="427">
        <v>5.77</v>
      </c>
      <c r="M3915" s="427"/>
      <c r="N3915" s="434">
        <v>40287</v>
      </c>
      <c r="O3915" s="427">
        <v>6.19</v>
      </c>
    </row>
    <row r="3916" spans="11:15" ht="15" customHeight="1">
      <c r="K3916" s="434">
        <v>40287</v>
      </c>
      <c r="L3916" s="427">
        <v>5.8</v>
      </c>
      <c r="M3916" s="427"/>
      <c r="N3916" s="434">
        <v>40284</v>
      </c>
      <c r="O3916" s="427">
        <v>6.17</v>
      </c>
    </row>
    <row r="3917" spans="11:15" ht="15" customHeight="1">
      <c r="K3917" s="434">
        <v>40284</v>
      </c>
      <c r="L3917" s="427">
        <v>5.78</v>
      </c>
      <c r="M3917" s="427"/>
      <c r="N3917" s="434">
        <v>40283</v>
      </c>
      <c r="O3917" s="427">
        <v>6.22</v>
      </c>
    </row>
    <row r="3918" spans="11:15" ht="15" customHeight="1">
      <c r="K3918" s="434">
        <v>40283</v>
      </c>
      <c r="L3918" s="427">
        <v>5.84</v>
      </c>
      <c r="M3918" s="427"/>
      <c r="N3918" s="434">
        <v>40282</v>
      </c>
      <c r="O3918" s="427">
        <v>6.22</v>
      </c>
    </row>
    <row r="3919" spans="11:15" ht="15" customHeight="1">
      <c r="K3919" s="434">
        <v>40282</v>
      </c>
      <c r="L3919" s="427">
        <v>5.86</v>
      </c>
      <c r="M3919" s="427"/>
      <c r="N3919" s="434">
        <v>40281</v>
      </c>
      <c r="O3919" s="427">
        <v>6.17</v>
      </c>
    </row>
    <row r="3920" spans="11:15" ht="15" customHeight="1">
      <c r="K3920" s="434">
        <v>40281</v>
      </c>
      <c r="L3920" s="427">
        <v>5.81</v>
      </c>
      <c r="M3920" s="427"/>
      <c r="N3920" s="434">
        <v>40280</v>
      </c>
      <c r="O3920" s="427">
        <v>6.21</v>
      </c>
    </row>
    <row r="3921" spans="11:15" ht="15" customHeight="1">
      <c r="K3921" s="434">
        <v>40280</v>
      </c>
      <c r="L3921" s="427">
        <v>5.84</v>
      </c>
      <c r="M3921" s="427"/>
      <c r="N3921" s="434">
        <v>40277</v>
      </c>
      <c r="O3921" s="427">
        <v>6.26</v>
      </c>
    </row>
    <row r="3922" spans="11:15" ht="15" customHeight="1">
      <c r="K3922" s="434">
        <v>40277</v>
      </c>
      <c r="L3922" s="427">
        <v>5.9</v>
      </c>
      <c r="M3922" s="427"/>
      <c r="N3922" s="434">
        <v>40276</v>
      </c>
      <c r="O3922" s="427">
        <v>6.28</v>
      </c>
    </row>
    <row r="3923" spans="11:15" ht="15" customHeight="1">
      <c r="K3923" s="434">
        <v>40276</v>
      </c>
      <c r="L3923" s="427">
        <v>5.91</v>
      </c>
      <c r="M3923" s="427"/>
      <c r="N3923" s="434">
        <v>40275</v>
      </c>
      <c r="O3923" s="427">
        <v>6.26</v>
      </c>
    </row>
    <row r="3924" spans="11:15" ht="15" customHeight="1">
      <c r="K3924" s="434">
        <v>40275</v>
      </c>
      <c r="L3924" s="427">
        <v>5.91</v>
      </c>
      <c r="M3924" s="427"/>
      <c r="N3924" s="434">
        <v>40274</v>
      </c>
      <c r="O3924" s="427">
        <v>6.37</v>
      </c>
    </row>
    <row r="3925" spans="11:15" ht="15" customHeight="1">
      <c r="K3925" s="434">
        <v>40274</v>
      </c>
      <c r="L3925" s="427">
        <v>6.01</v>
      </c>
      <c r="M3925" s="427"/>
      <c r="N3925" s="434">
        <v>40273</v>
      </c>
      <c r="O3925" s="427">
        <v>6.37</v>
      </c>
    </row>
    <row r="3926" spans="11:15" ht="15" customHeight="1">
      <c r="K3926" s="434">
        <v>40273</v>
      </c>
      <c r="L3926" s="427">
        <v>6.02</v>
      </c>
      <c r="M3926" s="427"/>
      <c r="N3926" s="434">
        <v>40270</v>
      </c>
      <c r="O3926" s="427">
        <v>6.33</v>
      </c>
    </row>
    <row r="3927" spans="11:15" ht="15" customHeight="1">
      <c r="K3927" s="434">
        <v>40270</v>
      </c>
      <c r="L3927" s="427">
        <v>5.98</v>
      </c>
      <c r="M3927" s="427"/>
      <c r="N3927" s="434">
        <v>40269</v>
      </c>
      <c r="O3927" s="427">
        <v>6.26</v>
      </c>
    </row>
    <row r="3928" spans="11:15" ht="15" customHeight="1">
      <c r="K3928" s="434">
        <v>40269</v>
      </c>
      <c r="L3928" s="427">
        <v>5.91</v>
      </c>
      <c r="M3928" s="427"/>
      <c r="N3928" s="434">
        <v>40268</v>
      </c>
      <c r="O3928" s="427">
        <v>6.25</v>
      </c>
    </row>
    <row r="3929" spans="11:15" ht="15" customHeight="1">
      <c r="K3929" s="434">
        <v>40268</v>
      </c>
      <c r="L3929" s="427">
        <v>5.89</v>
      </c>
      <c r="M3929" s="427"/>
      <c r="N3929" s="434">
        <v>40267</v>
      </c>
      <c r="O3929" s="427">
        <v>6.3</v>
      </c>
    </row>
    <row r="3930" spans="11:15" ht="15" customHeight="1">
      <c r="K3930" s="434">
        <v>40267</v>
      </c>
      <c r="L3930" s="427">
        <v>5.94</v>
      </c>
      <c r="M3930" s="427"/>
      <c r="N3930" s="434">
        <v>40266</v>
      </c>
      <c r="O3930" s="427">
        <v>6.31</v>
      </c>
    </row>
    <row r="3931" spans="11:15" ht="15" customHeight="1">
      <c r="K3931" s="434">
        <v>40266</v>
      </c>
      <c r="L3931" s="427">
        <v>5.94</v>
      </c>
      <c r="M3931" s="427"/>
      <c r="N3931" s="434">
        <v>40263</v>
      </c>
      <c r="O3931" s="427">
        <v>6.3</v>
      </c>
    </row>
    <row r="3932" spans="11:15" ht="15" customHeight="1">
      <c r="K3932" s="434">
        <v>40263</v>
      </c>
      <c r="L3932" s="427">
        <v>5.93</v>
      </c>
      <c r="M3932" s="427"/>
      <c r="N3932" s="434">
        <v>40262</v>
      </c>
      <c r="O3932" s="427">
        <v>6.32</v>
      </c>
    </row>
    <row r="3933" spans="11:15" ht="15" customHeight="1">
      <c r="K3933" s="434">
        <v>40262</v>
      </c>
      <c r="L3933" s="427">
        <v>5.96</v>
      </c>
      <c r="M3933" s="427"/>
      <c r="N3933" s="434">
        <v>40261</v>
      </c>
      <c r="O3933" s="427">
        <v>6.26</v>
      </c>
    </row>
    <row r="3934" spans="11:15" ht="15" customHeight="1">
      <c r="K3934" s="434">
        <v>40261</v>
      </c>
      <c r="L3934" s="427">
        <v>5.9</v>
      </c>
      <c r="M3934" s="427"/>
      <c r="N3934" s="434">
        <v>40260</v>
      </c>
      <c r="O3934" s="427">
        <v>6.14</v>
      </c>
    </row>
    <row r="3935" spans="11:15" ht="15" customHeight="1">
      <c r="K3935" s="434">
        <v>40260</v>
      </c>
      <c r="L3935" s="427">
        <v>5.78</v>
      </c>
      <c r="M3935" s="427"/>
      <c r="N3935" s="434">
        <v>40259</v>
      </c>
      <c r="O3935" s="427">
        <v>6.12</v>
      </c>
    </row>
    <row r="3936" spans="11:15" ht="15" customHeight="1">
      <c r="K3936" s="434">
        <v>40259</v>
      </c>
      <c r="L3936" s="427">
        <v>5.76</v>
      </c>
      <c r="M3936" s="427"/>
      <c r="N3936" s="434">
        <v>40256</v>
      </c>
      <c r="O3936" s="427">
        <v>6.16</v>
      </c>
    </row>
    <row r="3937" spans="11:15" ht="15" customHeight="1">
      <c r="K3937" s="434">
        <v>40256</v>
      </c>
      <c r="L3937" s="427">
        <v>5.77</v>
      </c>
      <c r="M3937" s="427"/>
      <c r="N3937" s="434">
        <v>40255</v>
      </c>
      <c r="O3937" s="427">
        <v>6.16</v>
      </c>
    </row>
    <row r="3938" spans="11:15" ht="15" customHeight="1">
      <c r="K3938" s="434">
        <v>40255</v>
      </c>
      <c r="L3938" s="427">
        <v>5.78</v>
      </c>
      <c r="M3938" s="427"/>
      <c r="N3938" s="434">
        <v>40254</v>
      </c>
      <c r="O3938" s="427">
        <v>6.14</v>
      </c>
    </row>
    <row r="3939" spans="11:15" ht="15" customHeight="1">
      <c r="K3939" s="434">
        <v>40254</v>
      </c>
      <c r="L3939" s="427">
        <v>5.76</v>
      </c>
      <c r="M3939" s="427"/>
      <c r="N3939" s="434">
        <v>40253</v>
      </c>
      <c r="O3939" s="427">
        <v>6.17</v>
      </c>
    </row>
    <row r="3940" spans="11:15" ht="15" customHeight="1">
      <c r="K3940" s="434">
        <v>40253</v>
      </c>
      <c r="L3940" s="427">
        <v>5.79</v>
      </c>
      <c r="M3940" s="427"/>
      <c r="N3940" s="434">
        <v>40252</v>
      </c>
      <c r="O3940" s="427">
        <v>6.22</v>
      </c>
    </row>
    <row r="3941" spans="11:15" ht="15" customHeight="1">
      <c r="K3941" s="434">
        <v>40252</v>
      </c>
      <c r="L3941" s="427">
        <v>5.84</v>
      </c>
      <c r="M3941" s="427"/>
      <c r="N3941" s="434">
        <v>40249</v>
      </c>
      <c r="O3941" s="427">
        <v>6.21</v>
      </c>
    </row>
    <row r="3942" spans="11:15" ht="15" customHeight="1">
      <c r="K3942" s="434">
        <v>40249</v>
      </c>
      <c r="L3942" s="427">
        <v>5.83</v>
      </c>
      <c r="M3942" s="427"/>
      <c r="N3942" s="434">
        <v>40248</v>
      </c>
      <c r="O3942" s="427">
        <v>6.24</v>
      </c>
    </row>
    <row r="3943" spans="11:15" ht="15" customHeight="1">
      <c r="K3943" s="434">
        <v>40248</v>
      </c>
      <c r="L3943" s="427">
        <v>5.86</v>
      </c>
      <c r="M3943" s="427"/>
      <c r="N3943" s="434">
        <v>40247</v>
      </c>
      <c r="O3943" s="427">
        <v>6.27</v>
      </c>
    </row>
    <row r="3944" spans="11:15" ht="15" customHeight="1">
      <c r="K3944" s="434">
        <v>40247</v>
      </c>
      <c r="L3944" s="427">
        <v>5.89</v>
      </c>
      <c r="M3944" s="427"/>
      <c r="N3944" s="434">
        <v>40246</v>
      </c>
      <c r="O3944" s="427">
        <v>6.27</v>
      </c>
    </row>
    <row r="3945" spans="11:15" ht="15" customHeight="1">
      <c r="K3945" s="434">
        <v>40246</v>
      </c>
      <c r="L3945" s="427">
        <v>5.88</v>
      </c>
      <c r="M3945" s="427"/>
      <c r="N3945" s="434">
        <v>40245</v>
      </c>
      <c r="O3945" s="427">
        <v>6.26</v>
      </c>
    </row>
    <row r="3946" spans="11:15" ht="15" customHeight="1">
      <c r="K3946" s="434">
        <v>40245</v>
      </c>
      <c r="L3946" s="427">
        <v>5.88</v>
      </c>
      <c r="M3946" s="427"/>
      <c r="N3946" s="434">
        <v>40242</v>
      </c>
      <c r="O3946" s="427">
        <v>6.25</v>
      </c>
    </row>
    <row r="3947" spans="11:15" ht="15" customHeight="1">
      <c r="K3947" s="434">
        <v>40242</v>
      </c>
      <c r="L3947" s="427">
        <v>5.86</v>
      </c>
      <c r="M3947" s="427"/>
      <c r="N3947" s="434">
        <v>40241</v>
      </c>
      <c r="O3947" s="427">
        <v>6.17</v>
      </c>
    </row>
    <row r="3948" spans="11:15" ht="15" customHeight="1">
      <c r="K3948" s="434">
        <v>40241</v>
      </c>
      <c r="L3948" s="427">
        <v>5.78</v>
      </c>
      <c r="M3948" s="427"/>
      <c r="N3948" s="434">
        <v>40240</v>
      </c>
      <c r="O3948" s="427">
        <v>6.21</v>
      </c>
    </row>
    <row r="3949" spans="11:15" ht="15" customHeight="1">
      <c r="K3949" s="434">
        <v>40240</v>
      </c>
      <c r="L3949" s="427">
        <v>5.81</v>
      </c>
      <c r="M3949" s="427"/>
      <c r="N3949" s="434">
        <v>40239</v>
      </c>
      <c r="O3949" s="427">
        <v>6.21</v>
      </c>
    </row>
    <row r="3950" spans="11:15" ht="15" customHeight="1">
      <c r="K3950" s="434">
        <v>40239</v>
      </c>
      <c r="L3950" s="427">
        <v>5.79</v>
      </c>
      <c r="M3950" s="427"/>
      <c r="N3950" s="434">
        <v>40238</v>
      </c>
      <c r="O3950" s="427">
        <v>6.2</v>
      </c>
    </row>
    <row r="3951" spans="11:15" ht="15" customHeight="1">
      <c r="K3951" s="434">
        <v>40238</v>
      </c>
      <c r="L3951" s="427">
        <v>5.79</v>
      </c>
      <c r="M3951" s="427"/>
      <c r="N3951" s="434">
        <v>40235</v>
      </c>
      <c r="O3951" s="427">
        <v>6.17</v>
      </c>
    </row>
    <row r="3952" spans="11:15" ht="15" customHeight="1">
      <c r="K3952" s="434">
        <v>40235</v>
      </c>
      <c r="L3952" s="427">
        <v>5.77</v>
      </c>
      <c r="M3952" s="427"/>
      <c r="N3952" s="434">
        <v>40234</v>
      </c>
      <c r="O3952" s="427">
        <v>6.21</v>
      </c>
    </row>
    <row r="3953" spans="11:15" ht="15" customHeight="1">
      <c r="K3953" s="434">
        <v>40234</v>
      </c>
      <c r="L3953" s="427">
        <v>5.82</v>
      </c>
      <c r="M3953" s="427"/>
      <c r="N3953" s="434">
        <v>40233</v>
      </c>
      <c r="O3953" s="427">
        <v>6.27</v>
      </c>
    </row>
    <row r="3954" spans="11:15" ht="15" customHeight="1">
      <c r="K3954" s="434">
        <v>40233</v>
      </c>
      <c r="L3954" s="427">
        <v>5.88</v>
      </c>
      <c r="M3954" s="427"/>
      <c r="N3954" s="434">
        <v>40232</v>
      </c>
      <c r="O3954" s="427">
        <v>6.27</v>
      </c>
    </row>
    <row r="3955" spans="11:15" ht="15" customHeight="1">
      <c r="K3955" s="434">
        <v>40232</v>
      </c>
      <c r="L3955" s="427">
        <v>5.87</v>
      </c>
      <c r="M3955" s="427"/>
      <c r="N3955" s="434">
        <v>40231</v>
      </c>
      <c r="O3955" s="427">
        <v>6.38</v>
      </c>
    </row>
    <row r="3956" spans="11:15" ht="15" customHeight="1">
      <c r="K3956" s="434">
        <v>40231</v>
      </c>
      <c r="L3956" s="427">
        <v>5.98</v>
      </c>
      <c r="M3956" s="427"/>
      <c r="N3956" s="434">
        <v>40228</v>
      </c>
      <c r="O3956" s="427">
        <v>6.36</v>
      </c>
    </row>
    <row r="3957" spans="11:15" ht="15" customHeight="1">
      <c r="K3957" s="434">
        <v>40228</v>
      </c>
      <c r="L3957" s="427">
        <v>5.95</v>
      </c>
      <c r="M3957" s="427"/>
      <c r="N3957" s="434">
        <v>40227</v>
      </c>
      <c r="O3957" s="427">
        <v>6.43</v>
      </c>
    </row>
    <row r="3958" spans="11:15" ht="15" customHeight="1">
      <c r="K3958" s="434">
        <v>40227</v>
      </c>
      <c r="L3958" s="427">
        <v>6.01</v>
      </c>
      <c r="M3958" s="427"/>
      <c r="N3958" s="434">
        <v>40226</v>
      </c>
      <c r="O3958" s="427">
        <v>6.37</v>
      </c>
    </row>
    <row r="3959" spans="11:15" ht="15" customHeight="1">
      <c r="K3959" s="434">
        <v>40226</v>
      </c>
      <c r="L3959" s="427">
        <v>5.99</v>
      </c>
      <c r="M3959" s="427"/>
      <c r="N3959" s="434">
        <v>40225</v>
      </c>
      <c r="O3959" s="427">
        <v>6.28</v>
      </c>
    </row>
    <row r="3960" spans="11:15" ht="15" customHeight="1">
      <c r="K3960" s="434">
        <v>40225</v>
      </c>
      <c r="L3960" s="427">
        <v>5.91</v>
      </c>
      <c r="M3960" s="427"/>
      <c r="N3960" s="434">
        <v>40221</v>
      </c>
      <c r="O3960" s="427">
        <v>6.3</v>
      </c>
    </row>
    <row r="3961" spans="11:15" ht="15" customHeight="1">
      <c r="K3961" s="434">
        <v>40221</v>
      </c>
      <c r="L3961" s="427">
        <v>5.93</v>
      </c>
      <c r="M3961" s="427"/>
      <c r="N3961" s="434">
        <v>40220</v>
      </c>
      <c r="O3961" s="427">
        <v>6.32</v>
      </c>
    </row>
    <row r="3962" spans="11:15" ht="15" customHeight="1">
      <c r="K3962" s="434">
        <v>40220</v>
      </c>
      <c r="L3962" s="427">
        <v>5.95</v>
      </c>
      <c r="M3962" s="427"/>
      <c r="N3962" s="434">
        <v>40219</v>
      </c>
      <c r="O3962" s="427">
        <v>6.27</v>
      </c>
    </row>
    <row r="3963" spans="11:15" ht="15" customHeight="1">
      <c r="K3963" s="434">
        <v>40219</v>
      </c>
      <c r="L3963" s="427">
        <v>5.91</v>
      </c>
      <c r="M3963" s="427"/>
      <c r="N3963" s="434">
        <v>40218</v>
      </c>
      <c r="O3963" s="427">
        <v>6.2</v>
      </c>
    </row>
    <row r="3964" spans="11:15" ht="15" customHeight="1">
      <c r="K3964" s="434">
        <v>40218</v>
      </c>
      <c r="L3964" s="427">
        <v>5.84</v>
      </c>
      <c r="M3964" s="427"/>
      <c r="N3964" s="434">
        <v>40217</v>
      </c>
      <c r="O3964" s="427">
        <v>6.14</v>
      </c>
    </row>
    <row r="3965" spans="11:15" ht="15" customHeight="1">
      <c r="K3965" s="434">
        <v>40217</v>
      </c>
      <c r="L3965" s="427">
        <v>5.79</v>
      </c>
      <c r="M3965" s="427"/>
      <c r="N3965" s="434">
        <v>40214</v>
      </c>
      <c r="O3965" s="427">
        <v>6.1</v>
      </c>
    </row>
    <row r="3966" spans="11:15" ht="15" customHeight="1">
      <c r="K3966" s="434">
        <v>40214</v>
      </c>
      <c r="L3966" s="427">
        <v>5.74</v>
      </c>
      <c r="M3966" s="427"/>
      <c r="N3966" s="434">
        <v>40213</v>
      </c>
      <c r="O3966" s="427">
        <v>6.13</v>
      </c>
    </row>
    <row r="3967" spans="11:15" ht="15" customHeight="1">
      <c r="K3967" s="434">
        <v>40213</v>
      </c>
      <c r="L3967" s="427">
        <v>5.78</v>
      </c>
      <c r="M3967" s="427"/>
      <c r="N3967" s="434">
        <v>40212</v>
      </c>
      <c r="O3967" s="427">
        <v>6.21</v>
      </c>
    </row>
    <row r="3968" spans="11:15" ht="15" customHeight="1">
      <c r="K3968" s="434">
        <v>40212</v>
      </c>
      <c r="L3968" s="427">
        <v>5.86</v>
      </c>
      <c r="M3968" s="427"/>
      <c r="N3968" s="434">
        <v>40211</v>
      </c>
      <c r="O3968" s="427">
        <v>6.13</v>
      </c>
    </row>
    <row r="3969" spans="11:15" ht="15" customHeight="1">
      <c r="K3969" s="434">
        <v>40211</v>
      </c>
      <c r="L3969" s="427">
        <v>5.77</v>
      </c>
      <c r="M3969" s="427"/>
      <c r="N3969" s="434">
        <v>40210</v>
      </c>
      <c r="O3969" s="427">
        <v>6.14</v>
      </c>
    </row>
    <row r="3970" spans="11:15" ht="15" customHeight="1">
      <c r="K3970" s="434">
        <v>40210</v>
      </c>
      <c r="L3970" s="427">
        <v>5.79</v>
      </c>
      <c r="M3970" s="427"/>
      <c r="N3970" s="434">
        <v>40207</v>
      </c>
      <c r="O3970" s="427">
        <v>6.09</v>
      </c>
    </row>
    <row r="3971" spans="11:15" ht="15" customHeight="1">
      <c r="K3971" s="434">
        <v>40207</v>
      </c>
      <c r="L3971" s="427">
        <v>5.73</v>
      </c>
      <c r="M3971" s="427"/>
      <c r="N3971" s="434">
        <v>40206</v>
      </c>
      <c r="O3971" s="427">
        <v>6.13</v>
      </c>
    </row>
    <row r="3972" spans="11:15" ht="15" customHeight="1">
      <c r="K3972" s="434">
        <v>40206</v>
      </c>
      <c r="L3972" s="427">
        <v>5.79</v>
      </c>
      <c r="M3972" s="427"/>
      <c r="N3972" s="434">
        <v>40205</v>
      </c>
      <c r="O3972" s="427">
        <v>6.11</v>
      </c>
    </row>
    <row r="3973" spans="11:15" ht="15" customHeight="1">
      <c r="K3973" s="434">
        <v>40205</v>
      </c>
      <c r="L3973" s="427">
        <v>5.77</v>
      </c>
      <c r="M3973" s="427"/>
      <c r="N3973" s="434">
        <v>40204</v>
      </c>
      <c r="O3973" s="427">
        <v>6.12</v>
      </c>
    </row>
    <row r="3974" spans="11:15" ht="15" customHeight="1">
      <c r="K3974" s="434">
        <v>40204</v>
      </c>
      <c r="L3974" s="427">
        <v>5.77</v>
      </c>
      <c r="M3974" s="427"/>
      <c r="N3974" s="434">
        <v>40203</v>
      </c>
      <c r="O3974" s="427">
        <v>6.09</v>
      </c>
    </row>
    <row r="3975" spans="11:15" ht="15" customHeight="1">
      <c r="K3975" s="434">
        <v>40203</v>
      </c>
      <c r="L3975" s="427">
        <v>5.75</v>
      </c>
      <c r="M3975" s="427"/>
      <c r="N3975" s="434">
        <v>40200</v>
      </c>
      <c r="O3975" s="427">
        <v>6.04</v>
      </c>
    </row>
    <row r="3976" spans="11:15" ht="15" customHeight="1">
      <c r="K3976" s="434">
        <v>40200</v>
      </c>
      <c r="L3976" s="427">
        <v>5.68</v>
      </c>
      <c r="M3976" s="427"/>
      <c r="N3976" s="434">
        <v>40199</v>
      </c>
      <c r="O3976" s="427">
        <v>6.03</v>
      </c>
    </row>
    <row r="3977" spans="11:15" ht="15" customHeight="1">
      <c r="K3977" s="434">
        <v>40199</v>
      </c>
      <c r="L3977" s="427">
        <v>5.66</v>
      </c>
      <c r="M3977" s="427"/>
      <c r="N3977" s="434">
        <v>40198</v>
      </c>
      <c r="O3977" s="427">
        <v>6.06</v>
      </c>
    </row>
    <row r="3978" spans="11:15" ht="15" customHeight="1">
      <c r="K3978" s="434">
        <v>40198</v>
      </c>
      <c r="L3978" s="427">
        <v>5.69</v>
      </c>
      <c r="M3978" s="427"/>
      <c r="N3978" s="434">
        <v>40197</v>
      </c>
      <c r="O3978" s="427">
        <v>6.11</v>
      </c>
    </row>
    <row r="3979" spans="11:15" ht="15" customHeight="1">
      <c r="K3979" s="434">
        <v>40197</v>
      </c>
      <c r="L3979" s="427">
        <v>5.74</v>
      </c>
      <c r="M3979" s="427"/>
      <c r="N3979" s="434">
        <v>40193</v>
      </c>
      <c r="O3979" s="427">
        <v>6.09</v>
      </c>
    </row>
    <row r="3980" spans="11:15" ht="15" customHeight="1">
      <c r="K3980" s="434">
        <v>40193</v>
      </c>
      <c r="L3980" s="427">
        <v>5.71</v>
      </c>
      <c r="M3980" s="427"/>
      <c r="N3980" s="434">
        <v>40192</v>
      </c>
      <c r="O3980" s="427">
        <v>6.14</v>
      </c>
    </row>
    <row r="3981" spans="11:15" ht="15" customHeight="1">
      <c r="K3981" s="434">
        <v>40192</v>
      </c>
      <c r="L3981" s="427">
        <v>5.77</v>
      </c>
      <c r="M3981" s="427"/>
      <c r="N3981" s="434">
        <v>40191</v>
      </c>
      <c r="O3981" s="427">
        <v>6.21</v>
      </c>
    </row>
    <row r="3982" spans="11:15" ht="15" customHeight="1">
      <c r="K3982" s="434">
        <v>40191</v>
      </c>
      <c r="L3982" s="427">
        <v>5.84</v>
      </c>
      <c r="M3982" s="427"/>
      <c r="N3982" s="434">
        <v>40190</v>
      </c>
      <c r="O3982" s="427">
        <v>6.14</v>
      </c>
    </row>
    <row r="3983" spans="11:15" ht="15" customHeight="1">
      <c r="K3983" s="434">
        <v>40190</v>
      </c>
      <c r="L3983" s="427">
        <v>5.75</v>
      </c>
      <c r="M3983" s="427"/>
      <c r="N3983" s="434">
        <v>40189</v>
      </c>
      <c r="O3983" s="427">
        <v>6.25</v>
      </c>
    </row>
    <row r="3984" spans="11:15" ht="15" customHeight="1">
      <c r="K3984" s="434">
        <v>40189</v>
      </c>
      <c r="L3984" s="427">
        <v>5.86</v>
      </c>
      <c r="M3984" s="427"/>
      <c r="N3984" s="434">
        <v>40186</v>
      </c>
      <c r="O3984" s="427">
        <v>6.26</v>
      </c>
    </row>
    <row r="3985" spans="11:15" ht="15" customHeight="1">
      <c r="K3985" s="434">
        <v>40186</v>
      </c>
      <c r="L3985" s="427">
        <v>5.83</v>
      </c>
      <c r="M3985" s="427"/>
      <c r="N3985" s="434">
        <v>40185</v>
      </c>
      <c r="O3985" s="427">
        <v>6.27</v>
      </c>
    </row>
    <row r="3986" spans="11:15" ht="15" customHeight="1">
      <c r="K3986" s="434">
        <v>40185</v>
      </c>
      <c r="L3986" s="427">
        <v>5.83</v>
      </c>
      <c r="M3986" s="427"/>
      <c r="N3986" s="434">
        <v>40184</v>
      </c>
      <c r="O3986" s="427">
        <v>6.28</v>
      </c>
    </row>
    <row r="3987" spans="11:15" ht="15" customHeight="1">
      <c r="K3987" s="434">
        <v>40184</v>
      </c>
      <c r="L3987" s="427">
        <v>5.86</v>
      </c>
      <c r="M3987" s="427"/>
      <c r="N3987" s="434">
        <v>40183</v>
      </c>
      <c r="O3987" s="427">
        <v>6.23</v>
      </c>
    </row>
    <row r="3988" spans="11:15" ht="15" customHeight="1">
      <c r="K3988" s="434">
        <v>40183</v>
      </c>
      <c r="L3988" s="427">
        <v>5.79</v>
      </c>
      <c r="M3988" s="427"/>
      <c r="N3988" s="434">
        <v>40182</v>
      </c>
      <c r="O3988" s="427">
        <v>6.31</v>
      </c>
    </row>
    <row r="3989" spans="11:15" ht="15" customHeight="1">
      <c r="K3989" s="434">
        <v>40182</v>
      </c>
      <c r="L3989" s="427">
        <v>5.86</v>
      </c>
      <c r="M3989" s="427"/>
      <c r="N3989" s="434">
        <v>40178</v>
      </c>
      <c r="O3989" s="427">
        <v>6.31</v>
      </c>
    </row>
    <row r="3990" spans="11:15" ht="15" customHeight="1">
      <c r="K3990" s="434">
        <v>40178</v>
      </c>
      <c r="L3990" s="427">
        <v>5.86</v>
      </c>
      <c r="M3990" s="427"/>
      <c r="N3990" s="434">
        <v>40177</v>
      </c>
      <c r="O3990" s="427">
        <v>6.28</v>
      </c>
    </row>
    <row r="3991" spans="11:15" ht="15" customHeight="1">
      <c r="K3991" s="434">
        <v>40177</v>
      </c>
      <c r="L3991" s="427">
        <v>5.82</v>
      </c>
      <c r="M3991" s="427"/>
      <c r="N3991" s="434">
        <v>40176</v>
      </c>
      <c r="O3991" s="427">
        <v>6.34</v>
      </c>
    </row>
    <row r="3992" spans="11:15" ht="15" customHeight="1">
      <c r="K3992" s="434">
        <v>40176</v>
      </c>
      <c r="L3992" s="427">
        <v>5.89</v>
      </c>
      <c r="M3992" s="427"/>
      <c r="N3992" s="434">
        <v>40175</v>
      </c>
      <c r="O3992" s="427">
        <v>6.41</v>
      </c>
    </row>
    <row r="3993" spans="11:15" ht="15" customHeight="1">
      <c r="K3993" s="434">
        <v>40175</v>
      </c>
      <c r="L3993" s="427">
        <v>5.95</v>
      </c>
      <c r="M3993" s="427"/>
      <c r="N3993" s="434">
        <v>40171</v>
      </c>
      <c r="O3993" s="427">
        <v>6.39</v>
      </c>
    </row>
    <row r="3994" spans="11:15" ht="15" customHeight="1">
      <c r="K3994" s="434">
        <v>40171</v>
      </c>
      <c r="L3994" s="427">
        <v>5.94</v>
      </c>
      <c r="M3994" s="427"/>
      <c r="N3994" s="434">
        <v>40170</v>
      </c>
      <c r="O3994" s="427">
        <v>6.31</v>
      </c>
    </row>
    <row r="3995" spans="11:15" ht="15" customHeight="1">
      <c r="K3995" s="434">
        <v>40170</v>
      </c>
      <c r="L3995" s="427">
        <v>5.86</v>
      </c>
      <c r="M3995" s="427"/>
      <c r="N3995" s="434">
        <v>40169</v>
      </c>
      <c r="O3995" s="427">
        <v>6.32</v>
      </c>
    </row>
    <row r="3996" spans="11:15" ht="15" customHeight="1">
      <c r="K3996" s="434">
        <v>40169</v>
      </c>
      <c r="L3996" s="427">
        <v>5.87</v>
      </c>
      <c r="M3996" s="427"/>
      <c r="N3996" s="434">
        <v>40168</v>
      </c>
      <c r="O3996" s="427">
        <v>6.29</v>
      </c>
    </row>
    <row r="3997" spans="11:15" ht="15" customHeight="1">
      <c r="K3997" s="434">
        <v>40168</v>
      </c>
      <c r="L3997" s="427">
        <v>5.84</v>
      </c>
      <c r="M3997" s="427"/>
      <c r="N3997" s="434">
        <v>40165</v>
      </c>
      <c r="O3997" s="427">
        <v>6.18</v>
      </c>
    </row>
    <row r="3998" spans="11:15" ht="15" customHeight="1">
      <c r="K3998" s="434">
        <v>40165</v>
      </c>
      <c r="L3998" s="427">
        <v>5.74</v>
      </c>
      <c r="M3998" s="427"/>
      <c r="N3998" s="434">
        <v>40164</v>
      </c>
      <c r="O3998" s="427">
        <v>6.16</v>
      </c>
    </row>
    <row r="3999" spans="11:15" ht="15" customHeight="1">
      <c r="K3999" s="434">
        <v>40164</v>
      </c>
      <c r="L3999" s="427">
        <v>5.71</v>
      </c>
      <c r="M3999" s="427"/>
      <c r="N3999" s="434">
        <v>40163</v>
      </c>
      <c r="O3999" s="427">
        <v>6.29</v>
      </c>
    </row>
    <row r="4000" spans="11:15" ht="15" customHeight="1">
      <c r="K4000" s="434">
        <v>40163</v>
      </c>
      <c r="L4000" s="427">
        <v>5.83</v>
      </c>
      <c r="M4000" s="427"/>
      <c r="N4000" s="434">
        <v>40162</v>
      </c>
      <c r="O4000" s="427">
        <v>6.31</v>
      </c>
    </row>
    <row r="4001" spans="11:15" ht="15" customHeight="1">
      <c r="K4001" s="434">
        <v>40162</v>
      </c>
      <c r="L4001" s="427">
        <v>5.84</v>
      </c>
      <c r="M4001" s="427"/>
      <c r="N4001" s="434">
        <v>40161</v>
      </c>
      <c r="O4001" s="427">
        <v>6.25</v>
      </c>
    </row>
    <row r="4002" spans="11:15" ht="15" customHeight="1">
      <c r="K4002" s="434">
        <v>40161</v>
      </c>
      <c r="L4002" s="427">
        <v>5.77</v>
      </c>
      <c r="M4002" s="427"/>
      <c r="N4002" s="434">
        <v>40158</v>
      </c>
      <c r="O4002" s="427">
        <v>6.31</v>
      </c>
    </row>
    <row r="4003" spans="11:15" ht="15" customHeight="1">
      <c r="K4003" s="434">
        <v>40158</v>
      </c>
      <c r="L4003" s="427">
        <v>5.79</v>
      </c>
      <c r="M4003" s="427"/>
      <c r="N4003" s="434">
        <v>40157</v>
      </c>
      <c r="O4003" s="427">
        <v>6.31</v>
      </c>
    </row>
    <row r="4004" spans="11:15" ht="15" customHeight="1">
      <c r="K4004" s="434">
        <v>40157</v>
      </c>
      <c r="L4004" s="427">
        <v>5.8</v>
      </c>
      <c r="M4004" s="427"/>
      <c r="N4004" s="434">
        <v>40156</v>
      </c>
      <c r="O4004" s="427">
        <v>6.23</v>
      </c>
    </row>
    <row r="4005" spans="11:15" ht="15" customHeight="1">
      <c r="K4005" s="434">
        <v>40156</v>
      </c>
      <c r="L4005" s="427">
        <v>5.72</v>
      </c>
      <c r="M4005" s="427"/>
      <c r="N4005" s="434">
        <v>40155</v>
      </c>
      <c r="O4005" s="427">
        <v>6.2</v>
      </c>
    </row>
    <row r="4006" spans="11:15" ht="15" customHeight="1">
      <c r="K4006" s="434">
        <v>40155</v>
      </c>
      <c r="L4006" s="427">
        <v>5.71</v>
      </c>
      <c r="M4006" s="427"/>
      <c r="N4006" s="434">
        <v>40154</v>
      </c>
      <c r="O4006" s="427">
        <v>6.23</v>
      </c>
    </row>
    <row r="4007" spans="11:15" ht="15" customHeight="1">
      <c r="K4007" s="434">
        <v>40154</v>
      </c>
      <c r="L4007" s="427">
        <v>5.74</v>
      </c>
      <c r="M4007" s="427"/>
      <c r="N4007" s="434">
        <v>40151</v>
      </c>
      <c r="O4007" s="427">
        <v>6.24</v>
      </c>
    </row>
    <row r="4008" spans="11:15" ht="15" customHeight="1">
      <c r="K4008" s="434">
        <v>40151</v>
      </c>
      <c r="L4008" s="427">
        <v>5.76</v>
      </c>
      <c r="M4008" s="427"/>
      <c r="N4008" s="434">
        <v>40150</v>
      </c>
      <c r="O4008" s="427">
        <v>6.17</v>
      </c>
    </row>
    <row r="4009" spans="11:15" ht="15" customHeight="1">
      <c r="K4009" s="434">
        <v>40150</v>
      </c>
      <c r="L4009" s="427">
        <v>5.67</v>
      </c>
      <c r="M4009" s="427"/>
      <c r="N4009" s="434">
        <v>40149</v>
      </c>
      <c r="O4009" s="427">
        <v>6.12</v>
      </c>
    </row>
    <row r="4010" spans="11:15" ht="15" customHeight="1">
      <c r="K4010" s="434">
        <v>40149</v>
      </c>
      <c r="L4010" s="427">
        <v>5.61</v>
      </c>
      <c r="M4010" s="427"/>
      <c r="N4010" s="434">
        <v>40148</v>
      </c>
      <c r="O4010" s="427">
        <v>6.12</v>
      </c>
    </row>
    <row r="4011" spans="11:15" ht="15" customHeight="1">
      <c r="K4011" s="434">
        <v>40148</v>
      </c>
      <c r="L4011" s="427">
        <v>5.62</v>
      </c>
      <c r="M4011" s="427"/>
      <c r="N4011" s="434">
        <v>40147</v>
      </c>
      <c r="O4011" s="427">
        <v>6.04</v>
      </c>
    </row>
    <row r="4012" spans="11:15" ht="15" customHeight="1">
      <c r="K4012" s="434">
        <v>40147</v>
      </c>
      <c r="L4012" s="427">
        <v>5.54</v>
      </c>
      <c r="M4012" s="427"/>
      <c r="N4012" s="434">
        <v>40144</v>
      </c>
      <c r="O4012" s="427">
        <v>6.05</v>
      </c>
    </row>
    <row r="4013" spans="11:15" ht="15" customHeight="1">
      <c r="K4013" s="434">
        <v>40144</v>
      </c>
      <c r="L4013" s="427">
        <v>5.55</v>
      </c>
      <c r="M4013" s="427"/>
      <c r="N4013" s="434">
        <v>40142</v>
      </c>
      <c r="O4013" s="427">
        <v>6.08</v>
      </c>
    </row>
    <row r="4014" spans="11:15" ht="15" customHeight="1">
      <c r="K4014" s="434">
        <v>40142</v>
      </c>
      <c r="L4014" s="427">
        <v>5.58</v>
      </c>
      <c r="M4014" s="427"/>
      <c r="N4014" s="434">
        <v>40141</v>
      </c>
      <c r="O4014" s="427">
        <v>6.1</v>
      </c>
    </row>
    <row r="4015" spans="11:15" ht="15" customHeight="1">
      <c r="K4015" s="434">
        <v>40141</v>
      </c>
      <c r="L4015" s="427">
        <v>5.6</v>
      </c>
      <c r="M4015" s="427"/>
      <c r="N4015" s="434">
        <v>40140</v>
      </c>
      <c r="O4015" s="427">
        <v>6.15</v>
      </c>
    </row>
    <row r="4016" spans="11:15" ht="15" customHeight="1">
      <c r="K4016" s="434">
        <v>40140</v>
      </c>
      <c r="L4016" s="427">
        <v>5.62</v>
      </c>
      <c r="M4016" s="427"/>
      <c r="N4016" s="434">
        <v>40137</v>
      </c>
      <c r="O4016" s="427">
        <v>6.14</v>
      </c>
    </row>
    <row r="4017" spans="11:15" ht="15" customHeight="1">
      <c r="K4017" s="434">
        <v>40137</v>
      </c>
      <c r="L4017" s="427">
        <v>5.63</v>
      </c>
      <c r="M4017" s="427"/>
      <c r="N4017" s="434">
        <v>40136</v>
      </c>
      <c r="O4017" s="427">
        <v>6.12</v>
      </c>
    </row>
    <row r="4018" spans="11:15" ht="15" customHeight="1">
      <c r="K4018" s="434">
        <v>40136</v>
      </c>
      <c r="L4018" s="427">
        <v>5.61</v>
      </c>
      <c r="M4018" s="427"/>
      <c r="N4018" s="434">
        <v>40135</v>
      </c>
      <c r="O4018" s="427">
        <v>6.16</v>
      </c>
    </row>
    <row r="4019" spans="11:15" ht="15" customHeight="1">
      <c r="K4019" s="434">
        <v>40135</v>
      </c>
      <c r="L4019" s="427">
        <v>5.6</v>
      </c>
      <c r="M4019" s="427"/>
      <c r="N4019" s="434">
        <v>40134</v>
      </c>
      <c r="O4019" s="427">
        <v>6.11</v>
      </c>
    </row>
    <row r="4020" spans="11:15" ht="15" customHeight="1">
      <c r="K4020" s="434">
        <v>40134</v>
      </c>
      <c r="L4020" s="427">
        <v>5.54</v>
      </c>
      <c r="M4020" s="427"/>
      <c r="N4020" s="434">
        <v>40133</v>
      </c>
      <c r="O4020" s="427">
        <v>6.11</v>
      </c>
    </row>
    <row r="4021" spans="11:15" ht="15" customHeight="1">
      <c r="K4021" s="434">
        <v>40133</v>
      </c>
      <c r="L4021" s="427">
        <v>5.55</v>
      </c>
      <c r="M4021" s="427"/>
      <c r="N4021" s="434">
        <v>40130</v>
      </c>
      <c r="O4021" s="427">
        <v>6.21</v>
      </c>
    </row>
    <row r="4022" spans="11:15" ht="15" customHeight="1">
      <c r="K4022" s="434">
        <v>40130</v>
      </c>
      <c r="L4022" s="427">
        <v>5.64</v>
      </c>
      <c r="M4022" s="427"/>
      <c r="N4022" s="434">
        <v>40129</v>
      </c>
      <c r="O4022" s="427">
        <v>6.24</v>
      </c>
    </row>
    <row r="4023" spans="11:15" ht="15" customHeight="1">
      <c r="K4023" s="434">
        <v>40129</v>
      </c>
      <c r="L4023" s="427">
        <v>5.68</v>
      </c>
      <c r="M4023" s="427"/>
      <c r="N4023" s="434">
        <v>40127</v>
      </c>
      <c r="O4023" s="427">
        <v>6.27</v>
      </c>
    </row>
    <row r="4024" spans="11:15" ht="15" customHeight="1">
      <c r="K4024" s="434">
        <v>40127</v>
      </c>
      <c r="L4024" s="427">
        <v>5.72</v>
      </c>
      <c r="M4024" s="427"/>
      <c r="N4024" s="434">
        <v>40126</v>
      </c>
      <c r="O4024" s="427">
        <v>6.29</v>
      </c>
    </row>
    <row r="4025" spans="11:15" ht="15" customHeight="1">
      <c r="K4025" s="434">
        <v>40126</v>
      </c>
      <c r="L4025" s="427">
        <v>5.71</v>
      </c>
      <c r="M4025" s="427"/>
      <c r="N4025" s="434">
        <v>40123</v>
      </c>
      <c r="O4025" s="427">
        <v>6.26</v>
      </c>
    </row>
    <row r="4026" spans="11:15" ht="15" customHeight="1">
      <c r="K4026" s="434">
        <v>40123</v>
      </c>
      <c r="L4026" s="427">
        <v>5.7</v>
      </c>
      <c r="M4026" s="427"/>
      <c r="N4026" s="434">
        <v>40122</v>
      </c>
      <c r="O4026" s="427">
        <v>6.29</v>
      </c>
    </row>
    <row r="4027" spans="11:15" ht="15" customHeight="1">
      <c r="K4027" s="434">
        <v>40122</v>
      </c>
      <c r="L4027" s="427">
        <v>5.73</v>
      </c>
      <c r="M4027" s="427"/>
      <c r="N4027" s="434">
        <v>40121</v>
      </c>
      <c r="O4027" s="427">
        <v>6.32</v>
      </c>
    </row>
    <row r="4028" spans="11:15" ht="15" customHeight="1">
      <c r="K4028" s="434">
        <v>40121</v>
      </c>
      <c r="L4028" s="427">
        <v>5.76</v>
      </c>
      <c r="M4028" s="427"/>
      <c r="N4028" s="434">
        <v>40120</v>
      </c>
      <c r="O4028" s="427">
        <v>6.23</v>
      </c>
    </row>
    <row r="4029" spans="11:15" ht="15" customHeight="1">
      <c r="K4029" s="434">
        <v>40120</v>
      </c>
      <c r="L4029" s="427">
        <v>5.66</v>
      </c>
      <c r="M4029" s="427"/>
      <c r="N4029" s="434">
        <v>40119</v>
      </c>
      <c r="O4029" s="427">
        <v>6.15</v>
      </c>
    </row>
    <row r="4030" spans="11:15" ht="15" customHeight="1">
      <c r="K4030" s="434">
        <v>40119</v>
      </c>
      <c r="L4030" s="427">
        <v>5.59</v>
      </c>
      <c r="M4030" s="427"/>
      <c r="N4030" s="434">
        <v>40116</v>
      </c>
      <c r="O4030" s="427">
        <v>6.12</v>
      </c>
    </row>
    <row r="4031" spans="11:15" ht="15" customHeight="1">
      <c r="K4031" s="434">
        <v>40116</v>
      </c>
      <c r="L4031" s="427">
        <v>5.55</v>
      </c>
      <c r="M4031" s="427"/>
      <c r="N4031" s="434">
        <v>40115</v>
      </c>
      <c r="O4031" s="427">
        <v>6.24</v>
      </c>
    </row>
    <row r="4032" spans="11:15" ht="15" customHeight="1">
      <c r="K4032" s="434">
        <v>40115</v>
      </c>
      <c r="L4032" s="427">
        <v>5.66</v>
      </c>
      <c r="M4032" s="427"/>
      <c r="N4032" s="434">
        <v>40114</v>
      </c>
      <c r="O4032" s="427">
        <v>6.15</v>
      </c>
    </row>
    <row r="4033" spans="11:15" ht="15" customHeight="1">
      <c r="K4033" s="434">
        <v>40114</v>
      </c>
      <c r="L4033" s="427">
        <v>5.57</v>
      </c>
      <c r="M4033" s="427"/>
      <c r="N4033" s="434">
        <v>40113</v>
      </c>
      <c r="O4033" s="427">
        <v>6.2</v>
      </c>
    </row>
    <row r="4034" spans="11:15" ht="15" customHeight="1">
      <c r="K4034" s="434">
        <v>40113</v>
      </c>
      <c r="L4034" s="427">
        <v>5.62</v>
      </c>
      <c r="M4034" s="427"/>
      <c r="N4034" s="434">
        <v>40112</v>
      </c>
      <c r="O4034" s="427">
        <v>6.28</v>
      </c>
    </row>
    <row r="4035" spans="11:15" ht="15" customHeight="1">
      <c r="K4035" s="434">
        <v>40112</v>
      </c>
      <c r="L4035" s="427">
        <v>5.7</v>
      </c>
      <c r="M4035" s="427"/>
      <c r="N4035" s="434">
        <v>40109</v>
      </c>
      <c r="O4035" s="427">
        <v>6.21</v>
      </c>
    </row>
    <row r="4036" spans="11:15" ht="15" customHeight="1">
      <c r="K4036" s="434">
        <v>40109</v>
      </c>
      <c r="L4036" s="427">
        <v>5.63</v>
      </c>
      <c r="M4036" s="427"/>
      <c r="N4036" s="434">
        <v>40108</v>
      </c>
      <c r="O4036" s="427">
        <v>6.18</v>
      </c>
    </row>
    <row r="4037" spans="11:15" ht="15" customHeight="1">
      <c r="K4037" s="434">
        <v>40108</v>
      </c>
      <c r="L4037" s="427">
        <v>5.6</v>
      </c>
      <c r="M4037" s="427"/>
      <c r="N4037" s="434">
        <v>40107</v>
      </c>
      <c r="O4037" s="427">
        <v>6.18</v>
      </c>
    </row>
    <row r="4038" spans="11:15" ht="15" customHeight="1">
      <c r="K4038" s="434">
        <v>40107</v>
      </c>
      <c r="L4038" s="427">
        <v>5.58</v>
      </c>
      <c r="M4038" s="427"/>
      <c r="N4038" s="434">
        <v>40106</v>
      </c>
      <c r="O4038" s="427">
        <v>6.13</v>
      </c>
    </row>
    <row r="4039" spans="11:15" ht="15" customHeight="1">
      <c r="K4039" s="434">
        <v>40106</v>
      </c>
      <c r="L4039" s="427">
        <v>5.51</v>
      </c>
      <c r="M4039" s="427"/>
      <c r="N4039" s="434">
        <v>40105</v>
      </c>
      <c r="O4039" s="427">
        <v>6.18</v>
      </c>
    </row>
    <row r="4040" spans="11:15" ht="15" customHeight="1">
      <c r="K4040" s="434">
        <v>40105</v>
      </c>
      <c r="L4040" s="427">
        <v>5.58</v>
      </c>
      <c r="M4040" s="427"/>
      <c r="N4040" s="434">
        <v>40102</v>
      </c>
      <c r="O4040" s="427">
        <v>6.21</v>
      </c>
    </row>
    <row r="4041" spans="11:15" ht="15" customHeight="1">
      <c r="K4041" s="434">
        <v>40102</v>
      </c>
      <c r="L4041" s="427">
        <v>5.61</v>
      </c>
      <c r="M4041" s="427"/>
      <c r="N4041" s="434">
        <v>40101</v>
      </c>
      <c r="O4041" s="427">
        <v>6.3</v>
      </c>
    </row>
    <row r="4042" spans="11:15" ht="15" customHeight="1">
      <c r="K4042" s="434">
        <v>40101</v>
      </c>
      <c r="L4042" s="427">
        <v>5.68</v>
      </c>
      <c r="M4042" s="427"/>
      <c r="N4042" s="434">
        <v>40100</v>
      </c>
      <c r="O4042" s="427">
        <v>6.26</v>
      </c>
    </row>
    <row r="4043" spans="11:15" ht="15" customHeight="1">
      <c r="K4043" s="434">
        <v>40100</v>
      </c>
      <c r="L4043" s="427">
        <v>5.64</v>
      </c>
      <c r="M4043" s="427"/>
      <c r="N4043" s="434">
        <v>40099</v>
      </c>
      <c r="O4043" s="427">
        <v>6.13</v>
      </c>
    </row>
    <row r="4044" spans="11:15" ht="15" customHeight="1">
      <c r="K4044" s="434">
        <v>40099</v>
      </c>
      <c r="L4044" s="427">
        <v>5.53</v>
      </c>
      <c r="M4044" s="427"/>
      <c r="N4044" s="434">
        <v>40095</v>
      </c>
      <c r="O4044" s="427">
        <v>6.2</v>
      </c>
    </row>
    <row r="4045" spans="11:15" ht="15" customHeight="1">
      <c r="K4045" s="434">
        <v>40095</v>
      </c>
      <c r="L4045" s="427">
        <v>5.6</v>
      </c>
      <c r="M4045" s="427"/>
      <c r="N4045" s="434">
        <v>40094</v>
      </c>
      <c r="O4045" s="427">
        <v>6.06</v>
      </c>
    </row>
    <row r="4046" spans="11:15" ht="15" customHeight="1">
      <c r="K4046" s="434">
        <v>40094</v>
      </c>
      <c r="L4046" s="427">
        <v>5.47</v>
      </c>
      <c r="M4046" s="427"/>
      <c r="N4046" s="434">
        <v>40093</v>
      </c>
      <c r="O4046" s="427">
        <v>5.95</v>
      </c>
    </row>
    <row r="4047" spans="11:15" ht="15" customHeight="1">
      <c r="K4047" s="434">
        <v>40093</v>
      </c>
      <c r="L4047" s="427">
        <v>5.36</v>
      </c>
      <c r="M4047" s="427"/>
      <c r="N4047" s="434">
        <v>40092</v>
      </c>
      <c r="O4047" s="427">
        <v>6.03</v>
      </c>
    </row>
    <row r="4048" spans="11:15" ht="15" customHeight="1">
      <c r="K4048" s="434">
        <v>40092</v>
      </c>
      <c r="L4048" s="427">
        <v>5.44</v>
      </c>
      <c r="M4048" s="427"/>
      <c r="N4048" s="434">
        <v>40091</v>
      </c>
      <c r="O4048" s="427">
        <v>6.02</v>
      </c>
    </row>
    <row r="4049" spans="11:15" ht="15" customHeight="1">
      <c r="K4049" s="434">
        <v>40091</v>
      </c>
      <c r="L4049" s="427">
        <v>5.4</v>
      </c>
      <c r="M4049" s="427"/>
      <c r="N4049" s="434">
        <v>40088</v>
      </c>
      <c r="O4049" s="427">
        <v>6</v>
      </c>
    </row>
    <row r="4050" spans="11:15" ht="15" customHeight="1">
      <c r="K4050" s="434">
        <v>40088</v>
      </c>
      <c r="L4050" s="427">
        <v>5.39</v>
      </c>
      <c r="M4050" s="427"/>
      <c r="N4050" s="434">
        <v>40087</v>
      </c>
      <c r="O4050" s="427">
        <v>5.93</v>
      </c>
    </row>
    <row r="4051" spans="11:15" ht="15" customHeight="1">
      <c r="K4051" s="434">
        <v>40087</v>
      </c>
      <c r="L4051" s="427">
        <v>5.33</v>
      </c>
      <c r="M4051" s="427"/>
      <c r="N4051" s="434">
        <v>40086</v>
      </c>
      <c r="O4051" s="427">
        <v>6</v>
      </c>
    </row>
    <row r="4052" spans="11:15" ht="15" customHeight="1">
      <c r="K4052" s="434">
        <v>40086</v>
      </c>
      <c r="L4052" s="427">
        <v>5.41</v>
      </c>
      <c r="M4052" s="427"/>
      <c r="N4052" s="434">
        <v>40085</v>
      </c>
      <c r="O4052" s="427">
        <v>5.95</v>
      </c>
    </row>
    <row r="4053" spans="11:15" ht="15" customHeight="1">
      <c r="K4053" s="434">
        <v>40085</v>
      </c>
      <c r="L4053" s="427">
        <v>5.37</v>
      </c>
      <c r="M4053" s="427"/>
      <c r="N4053" s="434">
        <v>40084</v>
      </c>
      <c r="O4053" s="427">
        <v>5.96</v>
      </c>
    </row>
    <row r="4054" spans="11:15" ht="15" customHeight="1">
      <c r="K4054" s="434">
        <v>40084</v>
      </c>
      <c r="L4054" s="427">
        <v>5.39</v>
      </c>
      <c r="M4054" s="427"/>
      <c r="N4054" s="434">
        <v>40081</v>
      </c>
      <c r="O4054" s="427">
        <v>6.01</v>
      </c>
    </row>
    <row r="4055" spans="11:15" ht="15" customHeight="1">
      <c r="K4055" s="434">
        <v>40081</v>
      </c>
      <c r="L4055" s="427">
        <v>5.43</v>
      </c>
      <c r="M4055" s="427"/>
      <c r="N4055" s="434">
        <v>40080</v>
      </c>
      <c r="O4055" s="427">
        <v>6.08</v>
      </c>
    </row>
    <row r="4056" spans="11:15" ht="15" customHeight="1">
      <c r="K4056" s="434">
        <v>40080</v>
      </c>
      <c r="L4056" s="427">
        <v>5.51</v>
      </c>
      <c r="M4056" s="427"/>
      <c r="N4056" s="434">
        <v>40079</v>
      </c>
      <c r="O4056" s="427">
        <v>6.1</v>
      </c>
    </row>
    <row r="4057" spans="11:15" ht="15" customHeight="1">
      <c r="K4057" s="434">
        <v>40079</v>
      </c>
      <c r="L4057" s="427">
        <v>5.53</v>
      </c>
      <c r="M4057" s="427"/>
      <c r="N4057" s="434">
        <v>40078</v>
      </c>
      <c r="O4057" s="427">
        <v>6.11</v>
      </c>
    </row>
    <row r="4058" spans="11:15" ht="15" customHeight="1">
      <c r="K4058" s="434">
        <v>40078</v>
      </c>
      <c r="L4058" s="427">
        <v>5.54</v>
      </c>
      <c r="M4058" s="427"/>
      <c r="N4058" s="434">
        <v>40077</v>
      </c>
      <c r="O4058" s="427">
        <v>6.16</v>
      </c>
    </row>
    <row r="4059" spans="11:15" ht="15" customHeight="1">
      <c r="K4059" s="434">
        <v>40077</v>
      </c>
      <c r="L4059" s="427">
        <v>5.58</v>
      </c>
      <c r="M4059" s="427"/>
      <c r="N4059" s="434">
        <v>40074</v>
      </c>
      <c r="O4059" s="427">
        <v>6.15</v>
      </c>
    </row>
    <row r="4060" spans="11:15" ht="15" customHeight="1">
      <c r="K4060" s="434">
        <v>40074</v>
      </c>
      <c r="L4060" s="427">
        <v>5.58</v>
      </c>
      <c r="M4060" s="427"/>
      <c r="N4060" s="434">
        <v>40073</v>
      </c>
      <c r="O4060" s="427">
        <v>6.09</v>
      </c>
    </row>
    <row r="4061" spans="11:15" ht="15" customHeight="1">
      <c r="K4061" s="434">
        <v>40073</v>
      </c>
      <c r="L4061" s="427">
        <v>5.52</v>
      </c>
      <c r="M4061" s="427"/>
      <c r="N4061" s="434">
        <v>40072</v>
      </c>
      <c r="O4061" s="427">
        <v>6.19</v>
      </c>
    </row>
    <row r="4062" spans="11:15" ht="15" customHeight="1">
      <c r="K4062" s="434">
        <v>40072</v>
      </c>
      <c r="L4062" s="427">
        <v>5.61</v>
      </c>
      <c r="M4062" s="427"/>
      <c r="N4062" s="434">
        <v>40071</v>
      </c>
      <c r="O4062" s="427">
        <v>6.19</v>
      </c>
    </row>
    <row r="4063" spans="11:15" ht="15" customHeight="1">
      <c r="K4063" s="434">
        <v>40071</v>
      </c>
      <c r="L4063" s="427">
        <v>5.61</v>
      </c>
      <c r="M4063" s="427"/>
      <c r="N4063" s="434">
        <v>40070</v>
      </c>
      <c r="O4063" s="427">
        <v>6.15</v>
      </c>
    </row>
    <row r="4064" spans="11:15" ht="15" customHeight="1">
      <c r="K4064" s="434">
        <v>40070</v>
      </c>
      <c r="L4064" s="427">
        <v>5.57</v>
      </c>
      <c r="M4064" s="427"/>
      <c r="N4064" s="434">
        <v>40067</v>
      </c>
      <c r="O4064" s="427">
        <v>6.11</v>
      </c>
    </row>
    <row r="4065" spans="11:15" ht="15" customHeight="1">
      <c r="K4065" s="434">
        <v>40067</v>
      </c>
      <c r="L4065" s="427">
        <v>5.52</v>
      </c>
      <c r="M4065" s="427"/>
      <c r="N4065" s="434">
        <v>40066</v>
      </c>
      <c r="O4065" s="427">
        <v>6.11</v>
      </c>
    </row>
    <row r="4066" spans="11:15" ht="15" customHeight="1">
      <c r="K4066" s="434">
        <v>40066</v>
      </c>
      <c r="L4066" s="427">
        <v>5.52</v>
      </c>
      <c r="M4066" s="427"/>
      <c r="N4066" s="434">
        <v>40065</v>
      </c>
      <c r="O4066" s="427">
        <v>6.28</v>
      </c>
    </row>
    <row r="4067" spans="11:15" ht="15" customHeight="1">
      <c r="K4067" s="434">
        <v>40065</v>
      </c>
      <c r="L4067" s="427">
        <v>5.68</v>
      </c>
      <c r="M4067" s="427"/>
      <c r="N4067" s="434">
        <v>40064</v>
      </c>
      <c r="O4067" s="427">
        <v>6.24</v>
      </c>
    </row>
    <row r="4068" spans="11:15" ht="15" customHeight="1">
      <c r="K4068" s="434">
        <v>40064</v>
      </c>
      <c r="L4068" s="427">
        <v>5.66</v>
      </c>
      <c r="M4068" s="427"/>
      <c r="N4068" s="434">
        <v>40060</v>
      </c>
      <c r="O4068" s="427">
        <v>6.24</v>
      </c>
    </row>
    <row r="4069" spans="11:15" ht="15" customHeight="1">
      <c r="K4069" s="434">
        <v>40060</v>
      </c>
      <c r="L4069" s="427">
        <v>5.62</v>
      </c>
      <c r="M4069" s="427"/>
      <c r="N4069" s="434">
        <v>40059</v>
      </c>
      <c r="O4069" s="427">
        <v>6.12</v>
      </c>
    </row>
    <row r="4070" spans="11:15" ht="15" customHeight="1">
      <c r="K4070" s="434">
        <v>40059</v>
      </c>
      <c r="L4070" s="427">
        <v>5.5</v>
      </c>
      <c r="M4070" s="427"/>
      <c r="N4070" s="434">
        <v>40058</v>
      </c>
      <c r="O4070" s="427">
        <v>6.07</v>
      </c>
    </row>
    <row r="4071" spans="11:15" ht="15" customHeight="1">
      <c r="K4071" s="434">
        <v>40058</v>
      </c>
      <c r="L4071" s="427">
        <v>5.44</v>
      </c>
      <c r="M4071" s="427"/>
      <c r="N4071" s="434">
        <v>40057</v>
      </c>
      <c r="O4071" s="427">
        <v>6.18</v>
      </c>
    </row>
    <row r="4072" spans="11:15" ht="15" customHeight="1">
      <c r="K4072" s="434">
        <v>40057</v>
      </c>
      <c r="L4072" s="427">
        <v>5.55</v>
      </c>
      <c r="M4072" s="427"/>
      <c r="N4072" s="434">
        <v>40056</v>
      </c>
      <c r="O4072" s="427">
        <v>6.17</v>
      </c>
    </row>
    <row r="4073" spans="11:15" ht="15" customHeight="1">
      <c r="K4073" s="434">
        <v>40056</v>
      </c>
      <c r="L4073" s="427">
        <v>5.54</v>
      </c>
      <c r="M4073" s="427"/>
      <c r="N4073" s="434">
        <v>40053</v>
      </c>
      <c r="O4073" s="427">
        <v>6.19</v>
      </c>
    </row>
    <row r="4074" spans="11:15" ht="15" customHeight="1">
      <c r="K4074" s="434">
        <v>40053</v>
      </c>
      <c r="L4074" s="427">
        <v>5.56</v>
      </c>
      <c r="M4074" s="427"/>
      <c r="N4074" s="434">
        <v>40052</v>
      </c>
      <c r="O4074" s="427">
        <v>6.21</v>
      </c>
    </row>
    <row r="4075" spans="11:15" ht="15" customHeight="1">
      <c r="K4075" s="434">
        <v>40052</v>
      </c>
      <c r="L4075" s="427">
        <v>5.57</v>
      </c>
      <c r="M4075" s="427"/>
      <c r="N4075" s="434">
        <v>40051</v>
      </c>
      <c r="O4075" s="427">
        <v>6.2</v>
      </c>
    </row>
    <row r="4076" spans="11:15" ht="15" customHeight="1">
      <c r="K4076" s="434">
        <v>40051</v>
      </c>
      <c r="L4076" s="427">
        <v>5.53</v>
      </c>
      <c r="M4076" s="427"/>
      <c r="N4076" s="434">
        <v>40050</v>
      </c>
      <c r="O4076" s="427">
        <v>6.24</v>
      </c>
    </row>
    <row r="4077" spans="11:15" ht="15" customHeight="1">
      <c r="K4077" s="434">
        <v>40050</v>
      </c>
      <c r="L4077" s="427">
        <v>5.57</v>
      </c>
      <c r="M4077" s="427"/>
      <c r="N4077" s="434">
        <v>40049</v>
      </c>
      <c r="O4077" s="427">
        <v>6.3</v>
      </c>
    </row>
    <row r="4078" spans="11:15" ht="15" customHeight="1">
      <c r="K4078" s="434">
        <v>40049</v>
      </c>
      <c r="L4078" s="427">
        <v>5.65</v>
      </c>
      <c r="M4078" s="427"/>
      <c r="N4078" s="434">
        <v>40046</v>
      </c>
      <c r="O4078" s="427">
        <v>6.38</v>
      </c>
    </row>
    <row r="4079" spans="11:15" ht="15" customHeight="1">
      <c r="K4079" s="434">
        <v>40046</v>
      </c>
      <c r="L4079" s="427">
        <v>5.73</v>
      </c>
      <c r="M4079" s="427"/>
      <c r="N4079" s="434">
        <v>40045</v>
      </c>
      <c r="O4079" s="427">
        <v>6.26</v>
      </c>
    </row>
    <row r="4080" spans="11:15" ht="15" customHeight="1">
      <c r="K4080" s="434">
        <v>40045</v>
      </c>
      <c r="L4080" s="427">
        <v>5.61</v>
      </c>
      <c r="M4080" s="427"/>
      <c r="N4080" s="434">
        <v>40044</v>
      </c>
      <c r="O4080" s="427">
        <v>6.31</v>
      </c>
    </row>
    <row r="4081" spans="11:15" ht="15" customHeight="1">
      <c r="K4081" s="434">
        <v>40044</v>
      </c>
      <c r="L4081" s="427">
        <v>5.66</v>
      </c>
      <c r="M4081" s="427"/>
      <c r="N4081" s="434">
        <v>40043</v>
      </c>
      <c r="O4081" s="427">
        <v>6.35</v>
      </c>
    </row>
    <row r="4082" spans="11:15" ht="15" customHeight="1">
      <c r="K4082" s="434">
        <v>40043</v>
      </c>
      <c r="L4082" s="427">
        <v>5.71</v>
      </c>
      <c r="M4082" s="427"/>
      <c r="N4082" s="434">
        <v>40042</v>
      </c>
      <c r="O4082" s="427">
        <v>6.34</v>
      </c>
    </row>
    <row r="4083" spans="11:15" ht="15" customHeight="1">
      <c r="K4083" s="434">
        <v>40042</v>
      </c>
      <c r="L4083" s="427">
        <v>5.68</v>
      </c>
      <c r="M4083" s="427"/>
      <c r="N4083" s="434">
        <v>40039</v>
      </c>
      <c r="O4083" s="427">
        <v>6.36</v>
      </c>
    </row>
    <row r="4084" spans="11:15" ht="15" customHeight="1">
      <c r="K4084" s="434">
        <v>40039</v>
      </c>
      <c r="L4084" s="427">
        <v>5.72</v>
      </c>
      <c r="M4084" s="427"/>
      <c r="N4084" s="434">
        <v>40038</v>
      </c>
      <c r="O4084" s="427">
        <v>6.37</v>
      </c>
    </row>
    <row r="4085" spans="11:15" ht="15" customHeight="1">
      <c r="K4085" s="434">
        <v>40038</v>
      </c>
      <c r="L4085" s="427">
        <v>5.74</v>
      </c>
      <c r="M4085" s="427"/>
      <c r="N4085" s="434">
        <v>40037</v>
      </c>
      <c r="O4085" s="427">
        <v>6.48</v>
      </c>
    </row>
    <row r="4086" spans="11:15" ht="15" customHeight="1">
      <c r="K4086" s="434">
        <v>40037</v>
      </c>
      <c r="L4086" s="427">
        <v>5.84</v>
      </c>
      <c r="M4086" s="427"/>
      <c r="N4086" s="434">
        <v>40036</v>
      </c>
      <c r="O4086" s="427">
        <v>6.38</v>
      </c>
    </row>
    <row r="4087" spans="11:15" ht="15" customHeight="1">
      <c r="K4087" s="434">
        <v>40036</v>
      </c>
      <c r="L4087" s="427">
        <v>5.75</v>
      </c>
      <c r="M4087" s="427"/>
      <c r="N4087" s="434">
        <v>40035</v>
      </c>
      <c r="O4087" s="427">
        <v>6.44</v>
      </c>
    </row>
    <row r="4088" spans="11:15" ht="15" customHeight="1">
      <c r="K4088" s="434">
        <v>40035</v>
      </c>
      <c r="L4088" s="427">
        <v>5.81</v>
      </c>
      <c r="M4088" s="427"/>
      <c r="N4088" s="434">
        <v>40032</v>
      </c>
      <c r="O4088" s="427">
        <v>6.52</v>
      </c>
    </row>
    <row r="4089" spans="11:15" ht="15" customHeight="1">
      <c r="K4089" s="434">
        <v>40032</v>
      </c>
      <c r="L4089" s="427">
        <v>5.89</v>
      </c>
      <c r="M4089" s="427"/>
      <c r="N4089" s="434">
        <v>40031</v>
      </c>
      <c r="O4089" s="427">
        <v>6.48</v>
      </c>
    </row>
    <row r="4090" spans="11:15" ht="15" customHeight="1">
      <c r="K4090" s="434">
        <v>40031</v>
      </c>
      <c r="L4090" s="427">
        <v>5.84</v>
      </c>
      <c r="M4090" s="427"/>
      <c r="N4090" s="434">
        <v>40030</v>
      </c>
      <c r="O4090" s="427">
        <v>6.55</v>
      </c>
    </row>
    <row r="4091" spans="11:15" ht="15" customHeight="1">
      <c r="K4091" s="434">
        <v>40030</v>
      </c>
      <c r="L4091" s="427">
        <v>5.9</v>
      </c>
      <c r="M4091" s="427"/>
      <c r="N4091" s="434">
        <v>40029</v>
      </c>
      <c r="O4091" s="427">
        <v>6.48</v>
      </c>
    </row>
    <row r="4092" spans="11:15" ht="15" customHeight="1">
      <c r="K4092" s="434">
        <v>40029</v>
      </c>
      <c r="L4092" s="427">
        <v>5.81</v>
      </c>
      <c r="M4092" s="427"/>
      <c r="N4092" s="434">
        <v>40028</v>
      </c>
      <c r="O4092" s="427">
        <v>6.51</v>
      </c>
    </row>
    <row r="4093" spans="11:15" ht="15" customHeight="1">
      <c r="K4093" s="434">
        <v>40028</v>
      </c>
      <c r="L4093" s="427">
        <v>5.77</v>
      </c>
      <c r="M4093" s="427"/>
      <c r="N4093" s="434">
        <v>40025</v>
      </c>
      <c r="O4093" s="427">
        <v>6.45</v>
      </c>
    </row>
    <row r="4094" spans="11:15" ht="15" customHeight="1">
      <c r="K4094" s="434">
        <v>40025</v>
      </c>
      <c r="L4094" s="427">
        <v>5.68</v>
      </c>
      <c r="M4094" s="427"/>
      <c r="N4094" s="434">
        <v>40024</v>
      </c>
      <c r="O4094" s="427">
        <v>6.61</v>
      </c>
    </row>
    <row r="4095" spans="11:15" ht="15" customHeight="1">
      <c r="K4095" s="434">
        <v>40024</v>
      </c>
      <c r="L4095" s="427">
        <v>5.83</v>
      </c>
      <c r="M4095" s="427"/>
      <c r="N4095" s="434">
        <v>40023</v>
      </c>
      <c r="O4095" s="427">
        <v>6.71</v>
      </c>
    </row>
    <row r="4096" spans="11:15" ht="15" customHeight="1">
      <c r="K4096" s="434">
        <v>40023</v>
      </c>
      <c r="L4096" s="427">
        <v>5.93</v>
      </c>
      <c r="M4096" s="427"/>
      <c r="N4096" s="434">
        <v>40022</v>
      </c>
      <c r="O4096" s="427">
        <v>6.84</v>
      </c>
    </row>
    <row r="4097" spans="11:15" ht="15" customHeight="1">
      <c r="K4097" s="434">
        <v>40022</v>
      </c>
      <c r="L4097" s="427">
        <v>6.01</v>
      </c>
      <c r="M4097" s="427"/>
      <c r="N4097" s="434">
        <v>40021</v>
      </c>
      <c r="O4097" s="427">
        <v>6.94</v>
      </c>
    </row>
    <row r="4098" spans="11:15" ht="15" customHeight="1">
      <c r="K4098" s="434">
        <v>40021</v>
      </c>
      <c r="L4098" s="427">
        <v>6.09</v>
      </c>
      <c r="M4098" s="427"/>
      <c r="N4098" s="434">
        <v>40018</v>
      </c>
      <c r="O4098" s="427">
        <v>6.89</v>
      </c>
    </row>
    <row r="4099" spans="11:15" ht="15" customHeight="1">
      <c r="K4099" s="434">
        <v>40018</v>
      </c>
      <c r="L4099" s="427">
        <v>6.02</v>
      </c>
      <c r="M4099" s="427"/>
      <c r="N4099" s="434">
        <v>40017</v>
      </c>
      <c r="O4099" s="427">
        <v>6.99</v>
      </c>
    </row>
    <row r="4100" spans="11:15" ht="15" customHeight="1">
      <c r="K4100" s="434">
        <v>40017</v>
      </c>
      <c r="L4100" s="427">
        <v>6.09</v>
      </c>
      <c r="M4100" s="427"/>
      <c r="N4100" s="434">
        <v>40016</v>
      </c>
      <c r="O4100" s="427">
        <v>6.89</v>
      </c>
    </row>
    <row r="4101" spans="11:15" ht="15" customHeight="1">
      <c r="K4101" s="434">
        <v>40016</v>
      </c>
      <c r="L4101" s="427">
        <v>5.97</v>
      </c>
      <c r="M4101" s="427"/>
      <c r="N4101" s="434">
        <v>40015</v>
      </c>
      <c r="O4101" s="427">
        <v>6.82</v>
      </c>
    </row>
    <row r="4102" spans="11:15" ht="15" customHeight="1">
      <c r="K4102" s="434">
        <v>40015</v>
      </c>
      <c r="L4102" s="427">
        <v>5.9</v>
      </c>
      <c r="M4102" s="427"/>
      <c r="N4102" s="434">
        <v>40014</v>
      </c>
      <c r="O4102" s="427">
        <v>6.93</v>
      </c>
    </row>
    <row r="4103" spans="11:15" ht="15" customHeight="1">
      <c r="K4103" s="434">
        <v>40014</v>
      </c>
      <c r="L4103" s="427">
        <v>6</v>
      </c>
      <c r="M4103" s="427"/>
      <c r="N4103" s="434">
        <v>40011</v>
      </c>
      <c r="O4103" s="427">
        <v>7</v>
      </c>
    </row>
    <row r="4104" spans="11:15" ht="15" customHeight="1">
      <c r="K4104" s="434">
        <v>40011</v>
      </c>
      <c r="L4104" s="427">
        <v>6.08</v>
      </c>
      <c r="M4104" s="427"/>
      <c r="N4104" s="434">
        <v>40010</v>
      </c>
      <c r="O4104" s="427">
        <v>6.98</v>
      </c>
    </row>
    <row r="4105" spans="11:15" ht="15" customHeight="1">
      <c r="K4105" s="434">
        <v>40010</v>
      </c>
      <c r="L4105" s="427">
        <v>6.07</v>
      </c>
      <c r="M4105" s="427"/>
      <c r="N4105" s="434">
        <v>40009</v>
      </c>
      <c r="O4105" s="427">
        <v>7.04</v>
      </c>
    </row>
    <row r="4106" spans="11:15" ht="15" customHeight="1">
      <c r="K4106" s="434">
        <v>40009</v>
      </c>
      <c r="L4106" s="427">
        <v>6.11</v>
      </c>
      <c r="M4106" s="427"/>
      <c r="N4106" s="434">
        <v>40008</v>
      </c>
      <c r="O4106" s="427">
        <v>6.92</v>
      </c>
    </row>
    <row r="4107" spans="11:15" ht="15" customHeight="1">
      <c r="K4107" s="434">
        <v>40008</v>
      </c>
      <c r="L4107" s="427">
        <v>5.98</v>
      </c>
      <c r="M4107" s="427"/>
      <c r="N4107" s="434">
        <v>40007</v>
      </c>
      <c r="O4107" s="427">
        <v>6.83</v>
      </c>
    </row>
    <row r="4108" spans="11:15" ht="15" customHeight="1">
      <c r="K4108" s="434">
        <v>40007</v>
      </c>
      <c r="L4108" s="427">
        <v>5.87</v>
      </c>
      <c r="M4108" s="427"/>
      <c r="N4108" s="434">
        <v>40004</v>
      </c>
      <c r="O4108" s="427">
        <v>6.8</v>
      </c>
    </row>
    <row r="4109" spans="11:15" ht="15" customHeight="1">
      <c r="K4109" s="434">
        <v>40004</v>
      </c>
      <c r="L4109" s="427">
        <v>5.88</v>
      </c>
      <c r="M4109" s="427"/>
      <c r="N4109" s="434">
        <v>40003</v>
      </c>
      <c r="O4109" s="427">
        <v>6.92</v>
      </c>
    </row>
    <row r="4110" spans="11:15" ht="15" customHeight="1">
      <c r="K4110" s="434">
        <v>40003</v>
      </c>
      <c r="L4110" s="427">
        <v>5.98</v>
      </c>
      <c r="M4110" s="427"/>
      <c r="N4110" s="434">
        <v>40002</v>
      </c>
      <c r="O4110" s="427">
        <v>6.76</v>
      </c>
    </row>
    <row r="4111" spans="11:15" ht="15" customHeight="1">
      <c r="K4111" s="434">
        <v>40002</v>
      </c>
      <c r="L4111" s="427">
        <v>5.82</v>
      </c>
      <c r="M4111" s="427"/>
      <c r="N4111" s="434">
        <v>40001</v>
      </c>
      <c r="O4111" s="427">
        <v>6.91</v>
      </c>
    </row>
    <row r="4112" spans="11:15" ht="15" customHeight="1">
      <c r="K4112" s="434">
        <v>40001</v>
      </c>
      <c r="L4112" s="427">
        <v>5.96</v>
      </c>
      <c r="M4112" s="427"/>
      <c r="N4112" s="434">
        <v>40000</v>
      </c>
      <c r="O4112" s="427">
        <v>6.95</v>
      </c>
    </row>
    <row r="4113" spans="11:15" ht="15" customHeight="1">
      <c r="K4113" s="434">
        <v>40000</v>
      </c>
      <c r="L4113" s="427">
        <v>6</v>
      </c>
      <c r="M4113" s="427"/>
      <c r="N4113" s="434">
        <v>39996</v>
      </c>
      <c r="O4113" s="427">
        <v>6.91</v>
      </c>
    </row>
    <row r="4114" spans="11:15" ht="15" customHeight="1">
      <c r="K4114" s="434">
        <v>39996</v>
      </c>
      <c r="L4114" s="427">
        <v>5.97</v>
      </c>
      <c r="M4114" s="427"/>
      <c r="N4114" s="434">
        <v>39995</v>
      </c>
      <c r="O4114" s="427">
        <v>7</v>
      </c>
    </row>
    <row r="4115" spans="11:15" ht="15" customHeight="1">
      <c r="K4115" s="434">
        <v>39995</v>
      </c>
      <c r="L4115" s="427">
        <v>6.01</v>
      </c>
      <c r="M4115" s="427"/>
      <c r="N4115" s="434">
        <v>39994</v>
      </c>
      <c r="O4115" s="427">
        <v>6.96</v>
      </c>
    </row>
    <row r="4116" spans="11:15" ht="15" customHeight="1">
      <c r="K4116" s="434">
        <v>39994</v>
      </c>
      <c r="L4116" s="427">
        <v>5.96</v>
      </c>
      <c r="M4116" s="427"/>
      <c r="N4116" s="434">
        <v>39993</v>
      </c>
      <c r="O4116" s="427">
        <v>7.01</v>
      </c>
    </row>
    <row r="4117" spans="11:15" ht="15" customHeight="1">
      <c r="K4117" s="434">
        <v>39993</v>
      </c>
      <c r="L4117" s="427">
        <v>5.95</v>
      </c>
      <c r="M4117" s="427"/>
      <c r="N4117" s="434">
        <v>39990</v>
      </c>
      <c r="O4117" s="427">
        <v>6.98</v>
      </c>
    </row>
    <row r="4118" spans="11:15" ht="15" customHeight="1">
      <c r="K4118" s="434">
        <v>39990</v>
      </c>
      <c r="L4118" s="427">
        <v>5.94</v>
      </c>
      <c r="M4118" s="427"/>
      <c r="N4118" s="434">
        <v>39989</v>
      </c>
      <c r="O4118" s="427">
        <v>7.01</v>
      </c>
    </row>
    <row r="4119" spans="11:15" ht="15" customHeight="1">
      <c r="K4119" s="434">
        <v>39989</v>
      </c>
      <c r="L4119" s="427">
        <v>5.96</v>
      </c>
      <c r="M4119" s="427"/>
      <c r="N4119" s="434">
        <v>39988</v>
      </c>
      <c r="O4119" s="427">
        <v>7.06</v>
      </c>
    </row>
    <row r="4120" spans="11:15" ht="15" customHeight="1">
      <c r="K4120" s="434">
        <v>39988</v>
      </c>
      <c r="L4120" s="427">
        <v>6.05</v>
      </c>
      <c r="M4120" s="427"/>
      <c r="N4120" s="434">
        <v>39987</v>
      </c>
      <c r="O4120" s="427">
        <v>7.01</v>
      </c>
    </row>
    <row r="4121" spans="11:15" ht="15" customHeight="1">
      <c r="K4121" s="434">
        <v>39987</v>
      </c>
      <c r="L4121" s="427">
        <v>5.93</v>
      </c>
      <c r="M4121" s="427"/>
      <c r="N4121" s="434">
        <v>39986</v>
      </c>
      <c r="O4121" s="427">
        <v>7.06</v>
      </c>
    </row>
    <row r="4122" spans="11:15" ht="15" customHeight="1">
      <c r="K4122" s="434">
        <v>39986</v>
      </c>
      <c r="L4122" s="427">
        <v>6.02</v>
      </c>
      <c r="M4122" s="427"/>
      <c r="N4122" s="434">
        <v>39983</v>
      </c>
      <c r="O4122" s="427">
        <v>7.17</v>
      </c>
    </row>
    <row r="4123" spans="11:15" ht="15" customHeight="1">
      <c r="K4123" s="434">
        <v>39983</v>
      </c>
      <c r="L4123" s="427">
        <v>6.14</v>
      </c>
      <c r="M4123" s="427"/>
      <c r="N4123" s="434">
        <v>39982</v>
      </c>
      <c r="O4123" s="427">
        <v>7.27</v>
      </c>
    </row>
    <row r="4124" spans="11:15" ht="15" customHeight="1">
      <c r="K4124" s="434">
        <v>39982</v>
      </c>
      <c r="L4124" s="427">
        <v>6.23</v>
      </c>
      <c r="M4124" s="427"/>
      <c r="N4124" s="434">
        <v>39981</v>
      </c>
      <c r="O4124" s="427">
        <v>7.18</v>
      </c>
    </row>
    <row r="4125" spans="11:15" ht="15" customHeight="1">
      <c r="K4125" s="434">
        <v>39981</v>
      </c>
      <c r="L4125" s="427">
        <v>6.07</v>
      </c>
      <c r="M4125" s="427"/>
      <c r="N4125" s="434">
        <v>39980</v>
      </c>
      <c r="O4125" s="427">
        <v>7.21</v>
      </c>
    </row>
    <row r="4126" spans="11:15" ht="15" customHeight="1">
      <c r="K4126" s="434">
        <v>39980</v>
      </c>
      <c r="L4126" s="427">
        <v>6.1</v>
      </c>
      <c r="M4126" s="427"/>
      <c r="N4126" s="434">
        <v>39979</v>
      </c>
      <c r="O4126" s="427">
        <v>7.27</v>
      </c>
    </row>
    <row r="4127" spans="11:15" ht="15" customHeight="1">
      <c r="K4127" s="434">
        <v>39979</v>
      </c>
      <c r="L4127" s="427">
        <v>6.2</v>
      </c>
      <c r="M4127" s="427"/>
      <c r="N4127" s="434">
        <v>39976</v>
      </c>
      <c r="O4127" s="427">
        <v>7.36</v>
      </c>
    </row>
    <row r="4128" spans="11:15" ht="15" customHeight="1">
      <c r="K4128" s="434">
        <v>39976</v>
      </c>
      <c r="L4128" s="427">
        <v>6.3</v>
      </c>
      <c r="M4128" s="427"/>
      <c r="N4128" s="434">
        <v>39975</v>
      </c>
      <c r="O4128" s="427">
        <v>7.43</v>
      </c>
    </row>
    <row r="4129" spans="11:15" ht="15" customHeight="1">
      <c r="K4129" s="434">
        <v>39975</v>
      </c>
      <c r="L4129" s="427">
        <v>6.36</v>
      </c>
      <c r="M4129" s="427"/>
      <c r="N4129" s="434">
        <v>39974</v>
      </c>
      <c r="O4129" s="427">
        <v>7.5</v>
      </c>
    </row>
    <row r="4130" spans="11:15" ht="15" customHeight="1">
      <c r="K4130" s="434">
        <v>39974</v>
      </c>
      <c r="L4130" s="427">
        <v>6.44</v>
      </c>
      <c r="M4130" s="427"/>
      <c r="N4130" s="434">
        <v>39973</v>
      </c>
      <c r="O4130" s="427">
        <v>7.49</v>
      </c>
    </row>
    <row r="4131" spans="11:15" ht="15" customHeight="1">
      <c r="K4131" s="434">
        <v>39973</v>
      </c>
      <c r="L4131" s="427">
        <v>6.38</v>
      </c>
      <c r="M4131" s="427"/>
      <c r="N4131" s="434">
        <v>39972</v>
      </c>
      <c r="O4131" s="427">
        <v>7.51</v>
      </c>
    </row>
    <row r="4132" spans="11:15" ht="15" customHeight="1">
      <c r="K4132" s="434">
        <v>39972</v>
      </c>
      <c r="L4132" s="427">
        <v>6.39</v>
      </c>
      <c r="M4132" s="427"/>
      <c r="N4132" s="434">
        <v>39969</v>
      </c>
      <c r="O4132" s="427">
        <v>7.58</v>
      </c>
    </row>
    <row r="4133" spans="11:15" ht="15" customHeight="1">
      <c r="K4133" s="434">
        <v>39969</v>
      </c>
      <c r="L4133" s="427">
        <v>6.41</v>
      </c>
      <c r="M4133" s="427"/>
      <c r="N4133" s="434">
        <v>39968</v>
      </c>
      <c r="O4133" s="427">
        <v>7.59</v>
      </c>
    </row>
    <row r="4134" spans="11:15" ht="15" customHeight="1">
      <c r="K4134" s="434">
        <v>39968</v>
      </c>
      <c r="L4134" s="427">
        <v>6.37</v>
      </c>
      <c r="M4134" s="427"/>
      <c r="N4134" s="434">
        <v>39967</v>
      </c>
      <c r="O4134" s="427">
        <v>7.48</v>
      </c>
    </row>
    <row r="4135" spans="11:15" ht="15" customHeight="1">
      <c r="K4135" s="434">
        <v>39967</v>
      </c>
      <c r="L4135" s="427">
        <v>6.23</v>
      </c>
      <c r="M4135" s="427"/>
      <c r="N4135" s="434">
        <v>39966</v>
      </c>
      <c r="O4135" s="427">
        <v>7.62</v>
      </c>
    </row>
    <row r="4136" spans="11:15" ht="15" customHeight="1">
      <c r="K4136" s="434">
        <v>39966</v>
      </c>
      <c r="L4136" s="427">
        <v>6.33</v>
      </c>
      <c r="M4136" s="427"/>
      <c r="N4136" s="434">
        <v>39965</v>
      </c>
      <c r="O4136" s="427">
        <v>7.77</v>
      </c>
    </row>
    <row r="4137" spans="11:15" ht="15" customHeight="1">
      <c r="K4137" s="434">
        <v>39965</v>
      </c>
      <c r="L4137" s="427">
        <v>6.53</v>
      </c>
      <c r="M4137" s="427"/>
      <c r="N4137" s="434">
        <v>39962</v>
      </c>
      <c r="O4137" s="427">
        <v>7.56</v>
      </c>
    </row>
    <row r="4138" spans="11:15" ht="15" customHeight="1">
      <c r="K4138" s="434">
        <v>39962</v>
      </c>
      <c r="L4138" s="427">
        <v>6.32</v>
      </c>
      <c r="M4138" s="427"/>
      <c r="N4138" s="434">
        <v>39961</v>
      </c>
      <c r="O4138" s="427">
        <v>7.83</v>
      </c>
    </row>
    <row r="4139" spans="11:15" ht="15" customHeight="1">
      <c r="K4139" s="434">
        <v>39961</v>
      </c>
      <c r="L4139" s="427">
        <v>6.6</v>
      </c>
      <c r="M4139" s="427"/>
      <c r="N4139" s="434">
        <v>39960</v>
      </c>
      <c r="O4139" s="427">
        <v>7.96</v>
      </c>
    </row>
    <row r="4140" spans="11:15" ht="15" customHeight="1">
      <c r="K4140" s="434">
        <v>39960</v>
      </c>
      <c r="L4140" s="427">
        <v>6.71</v>
      </c>
      <c r="M4140" s="427"/>
      <c r="N4140" s="434">
        <v>39959</v>
      </c>
      <c r="O4140" s="427">
        <v>7.87</v>
      </c>
    </row>
    <row r="4141" spans="11:15" ht="15" customHeight="1">
      <c r="K4141" s="434">
        <v>39959</v>
      </c>
      <c r="L4141" s="427">
        <v>6.59</v>
      </c>
      <c r="M4141" s="427"/>
      <c r="N4141" s="434">
        <v>39955</v>
      </c>
      <c r="O4141" s="427">
        <v>7.85</v>
      </c>
    </row>
    <row r="4142" spans="11:15" ht="15" customHeight="1">
      <c r="K4142" s="434">
        <v>39955</v>
      </c>
      <c r="L4142" s="427">
        <v>6.58</v>
      </c>
      <c r="M4142" s="427"/>
      <c r="N4142" s="434">
        <v>39954</v>
      </c>
      <c r="O4142" s="427">
        <v>7.76</v>
      </c>
    </row>
    <row r="4143" spans="11:15" ht="15" customHeight="1">
      <c r="K4143" s="434">
        <v>39954</v>
      </c>
      <c r="L4143" s="427">
        <v>6.5</v>
      </c>
      <c r="M4143" s="427"/>
      <c r="N4143" s="434">
        <v>39953</v>
      </c>
      <c r="O4143" s="427">
        <v>7.62</v>
      </c>
    </row>
    <row r="4144" spans="11:15" ht="15" customHeight="1">
      <c r="K4144" s="434">
        <v>39953</v>
      </c>
      <c r="L4144" s="427">
        <v>6.36</v>
      </c>
      <c r="M4144" s="427"/>
      <c r="N4144" s="434">
        <v>39952</v>
      </c>
      <c r="O4144" s="427">
        <v>7.73</v>
      </c>
    </row>
    <row r="4145" spans="11:15" ht="15" customHeight="1">
      <c r="K4145" s="434">
        <v>39952</v>
      </c>
      <c r="L4145" s="427">
        <v>6.43</v>
      </c>
      <c r="M4145" s="427"/>
      <c r="N4145" s="434">
        <v>39951</v>
      </c>
      <c r="O4145" s="427">
        <v>7.71</v>
      </c>
    </row>
    <row r="4146" spans="11:15" ht="15" customHeight="1">
      <c r="K4146" s="434">
        <v>39951</v>
      </c>
      <c r="L4146" s="427">
        <v>6.41</v>
      </c>
      <c r="M4146" s="427"/>
      <c r="N4146" s="434">
        <v>39948</v>
      </c>
      <c r="O4146" s="427">
        <v>7.63</v>
      </c>
    </row>
    <row r="4147" spans="11:15" ht="15" customHeight="1">
      <c r="K4147" s="434">
        <v>39948</v>
      </c>
      <c r="L4147" s="427">
        <v>6.34</v>
      </c>
      <c r="M4147" s="427"/>
      <c r="N4147" s="434">
        <v>39947</v>
      </c>
      <c r="O4147" s="427">
        <v>7.61</v>
      </c>
    </row>
    <row r="4148" spans="11:15" ht="15" customHeight="1">
      <c r="K4148" s="434">
        <v>39947</v>
      </c>
      <c r="L4148" s="427">
        <v>6.32</v>
      </c>
      <c r="M4148" s="427"/>
      <c r="N4148" s="434">
        <v>39946</v>
      </c>
      <c r="O4148" s="427">
        <v>7.63</v>
      </c>
    </row>
    <row r="4149" spans="11:15" ht="15" customHeight="1">
      <c r="K4149" s="434">
        <v>39946</v>
      </c>
      <c r="L4149" s="427">
        <v>6.35</v>
      </c>
      <c r="M4149" s="427"/>
      <c r="N4149" s="434">
        <v>39945</v>
      </c>
      <c r="O4149" s="427">
        <v>7.7</v>
      </c>
    </row>
    <row r="4150" spans="11:15" ht="15" customHeight="1">
      <c r="K4150" s="434">
        <v>39945</v>
      </c>
      <c r="L4150" s="427">
        <v>6.45</v>
      </c>
      <c r="M4150" s="427"/>
      <c r="N4150" s="434">
        <v>39944</v>
      </c>
      <c r="O4150" s="427">
        <v>7.73</v>
      </c>
    </row>
    <row r="4151" spans="11:15" ht="15" customHeight="1">
      <c r="K4151" s="434">
        <v>39944</v>
      </c>
      <c r="L4151" s="427">
        <v>6.51</v>
      </c>
      <c r="M4151" s="427"/>
      <c r="N4151" s="434">
        <v>39941</v>
      </c>
      <c r="O4151" s="427">
        <v>7.83</v>
      </c>
    </row>
    <row r="4152" spans="11:15" ht="15" customHeight="1">
      <c r="K4152" s="434">
        <v>39941</v>
      </c>
      <c r="L4152" s="427">
        <v>6.6</v>
      </c>
      <c r="M4152" s="427"/>
      <c r="N4152" s="434">
        <v>39940</v>
      </c>
      <c r="O4152" s="427">
        <v>7.86</v>
      </c>
    </row>
    <row r="4153" spans="11:15" ht="15" customHeight="1">
      <c r="K4153" s="434">
        <v>39940</v>
      </c>
      <c r="L4153" s="427">
        <v>6.62</v>
      </c>
      <c r="M4153" s="427"/>
      <c r="N4153" s="434">
        <v>39939</v>
      </c>
      <c r="O4153" s="427">
        <v>7.73</v>
      </c>
    </row>
    <row r="4154" spans="11:15" ht="15" customHeight="1">
      <c r="K4154" s="434">
        <v>39939</v>
      </c>
      <c r="L4154" s="427">
        <v>6.48</v>
      </c>
      <c r="M4154" s="427"/>
      <c r="N4154" s="434">
        <v>39938</v>
      </c>
      <c r="O4154" s="427">
        <v>7.82</v>
      </c>
    </row>
    <row r="4155" spans="11:15" ht="15" customHeight="1">
      <c r="K4155" s="434">
        <v>39938</v>
      </c>
      <c r="L4155" s="427">
        <v>6.52</v>
      </c>
      <c r="M4155" s="427"/>
      <c r="N4155" s="434">
        <v>39937</v>
      </c>
      <c r="O4155" s="427">
        <v>7.86</v>
      </c>
    </row>
    <row r="4156" spans="11:15" ht="15" customHeight="1">
      <c r="K4156" s="434">
        <v>39937</v>
      </c>
      <c r="L4156" s="427">
        <v>6.53</v>
      </c>
      <c r="M4156" s="427"/>
      <c r="N4156" s="434">
        <v>39934</v>
      </c>
      <c r="O4156" s="427">
        <v>7.9</v>
      </c>
    </row>
    <row r="4157" spans="11:15" ht="15" customHeight="1">
      <c r="K4157" s="434">
        <v>39934</v>
      </c>
      <c r="L4157" s="427">
        <v>6.59</v>
      </c>
      <c r="M4157" s="427"/>
      <c r="N4157" s="434">
        <v>39933</v>
      </c>
      <c r="O4157" s="427">
        <v>7.91</v>
      </c>
    </row>
    <row r="4158" spans="11:15" ht="15" customHeight="1">
      <c r="K4158" s="434">
        <v>39933</v>
      </c>
      <c r="L4158" s="427">
        <v>6.55</v>
      </c>
      <c r="M4158" s="427"/>
      <c r="N4158" s="434">
        <v>39932</v>
      </c>
      <c r="O4158" s="427">
        <v>7.99</v>
      </c>
    </row>
    <row r="4159" spans="11:15" ht="15" customHeight="1">
      <c r="K4159" s="434">
        <v>39932</v>
      </c>
      <c r="L4159" s="427">
        <v>6.56</v>
      </c>
      <c r="M4159" s="427"/>
      <c r="N4159" s="434">
        <v>39931</v>
      </c>
      <c r="O4159" s="427">
        <v>7.96</v>
      </c>
    </row>
    <row r="4160" spans="11:15" ht="15" customHeight="1">
      <c r="K4160" s="434">
        <v>39931</v>
      </c>
      <c r="L4160" s="427">
        <v>6.53</v>
      </c>
      <c r="M4160" s="427"/>
      <c r="N4160" s="434">
        <v>39930</v>
      </c>
      <c r="O4160" s="427">
        <v>7.9</v>
      </c>
    </row>
    <row r="4161" spans="11:15" ht="15" customHeight="1">
      <c r="K4161" s="434">
        <v>39930</v>
      </c>
      <c r="L4161" s="427">
        <v>6.46</v>
      </c>
      <c r="M4161" s="427"/>
      <c r="N4161" s="434">
        <v>39927</v>
      </c>
      <c r="O4161" s="427">
        <v>7.94</v>
      </c>
    </row>
    <row r="4162" spans="11:15" ht="15" customHeight="1">
      <c r="K4162" s="434">
        <v>39927</v>
      </c>
      <c r="L4162" s="427">
        <v>6.5</v>
      </c>
      <c r="M4162" s="427"/>
      <c r="N4162" s="434">
        <v>39926</v>
      </c>
      <c r="O4162" s="427">
        <v>7.94</v>
      </c>
    </row>
    <row r="4163" spans="11:15" ht="15" customHeight="1">
      <c r="K4163" s="434">
        <v>39926</v>
      </c>
      <c r="L4163" s="427">
        <v>6.49</v>
      </c>
      <c r="M4163" s="427"/>
      <c r="N4163" s="434">
        <v>39925</v>
      </c>
      <c r="O4163" s="427">
        <v>7.99</v>
      </c>
    </row>
    <row r="4164" spans="11:15" ht="15" customHeight="1">
      <c r="K4164" s="434">
        <v>39925</v>
      </c>
      <c r="L4164" s="427">
        <v>6.54</v>
      </c>
      <c r="M4164" s="427"/>
      <c r="N4164" s="434">
        <v>39924</v>
      </c>
      <c r="O4164" s="427">
        <v>7.91</v>
      </c>
    </row>
    <row r="4165" spans="11:15" ht="15" customHeight="1">
      <c r="K4165" s="434">
        <v>39924</v>
      </c>
      <c r="L4165" s="427">
        <v>6.46</v>
      </c>
      <c r="M4165" s="427"/>
      <c r="N4165" s="434">
        <v>39923</v>
      </c>
      <c r="O4165" s="427">
        <v>7.92</v>
      </c>
    </row>
    <row r="4166" spans="11:15" ht="15" customHeight="1">
      <c r="K4166" s="434">
        <v>39923</v>
      </c>
      <c r="L4166" s="427">
        <v>6.41</v>
      </c>
      <c r="M4166" s="427"/>
      <c r="N4166" s="434">
        <v>39920</v>
      </c>
      <c r="O4166" s="427">
        <v>8.09</v>
      </c>
    </row>
    <row r="4167" spans="11:15" ht="15" customHeight="1">
      <c r="K4167" s="434">
        <v>39920</v>
      </c>
      <c r="L4167" s="427">
        <v>6.56</v>
      </c>
      <c r="M4167" s="427"/>
      <c r="N4167" s="434">
        <v>39919</v>
      </c>
      <c r="O4167" s="427">
        <v>8.02</v>
      </c>
    </row>
    <row r="4168" spans="11:15" ht="15" customHeight="1">
      <c r="K4168" s="434">
        <v>39919</v>
      </c>
      <c r="L4168" s="427">
        <v>6.49</v>
      </c>
      <c r="M4168" s="427"/>
      <c r="N4168" s="434">
        <v>39918</v>
      </c>
      <c r="O4168" s="427">
        <v>7.96</v>
      </c>
    </row>
    <row r="4169" spans="11:15" ht="15" customHeight="1">
      <c r="K4169" s="434">
        <v>39918</v>
      </c>
      <c r="L4169" s="427">
        <v>6.42</v>
      </c>
      <c r="M4169" s="427"/>
      <c r="N4169" s="434">
        <v>39917</v>
      </c>
      <c r="O4169" s="427">
        <v>7.99</v>
      </c>
    </row>
    <row r="4170" spans="11:15" ht="15" customHeight="1">
      <c r="K4170" s="434">
        <v>39917</v>
      </c>
      <c r="L4170" s="427">
        <v>6.42</v>
      </c>
      <c r="M4170" s="427"/>
      <c r="N4170" s="434">
        <v>39916</v>
      </c>
      <c r="O4170" s="427">
        <v>8.09</v>
      </c>
    </row>
    <row r="4171" spans="11:15" ht="15" customHeight="1">
      <c r="K4171" s="434">
        <v>39916</v>
      </c>
      <c r="L4171" s="427">
        <v>6.46</v>
      </c>
      <c r="M4171" s="427"/>
      <c r="N4171" s="434">
        <v>39912</v>
      </c>
      <c r="O4171" s="427">
        <v>8.16</v>
      </c>
    </row>
    <row r="4172" spans="11:15" ht="15" customHeight="1">
      <c r="K4172" s="434">
        <v>39912</v>
      </c>
      <c r="L4172" s="427">
        <v>6.53</v>
      </c>
      <c r="M4172" s="427"/>
      <c r="N4172" s="434">
        <v>39911</v>
      </c>
      <c r="O4172" s="427">
        <v>8.11</v>
      </c>
    </row>
    <row r="4173" spans="11:15" ht="15" customHeight="1">
      <c r="K4173" s="434">
        <v>39911</v>
      </c>
      <c r="L4173" s="427">
        <v>6.43</v>
      </c>
      <c r="M4173" s="427"/>
      <c r="N4173" s="434">
        <v>39910</v>
      </c>
      <c r="O4173" s="427">
        <v>8.2100000000000009</v>
      </c>
    </row>
    <row r="4174" spans="11:15" ht="15" customHeight="1">
      <c r="K4174" s="434">
        <v>39910</v>
      </c>
      <c r="L4174" s="427">
        <v>6.51</v>
      </c>
      <c r="M4174" s="427"/>
      <c r="N4174" s="434">
        <v>39909</v>
      </c>
      <c r="O4174" s="427">
        <v>8.25</v>
      </c>
    </row>
    <row r="4175" spans="11:15" ht="15" customHeight="1">
      <c r="K4175" s="434">
        <v>39909</v>
      </c>
      <c r="L4175" s="427">
        <v>6.57</v>
      </c>
      <c r="M4175" s="427"/>
      <c r="N4175" s="434">
        <v>39906</v>
      </c>
      <c r="O4175" s="427">
        <v>8.2100000000000009</v>
      </c>
    </row>
    <row r="4176" spans="11:15" ht="15" customHeight="1">
      <c r="K4176" s="434">
        <v>39906</v>
      </c>
      <c r="L4176" s="427">
        <v>6.54</v>
      </c>
      <c r="M4176" s="427"/>
      <c r="N4176" s="434">
        <v>39905</v>
      </c>
      <c r="O4176" s="427">
        <v>8.07</v>
      </c>
    </row>
    <row r="4177" spans="11:15" ht="15" customHeight="1">
      <c r="K4177" s="434">
        <v>39905</v>
      </c>
      <c r="L4177" s="427">
        <v>6.41</v>
      </c>
      <c r="M4177" s="427"/>
      <c r="N4177" s="434">
        <v>39904</v>
      </c>
      <c r="O4177" s="427">
        <v>7.98</v>
      </c>
    </row>
    <row r="4178" spans="11:15" ht="15" customHeight="1">
      <c r="K4178" s="434">
        <v>39904</v>
      </c>
      <c r="L4178" s="427">
        <v>6.34</v>
      </c>
      <c r="M4178" s="427"/>
      <c r="N4178" s="434">
        <v>39903</v>
      </c>
      <c r="O4178" s="427">
        <v>8.0399999999999991</v>
      </c>
    </row>
    <row r="4179" spans="11:15" ht="15" customHeight="1">
      <c r="K4179" s="434">
        <v>39903</v>
      </c>
      <c r="L4179" s="427">
        <v>6.41</v>
      </c>
      <c r="M4179" s="427"/>
      <c r="N4179" s="434">
        <v>39902</v>
      </c>
      <c r="O4179" s="427">
        <v>8.07</v>
      </c>
    </row>
    <row r="4180" spans="11:15" ht="15" customHeight="1">
      <c r="K4180" s="434">
        <v>39902</v>
      </c>
      <c r="L4180" s="427">
        <v>6.45</v>
      </c>
      <c r="M4180" s="427"/>
      <c r="N4180" s="434">
        <v>39899</v>
      </c>
      <c r="O4180" s="427">
        <v>8.09</v>
      </c>
    </row>
    <row r="4181" spans="11:15" ht="15" customHeight="1">
      <c r="K4181" s="434">
        <v>39899</v>
      </c>
      <c r="L4181" s="427">
        <v>6.47</v>
      </c>
      <c r="M4181" s="427"/>
      <c r="N4181" s="434">
        <v>39898</v>
      </c>
      <c r="O4181" s="427">
        <v>8.11</v>
      </c>
    </row>
    <row r="4182" spans="11:15" ht="15" customHeight="1">
      <c r="K4182" s="434">
        <v>39898</v>
      </c>
      <c r="L4182" s="427">
        <v>6.5</v>
      </c>
      <c r="M4182" s="427"/>
      <c r="N4182" s="434">
        <v>39897</v>
      </c>
      <c r="O4182" s="427">
        <v>8.18</v>
      </c>
    </row>
    <row r="4183" spans="11:15" ht="15" customHeight="1">
      <c r="K4183" s="434">
        <v>39897</v>
      </c>
      <c r="L4183" s="427">
        <v>6.56</v>
      </c>
      <c r="M4183" s="427"/>
      <c r="N4183" s="434">
        <v>39896</v>
      </c>
      <c r="O4183" s="427">
        <v>8.06</v>
      </c>
    </row>
    <row r="4184" spans="11:15" ht="15" customHeight="1">
      <c r="K4184" s="434">
        <v>39896</v>
      </c>
      <c r="L4184" s="427">
        <v>6.44</v>
      </c>
      <c r="M4184" s="427"/>
      <c r="N4184" s="434">
        <v>39895</v>
      </c>
      <c r="O4184" s="427">
        <v>8.14</v>
      </c>
    </row>
    <row r="4185" spans="11:15" ht="15" customHeight="1">
      <c r="K4185" s="434">
        <v>39895</v>
      </c>
      <c r="L4185" s="427">
        <v>6.53</v>
      </c>
      <c r="M4185" s="427"/>
      <c r="N4185" s="434">
        <v>39892</v>
      </c>
      <c r="O4185" s="427">
        <v>8.1</v>
      </c>
    </row>
    <row r="4186" spans="11:15" ht="15" customHeight="1">
      <c r="K4186" s="434">
        <v>39892</v>
      </c>
      <c r="L4186" s="427">
        <v>6.46</v>
      </c>
      <c r="M4186" s="427"/>
      <c r="N4186" s="434">
        <v>39891</v>
      </c>
      <c r="O4186" s="427">
        <v>8.0299999999999994</v>
      </c>
    </row>
    <row r="4187" spans="11:15" ht="15" customHeight="1">
      <c r="K4187" s="434">
        <v>39891</v>
      </c>
      <c r="L4187" s="427">
        <v>6.41</v>
      </c>
      <c r="M4187" s="427"/>
      <c r="N4187" s="434">
        <v>39890</v>
      </c>
      <c r="O4187" s="427">
        <v>7.97</v>
      </c>
    </row>
    <row r="4188" spans="11:15" ht="15" customHeight="1">
      <c r="K4188" s="434">
        <v>39890</v>
      </c>
      <c r="L4188" s="427">
        <v>6.34</v>
      </c>
      <c r="M4188" s="427"/>
      <c r="N4188" s="434">
        <v>39889</v>
      </c>
      <c r="O4188" s="427">
        <v>8.1999999999999993</v>
      </c>
    </row>
    <row r="4189" spans="11:15" ht="15" customHeight="1">
      <c r="K4189" s="434">
        <v>39889</v>
      </c>
      <c r="L4189" s="427">
        <v>6.56</v>
      </c>
      <c r="M4189" s="427"/>
      <c r="N4189" s="434">
        <v>39888</v>
      </c>
      <c r="O4189" s="427">
        <v>8.09</v>
      </c>
    </row>
    <row r="4190" spans="11:15" ht="15" customHeight="1">
      <c r="K4190" s="434">
        <v>39888</v>
      </c>
      <c r="L4190" s="427">
        <v>6.52</v>
      </c>
      <c r="M4190" s="427"/>
      <c r="N4190" s="434">
        <v>39885</v>
      </c>
      <c r="O4190" s="427">
        <v>8</v>
      </c>
    </row>
    <row r="4191" spans="11:15" ht="15" customHeight="1">
      <c r="K4191" s="434">
        <v>39885</v>
      </c>
      <c r="L4191" s="427">
        <v>6.43</v>
      </c>
      <c r="M4191" s="427"/>
      <c r="N4191" s="434">
        <v>39884</v>
      </c>
      <c r="O4191" s="427">
        <v>7.95</v>
      </c>
    </row>
    <row r="4192" spans="11:15" ht="15" customHeight="1">
      <c r="K4192" s="434">
        <v>39884</v>
      </c>
      <c r="L4192" s="427">
        <v>6.39</v>
      </c>
      <c r="M4192" s="427"/>
      <c r="N4192" s="434">
        <v>39883</v>
      </c>
      <c r="O4192" s="427">
        <v>7.97</v>
      </c>
    </row>
    <row r="4193" spans="11:15" ht="15" customHeight="1">
      <c r="K4193" s="434">
        <v>39883</v>
      </c>
      <c r="L4193" s="427">
        <v>6.4</v>
      </c>
      <c r="M4193" s="427"/>
      <c r="N4193" s="434">
        <v>39882</v>
      </c>
      <c r="O4193" s="427">
        <v>8</v>
      </c>
    </row>
    <row r="4194" spans="11:15" ht="15" customHeight="1">
      <c r="K4194" s="434">
        <v>39882</v>
      </c>
      <c r="L4194" s="427">
        <v>6.46</v>
      </c>
      <c r="M4194" s="427"/>
      <c r="N4194" s="434">
        <v>39881</v>
      </c>
      <c r="O4194" s="427">
        <v>7.86</v>
      </c>
    </row>
    <row r="4195" spans="11:15" ht="15" customHeight="1">
      <c r="K4195" s="434">
        <v>39881</v>
      </c>
      <c r="L4195" s="427">
        <v>6.32</v>
      </c>
      <c r="M4195" s="427"/>
      <c r="N4195" s="434">
        <v>39878</v>
      </c>
      <c r="O4195" s="427">
        <v>7.75</v>
      </c>
    </row>
    <row r="4196" spans="11:15" ht="15" customHeight="1">
      <c r="K4196" s="434">
        <v>39878</v>
      </c>
      <c r="L4196" s="427">
        <v>6.23</v>
      </c>
      <c r="M4196" s="427"/>
      <c r="N4196" s="434">
        <v>39877</v>
      </c>
      <c r="O4196" s="427">
        <v>7.74</v>
      </c>
    </row>
    <row r="4197" spans="11:15" ht="15" customHeight="1">
      <c r="K4197" s="434">
        <v>39877</v>
      </c>
      <c r="L4197" s="427">
        <v>6.23</v>
      </c>
      <c r="M4197" s="427"/>
      <c r="N4197" s="434">
        <v>39876</v>
      </c>
      <c r="O4197" s="427">
        <v>7.89</v>
      </c>
    </row>
    <row r="4198" spans="11:15" ht="15" customHeight="1">
      <c r="K4198" s="434">
        <v>39876</v>
      </c>
      <c r="L4198" s="427">
        <v>6.45</v>
      </c>
      <c r="M4198" s="427"/>
      <c r="N4198" s="434">
        <v>39875</v>
      </c>
      <c r="O4198" s="427">
        <v>7.87</v>
      </c>
    </row>
    <row r="4199" spans="11:15" ht="15" customHeight="1">
      <c r="K4199" s="434">
        <v>39875</v>
      </c>
      <c r="L4199" s="427">
        <v>6.42</v>
      </c>
      <c r="M4199" s="427"/>
      <c r="N4199" s="434">
        <v>39874</v>
      </c>
      <c r="O4199" s="427">
        <v>7.8</v>
      </c>
    </row>
    <row r="4200" spans="11:15" ht="15" customHeight="1">
      <c r="K4200" s="434">
        <v>39874</v>
      </c>
      <c r="L4200" s="427">
        <v>6.33</v>
      </c>
      <c r="M4200" s="427"/>
      <c r="N4200" s="434">
        <v>39871</v>
      </c>
      <c r="O4200" s="427">
        <v>7.85</v>
      </c>
    </row>
    <row r="4201" spans="11:15" ht="15" customHeight="1">
      <c r="K4201" s="434">
        <v>39871</v>
      </c>
      <c r="L4201" s="427">
        <v>6.38</v>
      </c>
      <c r="M4201" s="427"/>
      <c r="N4201" s="434">
        <v>39870</v>
      </c>
      <c r="O4201" s="427">
        <v>7.78</v>
      </c>
    </row>
    <row r="4202" spans="11:15" ht="15" customHeight="1">
      <c r="K4202" s="434">
        <v>39870</v>
      </c>
      <c r="L4202" s="427">
        <v>6.33</v>
      </c>
      <c r="M4202" s="427"/>
      <c r="N4202" s="434">
        <v>39869</v>
      </c>
      <c r="O4202" s="427">
        <v>7.74</v>
      </c>
    </row>
    <row r="4203" spans="11:15" ht="15" customHeight="1">
      <c r="K4203" s="434">
        <v>39869</v>
      </c>
      <c r="L4203" s="427">
        <v>6.33</v>
      </c>
      <c r="M4203" s="427"/>
      <c r="N4203" s="434">
        <v>39868</v>
      </c>
      <c r="O4203" s="427">
        <v>7.64</v>
      </c>
    </row>
    <row r="4204" spans="11:15" ht="15" customHeight="1">
      <c r="K4204" s="434">
        <v>39868</v>
      </c>
      <c r="L4204" s="427">
        <v>6.22</v>
      </c>
      <c r="M4204" s="427"/>
      <c r="N4204" s="434">
        <v>39867</v>
      </c>
      <c r="O4204" s="427">
        <v>7.63</v>
      </c>
    </row>
    <row r="4205" spans="11:15" ht="15" customHeight="1">
      <c r="K4205" s="434">
        <v>39867</v>
      </c>
      <c r="L4205" s="427">
        <v>6.21</v>
      </c>
      <c r="M4205" s="427"/>
      <c r="N4205" s="434">
        <v>39864</v>
      </c>
      <c r="O4205" s="427">
        <v>7.63</v>
      </c>
    </row>
    <row r="4206" spans="11:15" ht="15" customHeight="1">
      <c r="K4206" s="434">
        <v>39864</v>
      </c>
      <c r="L4206" s="427">
        <v>6.22</v>
      </c>
      <c r="M4206" s="427"/>
      <c r="N4206" s="434">
        <v>39863</v>
      </c>
      <c r="O4206" s="427">
        <v>7.72</v>
      </c>
    </row>
    <row r="4207" spans="11:15" ht="15" customHeight="1">
      <c r="K4207" s="434">
        <v>39863</v>
      </c>
      <c r="L4207" s="427">
        <v>6.34</v>
      </c>
      <c r="M4207" s="427"/>
      <c r="N4207" s="434">
        <v>39862</v>
      </c>
      <c r="O4207" s="427">
        <v>7.56</v>
      </c>
    </row>
    <row r="4208" spans="11:15" ht="15" customHeight="1">
      <c r="K4208" s="434">
        <v>39862</v>
      </c>
      <c r="L4208" s="427">
        <v>6.17</v>
      </c>
      <c r="M4208" s="427"/>
      <c r="N4208" s="434">
        <v>39861</v>
      </c>
      <c r="O4208" s="427">
        <v>7.59</v>
      </c>
    </row>
    <row r="4209" spans="11:15" ht="15" customHeight="1">
      <c r="K4209" s="434">
        <v>39861</v>
      </c>
      <c r="L4209" s="427">
        <v>6.14</v>
      </c>
      <c r="M4209" s="427"/>
      <c r="N4209" s="434">
        <v>39857</v>
      </c>
      <c r="O4209" s="427">
        <v>7.78</v>
      </c>
    </row>
    <row r="4210" spans="11:15" ht="15" customHeight="1">
      <c r="K4210" s="434">
        <v>39857</v>
      </c>
      <c r="L4210" s="427">
        <v>6.33</v>
      </c>
      <c r="M4210" s="427"/>
      <c r="N4210" s="434">
        <v>39856</v>
      </c>
      <c r="O4210" s="427">
        <v>7.59</v>
      </c>
    </row>
    <row r="4211" spans="11:15" ht="15" customHeight="1">
      <c r="K4211" s="434">
        <v>39856</v>
      </c>
      <c r="L4211" s="427">
        <v>6.11</v>
      </c>
      <c r="M4211" s="427"/>
      <c r="N4211" s="434">
        <v>39855</v>
      </c>
      <c r="O4211" s="427">
        <v>7.59</v>
      </c>
    </row>
    <row r="4212" spans="11:15" ht="15" customHeight="1">
      <c r="K4212" s="434">
        <v>39855</v>
      </c>
      <c r="L4212" s="427">
        <v>6.1</v>
      </c>
      <c r="M4212" s="427"/>
      <c r="N4212" s="434">
        <v>39854</v>
      </c>
      <c r="O4212" s="427">
        <v>7.67</v>
      </c>
    </row>
    <row r="4213" spans="11:15" ht="15" customHeight="1">
      <c r="K4213" s="434">
        <v>39854</v>
      </c>
      <c r="L4213" s="427">
        <v>6.19</v>
      </c>
      <c r="M4213" s="427"/>
      <c r="N4213" s="434">
        <v>39853</v>
      </c>
      <c r="O4213" s="427">
        <v>7.86</v>
      </c>
    </row>
    <row r="4214" spans="11:15" ht="15" customHeight="1">
      <c r="K4214" s="434">
        <v>39853</v>
      </c>
      <c r="L4214" s="427">
        <v>6.38</v>
      </c>
      <c r="M4214" s="427"/>
      <c r="N4214" s="434">
        <v>39850</v>
      </c>
      <c r="O4214" s="427">
        <v>7.89</v>
      </c>
    </row>
    <row r="4215" spans="11:15" ht="15" customHeight="1">
      <c r="K4215" s="434">
        <v>39850</v>
      </c>
      <c r="L4215" s="427">
        <v>6.48</v>
      </c>
      <c r="M4215" s="427"/>
      <c r="N4215" s="434">
        <v>39849</v>
      </c>
      <c r="O4215" s="427">
        <v>7.92</v>
      </c>
    </row>
    <row r="4216" spans="11:15" ht="15" customHeight="1">
      <c r="K4216" s="434">
        <v>39849</v>
      </c>
      <c r="L4216" s="427">
        <v>6.46</v>
      </c>
      <c r="M4216" s="427"/>
      <c r="N4216" s="434">
        <v>39848</v>
      </c>
      <c r="O4216" s="427">
        <v>7.96</v>
      </c>
    </row>
    <row r="4217" spans="11:15" ht="15" customHeight="1">
      <c r="K4217" s="434">
        <v>39848</v>
      </c>
      <c r="L4217" s="427">
        <v>6.52</v>
      </c>
      <c r="M4217" s="427"/>
      <c r="N4217" s="434">
        <v>39847</v>
      </c>
      <c r="O4217" s="427">
        <v>7.92</v>
      </c>
    </row>
    <row r="4218" spans="11:15" ht="15" customHeight="1">
      <c r="K4218" s="434">
        <v>39847</v>
      </c>
      <c r="L4218" s="427">
        <v>6.5</v>
      </c>
      <c r="M4218" s="427"/>
      <c r="N4218" s="434">
        <v>39846</v>
      </c>
      <c r="O4218" s="427">
        <v>7.82</v>
      </c>
    </row>
    <row r="4219" spans="11:15" ht="15" customHeight="1">
      <c r="K4219" s="434">
        <v>39846</v>
      </c>
      <c r="L4219" s="427">
        <v>6.37</v>
      </c>
      <c r="M4219" s="427"/>
      <c r="N4219" s="434">
        <v>39843</v>
      </c>
      <c r="O4219" s="427">
        <v>7.97</v>
      </c>
    </row>
    <row r="4220" spans="11:15" ht="15" customHeight="1">
      <c r="K4220" s="434">
        <v>39843</v>
      </c>
      <c r="L4220" s="427">
        <v>6.52</v>
      </c>
      <c r="M4220" s="427"/>
      <c r="N4220" s="434">
        <v>39842</v>
      </c>
      <c r="O4220" s="427">
        <v>8.01</v>
      </c>
    </row>
    <row r="4221" spans="11:15" ht="15" customHeight="1">
      <c r="K4221" s="434">
        <v>39842</v>
      </c>
      <c r="L4221" s="427">
        <v>6.56</v>
      </c>
      <c r="M4221" s="427"/>
      <c r="N4221" s="434">
        <v>39841</v>
      </c>
      <c r="O4221" s="427">
        <v>7.91</v>
      </c>
    </row>
    <row r="4222" spans="11:15" ht="15" customHeight="1">
      <c r="K4222" s="434">
        <v>39841</v>
      </c>
      <c r="L4222" s="427">
        <v>6.46</v>
      </c>
      <c r="M4222" s="427"/>
      <c r="N4222" s="434">
        <v>39840</v>
      </c>
      <c r="O4222" s="427">
        <v>7.78</v>
      </c>
    </row>
    <row r="4223" spans="11:15" ht="15" customHeight="1">
      <c r="K4223" s="434">
        <v>39840</v>
      </c>
      <c r="L4223" s="427">
        <v>6.35</v>
      </c>
      <c r="M4223" s="427"/>
      <c r="N4223" s="434">
        <v>39839</v>
      </c>
      <c r="O4223" s="427">
        <v>8.06</v>
      </c>
    </row>
    <row r="4224" spans="11:15" ht="15" customHeight="1">
      <c r="K4224" s="434">
        <v>39839</v>
      </c>
      <c r="L4224" s="427">
        <v>6.57</v>
      </c>
      <c r="M4224" s="427"/>
      <c r="N4224" s="434">
        <v>39836</v>
      </c>
      <c r="O4224" s="427">
        <v>8.0500000000000007</v>
      </c>
    </row>
    <row r="4225" spans="11:15" ht="15" customHeight="1">
      <c r="K4225" s="434">
        <v>39836</v>
      </c>
      <c r="L4225" s="427">
        <v>6.52</v>
      </c>
      <c r="M4225" s="427"/>
      <c r="N4225" s="434">
        <v>39835</v>
      </c>
      <c r="O4225" s="427">
        <v>7.99</v>
      </c>
    </row>
    <row r="4226" spans="11:15" ht="15" customHeight="1">
      <c r="K4226" s="434">
        <v>39835</v>
      </c>
      <c r="L4226" s="427">
        <v>6.46</v>
      </c>
      <c r="M4226" s="427"/>
      <c r="N4226" s="434">
        <v>39834</v>
      </c>
      <c r="O4226" s="427">
        <v>7.89</v>
      </c>
    </row>
    <row r="4227" spans="11:15" ht="15" customHeight="1">
      <c r="K4227" s="434">
        <v>39834</v>
      </c>
      <c r="L4227" s="427">
        <v>6.36</v>
      </c>
      <c r="M4227" s="427"/>
      <c r="N4227" s="434">
        <v>39833</v>
      </c>
      <c r="O4227" s="427">
        <v>7.71</v>
      </c>
    </row>
    <row r="4228" spans="11:15" ht="15" customHeight="1">
      <c r="K4228" s="434">
        <v>39833</v>
      </c>
      <c r="L4228" s="427">
        <v>6.2</v>
      </c>
      <c r="M4228" s="427"/>
      <c r="N4228" s="434">
        <v>39829</v>
      </c>
      <c r="O4228" s="427">
        <v>7.68</v>
      </c>
    </row>
    <row r="4229" spans="11:15" ht="15" customHeight="1">
      <c r="K4229" s="434">
        <v>39829</v>
      </c>
      <c r="L4229" s="427">
        <v>6.15</v>
      </c>
      <c r="M4229" s="427"/>
      <c r="N4229" s="434">
        <v>39828</v>
      </c>
      <c r="O4229" s="427">
        <v>7.65</v>
      </c>
    </row>
    <row r="4230" spans="11:15" ht="15" customHeight="1">
      <c r="K4230" s="434">
        <v>39828</v>
      </c>
      <c r="L4230" s="427">
        <v>6.18</v>
      </c>
      <c r="M4230" s="427"/>
      <c r="N4230" s="434">
        <v>39827</v>
      </c>
      <c r="O4230" s="427">
        <v>7.68</v>
      </c>
    </row>
    <row r="4231" spans="11:15" ht="15" customHeight="1">
      <c r="K4231" s="434">
        <v>39827</v>
      </c>
      <c r="L4231" s="427">
        <v>6.21</v>
      </c>
      <c r="M4231" s="427"/>
      <c r="N4231" s="434">
        <v>39826</v>
      </c>
      <c r="O4231" s="427">
        <v>7.83</v>
      </c>
    </row>
    <row r="4232" spans="11:15" ht="15" customHeight="1">
      <c r="K4232" s="434">
        <v>39826</v>
      </c>
      <c r="L4232" s="427">
        <v>6.33</v>
      </c>
      <c r="M4232" s="427"/>
      <c r="N4232" s="434">
        <v>39825</v>
      </c>
      <c r="O4232" s="427">
        <v>7.82</v>
      </c>
    </row>
    <row r="4233" spans="11:15" ht="15" customHeight="1">
      <c r="K4233" s="434">
        <v>39825</v>
      </c>
      <c r="L4233" s="427">
        <v>6.31</v>
      </c>
      <c r="M4233" s="427"/>
      <c r="N4233" s="434">
        <v>39822</v>
      </c>
      <c r="O4233" s="427">
        <v>7.93</v>
      </c>
    </row>
    <row r="4234" spans="11:15" ht="15" customHeight="1">
      <c r="K4234" s="434">
        <v>39822</v>
      </c>
      <c r="L4234" s="427">
        <v>6.38</v>
      </c>
      <c r="M4234" s="427"/>
      <c r="N4234" s="434">
        <v>39821</v>
      </c>
      <c r="O4234" s="427">
        <v>7.97</v>
      </c>
    </row>
    <row r="4235" spans="11:15" ht="15" customHeight="1">
      <c r="K4235" s="434">
        <v>39821</v>
      </c>
      <c r="L4235" s="427">
        <v>6.41</v>
      </c>
      <c r="M4235" s="427"/>
      <c r="N4235" s="434">
        <v>39820</v>
      </c>
      <c r="O4235" s="427">
        <v>8.01</v>
      </c>
    </row>
    <row r="4236" spans="11:15" ht="15" customHeight="1">
      <c r="K4236" s="434">
        <v>39820</v>
      </c>
      <c r="L4236" s="427">
        <v>6.48</v>
      </c>
      <c r="M4236" s="427"/>
      <c r="N4236" s="434">
        <v>39819</v>
      </c>
      <c r="O4236" s="427">
        <v>8.06</v>
      </c>
    </row>
    <row r="4237" spans="11:15" ht="15" customHeight="1">
      <c r="K4237" s="434">
        <v>39819</v>
      </c>
      <c r="L4237" s="427">
        <v>6.49</v>
      </c>
      <c r="M4237" s="427"/>
      <c r="N4237" s="434">
        <v>39818</v>
      </c>
      <c r="O4237" s="427">
        <v>8.06</v>
      </c>
    </row>
    <row r="4238" spans="11:15" ht="15" customHeight="1">
      <c r="K4238" s="434">
        <v>39818</v>
      </c>
      <c r="L4238" s="427">
        <v>6.49</v>
      </c>
      <c r="M4238" s="427"/>
      <c r="N4238" s="434">
        <v>39815</v>
      </c>
      <c r="O4238" s="427">
        <v>7.87</v>
      </c>
    </row>
    <row r="4239" spans="11:15" ht="15" customHeight="1">
      <c r="K4239" s="434">
        <v>39815</v>
      </c>
      <c r="L4239" s="427">
        <v>6.3</v>
      </c>
      <c r="M4239" s="427"/>
      <c r="N4239" s="434">
        <v>39813</v>
      </c>
      <c r="O4239" s="427">
        <v>7.76</v>
      </c>
    </row>
    <row r="4240" spans="11:15" ht="15" customHeight="1">
      <c r="K4240" s="434">
        <v>39813</v>
      </c>
      <c r="L4240" s="427">
        <v>6.2</v>
      </c>
      <c r="M4240" s="427"/>
      <c r="N4240" s="434">
        <v>39812</v>
      </c>
      <c r="O4240" s="427">
        <v>7.66</v>
      </c>
    </row>
    <row r="4241" spans="11:15" ht="15" customHeight="1">
      <c r="K4241" s="434">
        <v>39812</v>
      </c>
      <c r="L4241" s="427">
        <v>6.13</v>
      </c>
      <c r="M4241" s="427"/>
      <c r="N4241" s="434">
        <v>39811</v>
      </c>
      <c r="O4241" s="427">
        <v>7.74</v>
      </c>
    </row>
    <row r="4242" spans="11:15" ht="15" customHeight="1">
      <c r="K4242" s="434">
        <v>39811</v>
      </c>
      <c r="L4242" s="427">
        <v>6.19</v>
      </c>
      <c r="M4242" s="427"/>
      <c r="N4242" s="434">
        <v>39808</v>
      </c>
      <c r="O4242" s="427">
        <v>7.77</v>
      </c>
    </row>
    <row r="4243" spans="11:15" ht="15" customHeight="1">
      <c r="K4243" s="434">
        <v>39808</v>
      </c>
      <c r="L4243" s="427">
        <v>6.17</v>
      </c>
      <c r="M4243" s="427"/>
      <c r="N4243" s="434">
        <v>39806</v>
      </c>
      <c r="O4243" s="427">
        <v>7.82</v>
      </c>
    </row>
    <row r="4244" spans="11:15" ht="15" customHeight="1">
      <c r="K4244" s="434">
        <v>39806</v>
      </c>
      <c r="L4244" s="427">
        <v>6.22</v>
      </c>
      <c r="M4244" s="427"/>
      <c r="N4244" s="434">
        <v>39805</v>
      </c>
      <c r="O4244" s="427">
        <v>7.84</v>
      </c>
    </row>
    <row r="4245" spans="11:15" ht="15" customHeight="1">
      <c r="K4245" s="434">
        <v>39805</v>
      </c>
      <c r="L4245" s="427">
        <v>6.23</v>
      </c>
      <c r="M4245" s="427"/>
      <c r="N4245" s="434">
        <v>39804</v>
      </c>
      <c r="O4245" s="427">
        <v>7.81</v>
      </c>
    </row>
    <row r="4246" spans="11:15" ht="15" customHeight="1">
      <c r="K4246" s="434">
        <v>39804</v>
      </c>
      <c r="L4246" s="427">
        <v>6.2</v>
      </c>
      <c r="M4246" s="427"/>
      <c r="N4246" s="434">
        <v>39801</v>
      </c>
      <c r="O4246" s="427">
        <v>7.79</v>
      </c>
    </row>
    <row r="4247" spans="11:15" ht="15" customHeight="1">
      <c r="K4247" s="434">
        <v>39801</v>
      </c>
      <c r="L4247" s="427">
        <v>6.16</v>
      </c>
      <c r="M4247" s="427"/>
      <c r="N4247" s="434">
        <v>39800</v>
      </c>
      <c r="O4247" s="427">
        <v>7.81</v>
      </c>
    </row>
    <row r="4248" spans="11:15" ht="15" customHeight="1">
      <c r="K4248" s="434">
        <v>39800</v>
      </c>
      <c r="L4248" s="427">
        <v>6.19</v>
      </c>
      <c r="M4248" s="427"/>
      <c r="N4248" s="434">
        <v>39799</v>
      </c>
      <c r="O4248" s="427">
        <v>7.95</v>
      </c>
    </row>
    <row r="4249" spans="11:15" ht="15" customHeight="1">
      <c r="K4249" s="434">
        <v>39799</v>
      </c>
      <c r="L4249" s="427">
        <v>6.32</v>
      </c>
      <c r="M4249" s="427"/>
      <c r="N4249" s="434">
        <v>39798</v>
      </c>
      <c r="O4249" s="427">
        <v>8.17</v>
      </c>
    </row>
    <row r="4250" spans="11:15" ht="15" customHeight="1">
      <c r="K4250" s="434">
        <v>39798</v>
      </c>
      <c r="L4250" s="427">
        <v>6.54</v>
      </c>
      <c r="M4250" s="427"/>
      <c r="N4250" s="434">
        <v>39797</v>
      </c>
      <c r="O4250" s="427">
        <v>8.32</v>
      </c>
    </row>
    <row r="4251" spans="11:15" ht="15" customHeight="1">
      <c r="K4251" s="434">
        <v>39797</v>
      </c>
      <c r="L4251" s="427">
        <v>6.69</v>
      </c>
      <c r="M4251" s="427"/>
      <c r="N4251" s="434">
        <v>39794</v>
      </c>
      <c r="O4251" s="427">
        <v>8.3800000000000008</v>
      </c>
    </row>
    <row r="4252" spans="11:15" ht="15" customHeight="1">
      <c r="K4252" s="434">
        <v>39794</v>
      </c>
      <c r="L4252" s="427">
        <v>6.76</v>
      </c>
      <c r="M4252" s="427"/>
      <c r="N4252" s="434">
        <v>39793</v>
      </c>
      <c r="O4252" s="427">
        <v>8.4</v>
      </c>
    </row>
    <row r="4253" spans="11:15" ht="15" customHeight="1">
      <c r="K4253" s="434">
        <v>39793</v>
      </c>
      <c r="L4253" s="427">
        <v>6.79</v>
      </c>
      <c r="M4253" s="427"/>
      <c r="N4253" s="434">
        <v>39792</v>
      </c>
      <c r="O4253" s="427">
        <v>8.39</v>
      </c>
    </row>
    <row r="4254" spans="11:15" ht="15" customHeight="1">
      <c r="K4254" s="434">
        <v>39792</v>
      </c>
      <c r="L4254" s="427">
        <v>6.81</v>
      </c>
      <c r="M4254" s="427"/>
      <c r="N4254" s="434">
        <v>39791</v>
      </c>
      <c r="O4254" s="427">
        <v>8.3699999999999992</v>
      </c>
    </row>
    <row r="4255" spans="11:15" ht="15" customHeight="1">
      <c r="K4255" s="434">
        <v>39791</v>
      </c>
      <c r="L4255" s="427">
        <v>6.78</v>
      </c>
      <c r="M4255" s="427"/>
      <c r="N4255" s="434">
        <v>39790</v>
      </c>
      <c r="O4255" s="427">
        <v>8.42</v>
      </c>
    </row>
    <row r="4256" spans="11:15" ht="15" customHeight="1">
      <c r="K4256" s="434">
        <v>39790</v>
      </c>
      <c r="L4256" s="427">
        <v>6.84</v>
      </c>
      <c r="M4256" s="427"/>
      <c r="N4256" s="434">
        <v>39787</v>
      </c>
      <c r="O4256" s="427">
        <v>8.3800000000000008</v>
      </c>
    </row>
    <row r="4257" spans="11:15" ht="15" customHeight="1">
      <c r="K4257" s="434">
        <v>39787</v>
      </c>
      <c r="L4257" s="427">
        <v>6.81</v>
      </c>
      <c r="M4257" s="427"/>
      <c r="N4257" s="434">
        <v>39786</v>
      </c>
      <c r="O4257" s="427">
        <v>8.35</v>
      </c>
    </row>
    <row r="4258" spans="11:15" ht="15" customHeight="1">
      <c r="K4258" s="434">
        <v>39786</v>
      </c>
      <c r="L4258" s="427">
        <v>6.78</v>
      </c>
      <c r="M4258" s="427"/>
      <c r="N4258" s="434">
        <v>39785</v>
      </c>
      <c r="O4258" s="427">
        <v>8.43</v>
      </c>
    </row>
    <row r="4259" spans="11:15" ht="15" customHeight="1">
      <c r="K4259" s="434">
        <v>39785</v>
      </c>
      <c r="L4259" s="427">
        <v>6.88</v>
      </c>
      <c r="M4259" s="427"/>
      <c r="N4259" s="434">
        <v>39784</v>
      </c>
      <c r="O4259" s="427">
        <v>8.4600000000000009</v>
      </c>
    </row>
    <row r="4260" spans="11:15" ht="15" customHeight="1">
      <c r="K4260" s="434">
        <v>39784</v>
      </c>
      <c r="L4260" s="427">
        <v>6.91</v>
      </c>
      <c r="M4260" s="427"/>
      <c r="N4260" s="434">
        <v>39783</v>
      </c>
      <c r="O4260" s="427">
        <v>8.4700000000000006</v>
      </c>
    </row>
    <row r="4261" spans="11:15" ht="15" customHeight="1">
      <c r="K4261" s="434">
        <v>39783</v>
      </c>
      <c r="L4261" s="427">
        <v>6.93</v>
      </c>
      <c r="M4261" s="427"/>
      <c r="N4261" s="434">
        <v>39780</v>
      </c>
      <c r="O4261" s="427">
        <v>8.7200000000000006</v>
      </c>
    </row>
    <row r="4262" spans="11:15" ht="15" customHeight="1">
      <c r="K4262" s="434">
        <v>39780</v>
      </c>
      <c r="L4262" s="427">
        <v>7.18</v>
      </c>
      <c r="M4262" s="427"/>
      <c r="N4262" s="434">
        <v>39778</v>
      </c>
      <c r="O4262" s="427">
        <v>8.77</v>
      </c>
    </row>
    <row r="4263" spans="11:15" ht="15" customHeight="1">
      <c r="K4263" s="434">
        <v>39778</v>
      </c>
      <c r="L4263" s="427">
        <v>7.25</v>
      </c>
      <c r="M4263" s="427"/>
      <c r="N4263" s="434">
        <v>39777</v>
      </c>
      <c r="O4263" s="427">
        <v>8.86</v>
      </c>
    </row>
    <row r="4264" spans="11:15" ht="15" customHeight="1">
      <c r="K4264" s="434">
        <v>39777</v>
      </c>
      <c r="L4264" s="427">
        <v>7.33</v>
      </c>
      <c r="M4264" s="427"/>
      <c r="N4264" s="434">
        <v>39776</v>
      </c>
      <c r="O4264" s="427">
        <v>8.9600000000000009</v>
      </c>
    </row>
    <row r="4265" spans="11:15" ht="15" customHeight="1">
      <c r="K4265" s="434">
        <v>39776</v>
      </c>
      <c r="L4265" s="427">
        <v>7.47</v>
      </c>
      <c r="M4265" s="427"/>
      <c r="N4265" s="434">
        <v>39773</v>
      </c>
      <c r="O4265" s="427">
        <v>8.8800000000000008</v>
      </c>
    </row>
    <row r="4266" spans="11:15" ht="15" customHeight="1">
      <c r="K4266" s="434">
        <v>39773</v>
      </c>
      <c r="L4266" s="427">
        <v>7.36</v>
      </c>
      <c r="M4266" s="427"/>
      <c r="N4266" s="434">
        <v>39772</v>
      </c>
      <c r="O4266" s="427">
        <v>8.83</v>
      </c>
    </row>
    <row r="4267" spans="11:15" ht="15" customHeight="1">
      <c r="K4267" s="434">
        <v>39772</v>
      </c>
      <c r="L4267" s="427">
        <v>7.34</v>
      </c>
      <c r="M4267" s="427"/>
      <c r="N4267" s="434">
        <v>39771</v>
      </c>
      <c r="O4267" s="427">
        <v>8.89</v>
      </c>
    </row>
    <row r="4268" spans="11:15" ht="15" customHeight="1">
      <c r="K4268" s="434">
        <v>39771</v>
      </c>
      <c r="L4268" s="427">
        <v>7.48</v>
      </c>
      <c r="M4268" s="427"/>
      <c r="N4268" s="434">
        <v>39770</v>
      </c>
      <c r="O4268" s="427">
        <v>9.06</v>
      </c>
    </row>
    <row r="4269" spans="11:15" ht="15" customHeight="1">
      <c r="K4269" s="434">
        <v>39770</v>
      </c>
      <c r="L4269" s="427">
        <v>7.65</v>
      </c>
      <c r="M4269" s="427"/>
      <c r="N4269" s="434">
        <v>39769</v>
      </c>
      <c r="O4269" s="427">
        <v>9.08</v>
      </c>
    </row>
    <row r="4270" spans="11:15" ht="15" customHeight="1">
      <c r="K4270" s="434">
        <v>39769</v>
      </c>
      <c r="L4270" s="427">
        <v>7.7</v>
      </c>
      <c r="M4270" s="427"/>
      <c r="N4270" s="434">
        <v>39766</v>
      </c>
      <c r="O4270" s="427">
        <v>9.1</v>
      </c>
    </row>
    <row r="4271" spans="11:15" ht="15" customHeight="1">
      <c r="K4271" s="434">
        <v>39766</v>
      </c>
      <c r="L4271" s="427">
        <v>7.71</v>
      </c>
      <c r="M4271" s="427"/>
      <c r="N4271" s="434">
        <v>39765</v>
      </c>
      <c r="O4271" s="427">
        <v>9.16</v>
      </c>
    </row>
    <row r="4272" spans="11:15" ht="15" customHeight="1">
      <c r="K4272" s="434">
        <v>39765</v>
      </c>
      <c r="L4272" s="427">
        <v>7.84</v>
      </c>
      <c r="M4272" s="427"/>
      <c r="N4272" s="434">
        <v>39764</v>
      </c>
      <c r="O4272" s="427">
        <v>8.92</v>
      </c>
    </row>
    <row r="4273" spans="11:15" ht="15" customHeight="1">
      <c r="K4273" s="434">
        <v>39764</v>
      </c>
      <c r="L4273" s="427">
        <v>7.68</v>
      </c>
      <c r="M4273" s="427"/>
      <c r="N4273" s="434">
        <v>39762</v>
      </c>
      <c r="O4273" s="427">
        <v>8.98</v>
      </c>
    </row>
    <row r="4274" spans="11:15" ht="15" customHeight="1">
      <c r="K4274" s="434">
        <v>39762</v>
      </c>
      <c r="L4274" s="427">
        <v>7.73</v>
      </c>
      <c r="M4274" s="427"/>
      <c r="N4274" s="434">
        <v>39759</v>
      </c>
      <c r="O4274" s="427">
        <v>9.0500000000000007</v>
      </c>
    </row>
    <row r="4275" spans="11:15" ht="15" customHeight="1">
      <c r="K4275" s="434">
        <v>39759</v>
      </c>
      <c r="L4275" s="427">
        <v>7.78</v>
      </c>
      <c r="M4275" s="427"/>
      <c r="N4275" s="434">
        <v>39758</v>
      </c>
      <c r="O4275" s="427">
        <v>9</v>
      </c>
    </row>
    <row r="4276" spans="11:15" ht="15" customHeight="1">
      <c r="K4276" s="434">
        <v>39758</v>
      </c>
      <c r="L4276" s="427">
        <v>7.75</v>
      </c>
      <c r="M4276" s="427"/>
      <c r="N4276" s="434">
        <v>39757</v>
      </c>
      <c r="O4276" s="427">
        <v>9.0299999999999994</v>
      </c>
    </row>
    <row r="4277" spans="11:15" ht="15" customHeight="1">
      <c r="K4277" s="434">
        <v>39757</v>
      </c>
      <c r="L4277" s="427">
        <v>7.78</v>
      </c>
      <c r="M4277" s="427"/>
      <c r="N4277" s="434">
        <v>39756</v>
      </c>
      <c r="O4277" s="427">
        <v>9.1199999999999992</v>
      </c>
    </row>
    <row r="4278" spans="11:15" ht="15" customHeight="1">
      <c r="K4278" s="434">
        <v>39756</v>
      </c>
      <c r="L4278" s="427">
        <v>7.85</v>
      </c>
      <c r="M4278" s="427"/>
      <c r="N4278" s="434">
        <v>39755</v>
      </c>
      <c r="O4278" s="427">
        <v>9.23</v>
      </c>
    </row>
    <row r="4279" spans="11:15" ht="15" customHeight="1">
      <c r="K4279" s="434">
        <v>39755</v>
      </c>
      <c r="L4279" s="427">
        <v>7.94</v>
      </c>
      <c r="M4279" s="427"/>
      <c r="N4279" s="434">
        <v>39752</v>
      </c>
      <c r="O4279" s="427">
        <v>9.2799999999999994</v>
      </c>
    </row>
    <row r="4280" spans="11:15" ht="15" customHeight="1">
      <c r="K4280" s="434">
        <v>39752</v>
      </c>
      <c r="L4280" s="427">
        <v>8.01</v>
      </c>
      <c r="M4280" s="427"/>
      <c r="N4280" s="434">
        <v>39751</v>
      </c>
      <c r="O4280" s="427">
        <v>9.27</v>
      </c>
    </row>
    <row r="4281" spans="11:15" ht="15" customHeight="1">
      <c r="K4281" s="434">
        <v>39751</v>
      </c>
      <c r="L4281" s="427">
        <v>8</v>
      </c>
      <c r="M4281" s="427"/>
      <c r="N4281" s="434">
        <v>39750</v>
      </c>
      <c r="O4281" s="427">
        <v>9.25</v>
      </c>
    </row>
    <row r="4282" spans="11:15" ht="15" customHeight="1">
      <c r="K4282" s="434">
        <v>39750</v>
      </c>
      <c r="L4282" s="427">
        <v>8</v>
      </c>
      <c r="M4282" s="427"/>
      <c r="N4282" s="434">
        <v>39749</v>
      </c>
      <c r="O4282" s="427">
        <v>9.18</v>
      </c>
    </row>
    <row r="4283" spans="11:15" ht="15" customHeight="1">
      <c r="K4283" s="434">
        <v>39749</v>
      </c>
      <c r="L4283" s="427">
        <v>7.94</v>
      </c>
      <c r="M4283" s="427"/>
      <c r="N4283" s="434">
        <v>39748</v>
      </c>
      <c r="O4283" s="427">
        <v>9.0500000000000007</v>
      </c>
    </row>
    <row r="4284" spans="11:15" ht="15" customHeight="1">
      <c r="K4284" s="434">
        <v>39748</v>
      </c>
      <c r="L4284" s="427">
        <v>7.87</v>
      </c>
      <c r="M4284" s="427"/>
      <c r="N4284" s="434">
        <v>39745</v>
      </c>
      <c r="O4284" s="427">
        <v>8.9700000000000006</v>
      </c>
    </row>
    <row r="4285" spans="11:15" ht="15" customHeight="1">
      <c r="K4285" s="434">
        <v>39745</v>
      </c>
      <c r="L4285" s="427">
        <v>7.82</v>
      </c>
      <c r="M4285" s="427"/>
      <c r="N4285" s="434">
        <v>39744</v>
      </c>
      <c r="O4285" s="427">
        <v>8.82</v>
      </c>
    </row>
    <row r="4286" spans="11:15" ht="15" customHeight="1">
      <c r="K4286" s="434">
        <v>39744</v>
      </c>
      <c r="L4286" s="427">
        <v>7.69</v>
      </c>
      <c r="M4286" s="427"/>
      <c r="N4286" s="434">
        <v>39743</v>
      </c>
      <c r="O4286" s="427">
        <v>8.93</v>
      </c>
    </row>
    <row r="4287" spans="11:15" ht="15" customHeight="1">
      <c r="K4287" s="434">
        <v>39743</v>
      </c>
      <c r="L4287" s="427">
        <v>7.8</v>
      </c>
      <c r="M4287" s="427"/>
      <c r="N4287" s="434">
        <v>39742</v>
      </c>
      <c r="O4287" s="427">
        <v>9.0399999999999991</v>
      </c>
    </row>
    <row r="4288" spans="11:15" ht="15" customHeight="1">
      <c r="K4288" s="434">
        <v>39742</v>
      </c>
      <c r="L4288" s="427">
        <v>7.93</v>
      </c>
      <c r="M4288" s="427"/>
      <c r="N4288" s="434">
        <v>39741</v>
      </c>
      <c r="O4288" s="427">
        <v>9.1</v>
      </c>
    </row>
    <row r="4289" spans="11:15" ht="15" customHeight="1">
      <c r="K4289" s="434">
        <v>39741</v>
      </c>
      <c r="L4289" s="427">
        <v>8</v>
      </c>
      <c r="M4289" s="427"/>
      <c r="N4289" s="434">
        <v>39738</v>
      </c>
      <c r="O4289" s="427">
        <v>9.09</v>
      </c>
    </row>
    <row r="4290" spans="11:15" ht="15" customHeight="1">
      <c r="K4290" s="434">
        <v>39738</v>
      </c>
      <c r="L4290" s="427">
        <v>8.02</v>
      </c>
      <c r="M4290" s="427"/>
      <c r="N4290" s="434">
        <v>39737</v>
      </c>
      <c r="O4290" s="427">
        <v>8.6999999999999993</v>
      </c>
    </row>
    <row r="4291" spans="11:15" ht="15" customHeight="1">
      <c r="K4291" s="434">
        <v>39737</v>
      </c>
      <c r="L4291" s="427">
        <v>7.74</v>
      </c>
      <c r="M4291" s="427"/>
      <c r="N4291" s="434">
        <v>39736</v>
      </c>
      <c r="O4291" s="427">
        <v>8.61</v>
      </c>
    </row>
    <row r="4292" spans="11:15" ht="15" customHeight="1">
      <c r="K4292" s="434">
        <v>39736</v>
      </c>
      <c r="L4292" s="427">
        <v>7.63</v>
      </c>
      <c r="M4292" s="427"/>
      <c r="N4292" s="434">
        <v>39735</v>
      </c>
      <c r="O4292" s="427">
        <v>8.49</v>
      </c>
    </row>
    <row r="4293" spans="11:15" ht="15" customHeight="1">
      <c r="K4293" s="434">
        <v>39735</v>
      </c>
      <c r="L4293" s="427">
        <v>7.56</v>
      </c>
      <c r="M4293" s="427"/>
      <c r="N4293" s="434">
        <v>39731</v>
      </c>
      <c r="O4293" s="427">
        <v>8.43</v>
      </c>
    </row>
    <row r="4294" spans="11:15" ht="15" customHeight="1">
      <c r="K4294" s="434">
        <v>39731</v>
      </c>
      <c r="L4294" s="427">
        <v>7.44</v>
      </c>
      <c r="M4294" s="427"/>
      <c r="N4294" s="434">
        <v>39730</v>
      </c>
      <c r="O4294" s="427">
        <v>8.06</v>
      </c>
    </row>
    <row r="4295" spans="11:15" ht="15" customHeight="1">
      <c r="K4295" s="434">
        <v>39730</v>
      </c>
      <c r="L4295" s="427">
        <v>7.2</v>
      </c>
      <c r="M4295" s="427"/>
      <c r="N4295" s="434">
        <v>39729</v>
      </c>
      <c r="O4295" s="427">
        <v>7.95</v>
      </c>
    </row>
    <row r="4296" spans="11:15" ht="15" customHeight="1">
      <c r="K4296" s="434">
        <v>39729</v>
      </c>
      <c r="L4296" s="427">
        <v>7.1</v>
      </c>
      <c r="M4296" s="427"/>
      <c r="N4296" s="434">
        <v>39728</v>
      </c>
      <c r="O4296" s="427">
        <v>7.79</v>
      </c>
    </row>
    <row r="4297" spans="11:15" ht="15" customHeight="1">
      <c r="K4297" s="434">
        <v>39728</v>
      </c>
      <c r="L4297" s="427">
        <v>6.95</v>
      </c>
      <c r="M4297" s="427"/>
      <c r="N4297" s="434">
        <v>39727</v>
      </c>
      <c r="O4297" s="427">
        <v>7.65</v>
      </c>
    </row>
    <row r="4298" spans="11:15" ht="15" customHeight="1">
      <c r="K4298" s="434">
        <v>39727</v>
      </c>
      <c r="L4298" s="427">
        <v>6.86</v>
      </c>
      <c r="M4298" s="427"/>
      <c r="N4298" s="434">
        <v>39724</v>
      </c>
      <c r="O4298" s="427">
        <v>7.72</v>
      </c>
    </row>
    <row r="4299" spans="11:15" ht="15" customHeight="1">
      <c r="K4299" s="434">
        <v>39724</v>
      </c>
      <c r="L4299" s="427">
        <v>6.94</v>
      </c>
      <c r="M4299" s="427"/>
      <c r="N4299" s="434">
        <v>39723</v>
      </c>
      <c r="O4299" s="427">
        <v>7.74</v>
      </c>
    </row>
    <row r="4300" spans="11:15" ht="15" customHeight="1">
      <c r="K4300" s="434">
        <v>39723</v>
      </c>
      <c r="L4300" s="427">
        <v>6.97</v>
      </c>
      <c r="M4300" s="427"/>
      <c r="N4300" s="434">
        <v>39722</v>
      </c>
      <c r="O4300" s="427">
        <v>7.65</v>
      </c>
    </row>
    <row r="4301" spans="11:15" ht="15" customHeight="1">
      <c r="K4301" s="434">
        <v>39722</v>
      </c>
      <c r="L4301" s="427">
        <v>6.93</v>
      </c>
      <c r="M4301" s="427"/>
      <c r="N4301" s="434">
        <v>39721</v>
      </c>
      <c r="O4301" s="427">
        <v>7.69</v>
      </c>
    </row>
    <row r="4302" spans="11:15" ht="15" customHeight="1">
      <c r="K4302" s="434">
        <v>39721</v>
      </c>
      <c r="L4302" s="427">
        <v>6.98</v>
      </c>
      <c r="M4302" s="427"/>
      <c r="N4302" s="434">
        <v>39720</v>
      </c>
      <c r="O4302" s="427">
        <v>7.5</v>
      </c>
    </row>
    <row r="4303" spans="11:15" ht="15" customHeight="1">
      <c r="K4303" s="434">
        <v>39720</v>
      </c>
      <c r="L4303" s="427">
        <v>6.82</v>
      </c>
      <c r="M4303" s="427"/>
      <c r="N4303" s="434">
        <v>39717</v>
      </c>
      <c r="O4303" s="427">
        <v>7.6</v>
      </c>
    </row>
    <row r="4304" spans="11:15" ht="15" customHeight="1">
      <c r="K4304" s="434">
        <v>39717</v>
      </c>
      <c r="L4304" s="427">
        <v>6.92</v>
      </c>
      <c r="M4304" s="427"/>
      <c r="N4304" s="434">
        <v>39716</v>
      </c>
      <c r="O4304" s="427">
        <v>7.62</v>
      </c>
    </row>
    <row r="4305" spans="11:15" ht="15" customHeight="1">
      <c r="K4305" s="434">
        <v>39716</v>
      </c>
      <c r="L4305" s="427">
        <v>6.93</v>
      </c>
      <c r="M4305" s="427"/>
      <c r="N4305" s="434">
        <v>39715</v>
      </c>
      <c r="O4305" s="427">
        <v>7.44</v>
      </c>
    </row>
    <row r="4306" spans="11:15" ht="15" customHeight="1">
      <c r="K4306" s="434">
        <v>39715</v>
      </c>
      <c r="L4306" s="427">
        <v>6.76</v>
      </c>
      <c r="M4306" s="427"/>
      <c r="N4306" s="434">
        <v>39714</v>
      </c>
      <c r="O4306" s="427">
        <v>7.5</v>
      </c>
    </row>
    <row r="4307" spans="11:15" ht="15" customHeight="1">
      <c r="K4307" s="434">
        <v>39714</v>
      </c>
      <c r="L4307" s="427">
        <v>6.81</v>
      </c>
      <c r="M4307" s="427"/>
      <c r="N4307" s="434">
        <v>39713</v>
      </c>
      <c r="O4307" s="427">
        <v>7.49</v>
      </c>
    </row>
    <row r="4308" spans="11:15" ht="15" customHeight="1">
      <c r="K4308" s="434">
        <v>39713</v>
      </c>
      <c r="L4308" s="427">
        <v>6.79</v>
      </c>
      <c r="M4308" s="427"/>
      <c r="N4308" s="434">
        <v>39710</v>
      </c>
      <c r="O4308" s="427">
        <v>7.42</v>
      </c>
    </row>
    <row r="4309" spans="11:15" ht="15" customHeight="1">
      <c r="K4309" s="434">
        <v>39710</v>
      </c>
      <c r="L4309" s="427">
        <v>6.78</v>
      </c>
      <c r="M4309" s="427"/>
      <c r="N4309" s="434">
        <v>39709</v>
      </c>
      <c r="O4309" s="427">
        <v>7.18</v>
      </c>
    </row>
    <row r="4310" spans="11:15" ht="15" customHeight="1">
      <c r="K4310" s="434">
        <v>39709</v>
      </c>
      <c r="L4310" s="427">
        <v>6.49</v>
      </c>
      <c r="M4310" s="427"/>
      <c r="N4310" s="434">
        <v>39708</v>
      </c>
      <c r="O4310" s="427">
        <v>7.11</v>
      </c>
    </row>
    <row r="4311" spans="11:15" ht="15" customHeight="1">
      <c r="K4311" s="434">
        <v>39708</v>
      </c>
      <c r="L4311" s="427">
        <v>6.43</v>
      </c>
      <c r="M4311" s="427"/>
      <c r="N4311" s="434">
        <v>39707</v>
      </c>
      <c r="O4311" s="427">
        <v>6.98</v>
      </c>
    </row>
    <row r="4312" spans="11:15" ht="15" customHeight="1">
      <c r="K4312" s="434">
        <v>39707</v>
      </c>
      <c r="L4312" s="427">
        <v>6.34</v>
      </c>
      <c r="M4312" s="427"/>
      <c r="N4312" s="434">
        <v>39706</v>
      </c>
      <c r="O4312" s="427">
        <v>6.95</v>
      </c>
    </row>
    <row r="4313" spans="11:15" ht="15" customHeight="1">
      <c r="K4313" s="434">
        <v>39706</v>
      </c>
      <c r="L4313" s="427">
        <v>6.31</v>
      </c>
      <c r="M4313" s="427"/>
      <c r="N4313" s="434">
        <v>39703</v>
      </c>
      <c r="O4313" s="427">
        <v>6.98</v>
      </c>
    </row>
    <row r="4314" spans="11:15" ht="15" customHeight="1">
      <c r="K4314" s="434">
        <v>39703</v>
      </c>
      <c r="L4314" s="427">
        <v>6.34</v>
      </c>
      <c r="M4314" s="427"/>
      <c r="N4314" s="434">
        <v>39702</v>
      </c>
      <c r="O4314" s="427">
        <v>6.87</v>
      </c>
    </row>
    <row r="4315" spans="11:15" ht="15" customHeight="1">
      <c r="K4315" s="434">
        <v>39702</v>
      </c>
      <c r="L4315" s="427">
        <v>6.22</v>
      </c>
      <c r="M4315" s="427"/>
      <c r="N4315" s="434">
        <v>39701</v>
      </c>
      <c r="O4315" s="427">
        <v>6.82</v>
      </c>
    </row>
    <row r="4316" spans="11:15" ht="15" customHeight="1">
      <c r="K4316" s="434">
        <v>39701</v>
      </c>
      <c r="L4316" s="427">
        <v>6.19</v>
      </c>
      <c r="M4316" s="427"/>
      <c r="N4316" s="434">
        <v>39700</v>
      </c>
      <c r="O4316" s="427">
        <v>6.78</v>
      </c>
    </row>
    <row r="4317" spans="11:15" ht="15" customHeight="1">
      <c r="K4317" s="434">
        <v>39700</v>
      </c>
      <c r="L4317" s="427">
        <v>6.14</v>
      </c>
      <c r="M4317" s="427"/>
      <c r="N4317" s="434">
        <v>39699</v>
      </c>
      <c r="O4317" s="427">
        <v>6.84</v>
      </c>
    </row>
    <row r="4318" spans="11:15" ht="15" customHeight="1">
      <c r="K4318" s="434">
        <v>39699</v>
      </c>
      <c r="L4318" s="427">
        <v>6.2</v>
      </c>
      <c r="M4318" s="427"/>
      <c r="N4318" s="434">
        <v>39696</v>
      </c>
      <c r="O4318" s="427">
        <v>6.83</v>
      </c>
    </row>
    <row r="4319" spans="11:15" ht="15" customHeight="1">
      <c r="K4319" s="434">
        <v>39696</v>
      </c>
      <c r="L4319" s="427">
        <v>6.21</v>
      </c>
      <c r="M4319" s="427"/>
      <c r="N4319" s="434">
        <v>39695</v>
      </c>
      <c r="O4319" s="427">
        <v>6.82</v>
      </c>
    </row>
    <row r="4320" spans="11:15" ht="15" customHeight="1">
      <c r="K4320" s="434">
        <v>39695</v>
      </c>
      <c r="L4320" s="427">
        <v>6.21</v>
      </c>
      <c r="M4320" s="427"/>
      <c r="N4320" s="434">
        <v>39694</v>
      </c>
      <c r="O4320" s="427">
        <v>6.85</v>
      </c>
    </row>
    <row r="4321" spans="11:15" ht="15" customHeight="1">
      <c r="K4321" s="434">
        <v>39694</v>
      </c>
      <c r="L4321" s="427">
        <v>6.23</v>
      </c>
      <c r="M4321" s="427"/>
      <c r="N4321" s="434">
        <v>39693</v>
      </c>
      <c r="O4321" s="427">
        <v>6.89</v>
      </c>
    </row>
    <row r="4322" spans="11:15" ht="15" customHeight="1">
      <c r="K4322" s="434">
        <v>39693</v>
      </c>
      <c r="L4322" s="427">
        <v>6.26</v>
      </c>
      <c r="M4322" s="427"/>
      <c r="N4322" s="434">
        <v>39689</v>
      </c>
      <c r="O4322" s="427">
        <v>6.94</v>
      </c>
    </row>
    <row r="4323" spans="11:15" ht="15" customHeight="1">
      <c r="K4323" s="434">
        <v>39689</v>
      </c>
      <c r="L4323" s="427">
        <v>6.32</v>
      </c>
      <c r="M4323" s="427"/>
      <c r="N4323" s="434">
        <v>39688</v>
      </c>
      <c r="O4323" s="427">
        <v>6.9</v>
      </c>
    </row>
    <row r="4324" spans="11:15" ht="15" customHeight="1">
      <c r="K4324" s="434">
        <v>39688</v>
      </c>
      <c r="L4324" s="427">
        <v>6.29</v>
      </c>
      <c r="M4324" s="427"/>
      <c r="N4324" s="434">
        <v>39687</v>
      </c>
      <c r="O4324" s="427">
        <v>6.9</v>
      </c>
    </row>
    <row r="4325" spans="11:15" ht="15" customHeight="1">
      <c r="K4325" s="434">
        <v>39687</v>
      </c>
      <c r="L4325" s="427">
        <v>6.28</v>
      </c>
      <c r="M4325" s="427"/>
      <c r="N4325" s="434">
        <v>39686</v>
      </c>
      <c r="O4325" s="427">
        <v>6.93</v>
      </c>
    </row>
    <row r="4326" spans="11:15" ht="15" customHeight="1">
      <c r="K4326" s="434">
        <v>39686</v>
      </c>
      <c r="L4326" s="427">
        <v>6.3</v>
      </c>
      <c r="M4326" s="427"/>
      <c r="N4326" s="434">
        <v>39685</v>
      </c>
      <c r="O4326" s="427">
        <v>6.93</v>
      </c>
    </row>
    <row r="4327" spans="11:15" ht="15" customHeight="1">
      <c r="K4327" s="434">
        <v>39685</v>
      </c>
      <c r="L4327" s="427">
        <v>6.3</v>
      </c>
      <c r="M4327" s="427"/>
      <c r="N4327" s="434">
        <v>39682</v>
      </c>
      <c r="O4327" s="427">
        <v>6.99</v>
      </c>
    </row>
    <row r="4328" spans="11:15" ht="15" customHeight="1">
      <c r="K4328" s="434">
        <v>39682</v>
      </c>
      <c r="L4328" s="427">
        <v>6.36</v>
      </c>
      <c r="M4328" s="427"/>
      <c r="N4328" s="434">
        <v>39681</v>
      </c>
      <c r="O4328" s="427">
        <v>6.97</v>
      </c>
    </row>
    <row r="4329" spans="11:15" ht="15" customHeight="1">
      <c r="K4329" s="434">
        <v>39681</v>
      </c>
      <c r="L4329" s="427">
        <v>6.35</v>
      </c>
      <c r="M4329" s="427"/>
      <c r="N4329" s="434">
        <v>39680</v>
      </c>
      <c r="O4329" s="427">
        <v>6.94</v>
      </c>
    </row>
    <row r="4330" spans="11:15" ht="15" customHeight="1">
      <c r="K4330" s="434">
        <v>39680</v>
      </c>
      <c r="L4330" s="427">
        <v>6.31</v>
      </c>
      <c r="M4330" s="427"/>
      <c r="N4330" s="434">
        <v>39679</v>
      </c>
      <c r="O4330" s="427">
        <v>6.95</v>
      </c>
    </row>
    <row r="4331" spans="11:15" ht="15" customHeight="1">
      <c r="K4331" s="434">
        <v>39679</v>
      </c>
      <c r="L4331" s="427">
        <v>6.33</v>
      </c>
      <c r="M4331" s="427"/>
      <c r="N4331" s="434">
        <v>39678</v>
      </c>
      <c r="O4331" s="427">
        <v>6.92</v>
      </c>
    </row>
    <row r="4332" spans="11:15" ht="15" customHeight="1">
      <c r="K4332" s="434">
        <v>39678</v>
      </c>
      <c r="L4332" s="427">
        <v>6.3</v>
      </c>
      <c r="M4332" s="427"/>
      <c r="N4332" s="434">
        <v>39675</v>
      </c>
      <c r="O4332" s="427">
        <v>6.95</v>
      </c>
    </row>
    <row r="4333" spans="11:15" ht="15" customHeight="1">
      <c r="K4333" s="434">
        <v>39675</v>
      </c>
      <c r="L4333" s="427">
        <v>6.33</v>
      </c>
      <c r="M4333" s="427"/>
      <c r="N4333" s="434">
        <v>39674</v>
      </c>
      <c r="O4333" s="427">
        <v>6.99</v>
      </c>
    </row>
    <row r="4334" spans="11:15" ht="15" customHeight="1">
      <c r="K4334" s="434">
        <v>39674</v>
      </c>
      <c r="L4334" s="427">
        <v>6.37</v>
      </c>
      <c r="M4334" s="427"/>
      <c r="N4334" s="434">
        <v>39673</v>
      </c>
      <c r="O4334" s="427">
        <v>7.02</v>
      </c>
    </row>
    <row r="4335" spans="11:15" ht="15" customHeight="1">
      <c r="K4335" s="434">
        <v>39673</v>
      </c>
      <c r="L4335" s="427">
        <v>6.41</v>
      </c>
      <c r="M4335" s="427"/>
      <c r="N4335" s="434">
        <v>39672</v>
      </c>
      <c r="O4335" s="427">
        <v>6.99</v>
      </c>
    </row>
    <row r="4336" spans="11:15" ht="15" customHeight="1">
      <c r="K4336" s="434">
        <v>39672</v>
      </c>
      <c r="L4336" s="427">
        <v>6.4</v>
      </c>
      <c r="M4336" s="427"/>
      <c r="N4336" s="434">
        <v>39671</v>
      </c>
      <c r="O4336" s="427">
        <v>7.05</v>
      </c>
    </row>
    <row r="4337" spans="11:15" ht="15" customHeight="1">
      <c r="K4337" s="434">
        <v>39671</v>
      </c>
      <c r="L4337" s="427">
        <v>6.46</v>
      </c>
      <c r="M4337" s="427"/>
      <c r="N4337" s="434">
        <v>39668</v>
      </c>
      <c r="O4337" s="427">
        <v>6.99</v>
      </c>
    </row>
    <row r="4338" spans="11:15" ht="15" customHeight="1">
      <c r="K4338" s="434">
        <v>39668</v>
      </c>
      <c r="L4338" s="427">
        <v>6.41</v>
      </c>
      <c r="M4338" s="427"/>
      <c r="N4338" s="434">
        <v>39667</v>
      </c>
      <c r="O4338" s="427">
        <v>6.99</v>
      </c>
    </row>
    <row r="4339" spans="11:15" ht="15" customHeight="1">
      <c r="K4339" s="434">
        <v>39667</v>
      </c>
      <c r="L4339" s="427">
        <v>6.42</v>
      </c>
      <c r="M4339" s="427"/>
      <c r="N4339" s="434">
        <v>39666</v>
      </c>
      <c r="O4339" s="427">
        <v>7.12</v>
      </c>
    </row>
    <row r="4340" spans="11:15" ht="15" customHeight="1">
      <c r="K4340" s="434">
        <v>39666</v>
      </c>
      <c r="L4340" s="427">
        <v>6.53</v>
      </c>
      <c r="M4340" s="427"/>
      <c r="N4340" s="434">
        <v>39665</v>
      </c>
      <c r="O4340" s="427">
        <v>7.06</v>
      </c>
    </row>
    <row r="4341" spans="11:15" ht="15" customHeight="1">
      <c r="K4341" s="434">
        <v>39665</v>
      </c>
      <c r="L4341" s="427">
        <v>6.47</v>
      </c>
      <c r="M4341" s="427"/>
      <c r="N4341" s="434">
        <v>39664</v>
      </c>
      <c r="O4341" s="427">
        <v>7.02</v>
      </c>
    </row>
    <row r="4342" spans="11:15" ht="15" customHeight="1">
      <c r="K4342" s="434">
        <v>39664</v>
      </c>
      <c r="L4342" s="427">
        <v>6.43</v>
      </c>
      <c r="M4342" s="427"/>
      <c r="N4342" s="434">
        <v>39661</v>
      </c>
      <c r="O4342" s="427">
        <v>7.01</v>
      </c>
    </row>
    <row r="4343" spans="11:15" ht="15" customHeight="1">
      <c r="K4343" s="434">
        <v>39661</v>
      </c>
      <c r="L4343" s="427">
        <v>6.42</v>
      </c>
      <c r="M4343" s="427"/>
      <c r="N4343" s="434">
        <v>39660</v>
      </c>
      <c r="O4343" s="427">
        <v>7.03</v>
      </c>
    </row>
    <row r="4344" spans="11:15" ht="15" customHeight="1">
      <c r="K4344" s="434">
        <v>39660</v>
      </c>
      <c r="L4344" s="427">
        <v>6.44</v>
      </c>
      <c r="M4344" s="427"/>
      <c r="N4344" s="434">
        <v>39659</v>
      </c>
      <c r="O4344" s="427">
        <v>7.06</v>
      </c>
    </row>
    <row r="4345" spans="11:15" ht="15" customHeight="1">
      <c r="K4345" s="434">
        <v>39659</v>
      </c>
      <c r="L4345" s="427">
        <v>6.48</v>
      </c>
      <c r="M4345" s="427"/>
      <c r="N4345" s="434">
        <v>39658</v>
      </c>
      <c r="O4345" s="427">
        <v>7.04</v>
      </c>
    </row>
    <row r="4346" spans="11:15" ht="15" customHeight="1">
      <c r="K4346" s="434">
        <v>39658</v>
      </c>
      <c r="L4346" s="427">
        <v>6.46</v>
      </c>
      <c r="M4346" s="427"/>
      <c r="N4346" s="434">
        <v>39657</v>
      </c>
      <c r="O4346" s="427">
        <v>7.04</v>
      </c>
    </row>
    <row r="4347" spans="11:15" ht="15" customHeight="1">
      <c r="K4347" s="434">
        <v>39657</v>
      </c>
      <c r="L4347" s="427">
        <v>6.46</v>
      </c>
      <c r="M4347" s="427"/>
      <c r="N4347" s="434">
        <v>39654</v>
      </c>
      <c r="O4347" s="427">
        <v>7.11</v>
      </c>
    </row>
    <row r="4348" spans="11:15" ht="15" customHeight="1">
      <c r="K4348" s="434">
        <v>39654</v>
      </c>
      <c r="L4348" s="427">
        <v>6.54</v>
      </c>
      <c r="M4348" s="427"/>
      <c r="N4348" s="434">
        <v>39653</v>
      </c>
      <c r="O4348" s="427">
        <v>7.03</v>
      </c>
    </row>
    <row r="4349" spans="11:15" ht="15" customHeight="1">
      <c r="K4349" s="434">
        <v>39653</v>
      </c>
      <c r="L4349" s="427">
        <v>6.45</v>
      </c>
      <c r="M4349" s="427"/>
      <c r="N4349" s="434">
        <v>39652</v>
      </c>
      <c r="O4349" s="427">
        <v>7.12</v>
      </c>
    </row>
    <row r="4350" spans="11:15" ht="15" customHeight="1">
      <c r="K4350" s="434">
        <v>39652</v>
      </c>
      <c r="L4350" s="427">
        <v>6.54</v>
      </c>
      <c r="M4350" s="427"/>
      <c r="N4350" s="434">
        <v>39651</v>
      </c>
      <c r="O4350" s="427">
        <v>7.09</v>
      </c>
    </row>
    <row r="4351" spans="11:15" ht="15" customHeight="1">
      <c r="K4351" s="434">
        <v>39651</v>
      </c>
      <c r="L4351" s="427">
        <v>6.51</v>
      </c>
      <c r="M4351" s="427"/>
      <c r="N4351" s="434">
        <v>39650</v>
      </c>
      <c r="O4351" s="427">
        <v>7.06</v>
      </c>
    </row>
    <row r="4352" spans="11:15" ht="15" customHeight="1">
      <c r="K4352" s="434">
        <v>39650</v>
      </c>
      <c r="L4352" s="427">
        <v>6.49</v>
      </c>
      <c r="M4352" s="427"/>
      <c r="N4352" s="434">
        <v>39647</v>
      </c>
      <c r="O4352" s="427">
        <v>7.07</v>
      </c>
    </row>
    <row r="4353" spans="11:15" ht="15" customHeight="1">
      <c r="K4353" s="434">
        <v>39647</v>
      </c>
      <c r="L4353" s="427">
        <v>6.51</v>
      </c>
      <c r="M4353" s="427"/>
      <c r="N4353" s="434">
        <v>39646</v>
      </c>
      <c r="O4353" s="427">
        <v>7.06</v>
      </c>
    </row>
    <row r="4354" spans="11:15" ht="15" customHeight="1">
      <c r="K4354" s="434">
        <v>39646</v>
      </c>
      <c r="L4354" s="427">
        <v>6.49</v>
      </c>
      <c r="M4354" s="427"/>
      <c r="N4354" s="434">
        <v>39645</v>
      </c>
      <c r="O4354" s="427">
        <v>7</v>
      </c>
    </row>
    <row r="4355" spans="11:15" ht="15" customHeight="1">
      <c r="K4355" s="434">
        <v>39645</v>
      </c>
      <c r="L4355" s="427">
        <v>6.44</v>
      </c>
      <c r="M4355" s="427"/>
      <c r="N4355" s="434">
        <v>39644</v>
      </c>
      <c r="O4355" s="427">
        <v>6.87</v>
      </c>
    </row>
    <row r="4356" spans="11:15" ht="15" customHeight="1">
      <c r="K4356" s="434">
        <v>39644</v>
      </c>
      <c r="L4356" s="427">
        <v>6.32</v>
      </c>
      <c r="M4356" s="427"/>
      <c r="N4356" s="434">
        <v>39643</v>
      </c>
      <c r="O4356" s="427">
        <v>6.84</v>
      </c>
    </row>
    <row r="4357" spans="11:15" ht="15" customHeight="1">
      <c r="K4357" s="434">
        <v>39643</v>
      </c>
      <c r="L4357" s="427">
        <v>6.29</v>
      </c>
      <c r="M4357" s="427"/>
      <c r="N4357" s="434">
        <v>39640</v>
      </c>
      <c r="O4357" s="427">
        <v>6.9</v>
      </c>
    </row>
    <row r="4358" spans="11:15" ht="15" customHeight="1">
      <c r="K4358" s="434">
        <v>39640</v>
      </c>
      <c r="L4358" s="427">
        <v>6.33</v>
      </c>
      <c r="M4358" s="427"/>
      <c r="N4358" s="434">
        <v>39639</v>
      </c>
      <c r="O4358" s="427">
        <v>6.79</v>
      </c>
    </row>
    <row r="4359" spans="11:15" ht="15" customHeight="1">
      <c r="K4359" s="434">
        <v>39639</v>
      </c>
      <c r="L4359" s="427">
        <v>6.22</v>
      </c>
      <c r="M4359" s="427"/>
      <c r="N4359" s="434">
        <v>39638</v>
      </c>
      <c r="O4359" s="427">
        <v>6.8</v>
      </c>
    </row>
    <row r="4360" spans="11:15" ht="15" customHeight="1">
      <c r="K4360" s="434">
        <v>39638</v>
      </c>
      <c r="L4360" s="427">
        <v>6.23</v>
      </c>
      <c r="M4360" s="427"/>
      <c r="N4360" s="434">
        <v>39637</v>
      </c>
      <c r="O4360" s="427">
        <v>6.83</v>
      </c>
    </row>
    <row r="4361" spans="11:15" ht="15" customHeight="1">
      <c r="K4361" s="434">
        <v>39637</v>
      </c>
      <c r="L4361" s="427">
        <v>6.26</v>
      </c>
      <c r="M4361" s="427"/>
      <c r="N4361" s="434">
        <v>39636</v>
      </c>
      <c r="O4361" s="427">
        <v>6.86</v>
      </c>
    </row>
    <row r="4362" spans="11:15" ht="15" customHeight="1">
      <c r="K4362" s="434">
        <v>39636</v>
      </c>
      <c r="L4362" s="427">
        <v>6.3</v>
      </c>
      <c r="M4362" s="427"/>
      <c r="N4362" s="434">
        <v>39632</v>
      </c>
      <c r="O4362" s="427">
        <v>6.89</v>
      </c>
    </row>
    <row r="4363" spans="11:15" ht="15" customHeight="1">
      <c r="K4363" s="434">
        <v>39632</v>
      </c>
      <c r="L4363" s="427">
        <v>6.33</v>
      </c>
      <c r="M4363" s="427"/>
      <c r="N4363" s="434">
        <v>39631</v>
      </c>
      <c r="O4363" s="427">
        <v>6.86</v>
      </c>
    </row>
    <row r="4364" spans="11:15" ht="15" customHeight="1">
      <c r="K4364" s="434">
        <v>39631</v>
      </c>
      <c r="L4364" s="427">
        <v>6.3</v>
      </c>
      <c r="M4364" s="427"/>
      <c r="N4364" s="434">
        <v>39630</v>
      </c>
      <c r="O4364" s="427">
        <v>6.88</v>
      </c>
    </row>
    <row r="4365" spans="11:15" ht="15" customHeight="1">
      <c r="K4365" s="434">
        <v>39630</v>
      </c>
      <c r="L4365" s="427">
        <v>6.34</v>
      </c>
      <c r="M4365" s="427"/>
      <c r="N4365" s="434">
        <v>39629</v>
      </c>
      <c r="O4365" s="427">
        <v>6.87</v>
      </c>
    </row>
    <row r="4366" spans="11:15" ht="15" customHeight="1">
      <c r="K4366" s="434">
        <v>39629</v>
      </c>
      <c r="L4366" s="427">
        <v>6.32</v>
      </c>
      <c r="M4366" s="427"/>
      <c r="N4366" s="434">
        <v>39626</v>
      </c>
      <c r="O4366" s="427">
        <v>6.86</v>
      </c>
    </row>
    <row r="4367" spans="11:15" ht="15" customHeight="1">
      <c r="K4367" s="434">
        <v>39626</v>
      </c>
      <c r="L4367" s="427">
        <v>6.31</v>
      </c>
      <c r="M4367" s="427"/>
      <c r="N4367" s="434">
        <v>39625</v>
      </c>
      <c r="O4367" s="427">
        <v>6.92</v>
      </c>
    </row>
    <row r="4368" spans="11:15" ht="15" customHeight="1">
      <c r="K4368" s="434">
        <v>39625</v>
      </c>
      <c r="L4368" s="427">
        <v>6.38</v>
      </c>
      <c r="M4368" s="427"/>
      <c r="N4368" s="434">
        <v>39624</v>
      </c>
      <c r="O4368" s="427">
        <v>6.92</v>
      </c>
    </row>
    <row r="4369" spans="11:15" ht="15" customHeight="1">
      <c r="K4369" s="434">
        <v>39624</v>
      </c>
      <c r="L4369" s="427">
        <v>6.39</v>
      </c>
      <c r="M4369" s="427"/>
      <c r="N4369" s="434">
        <v>39623</v>
      </c>
      <c r="O4369" s="427">
        <v>6.92</v>
      </c>
    </row>
    <row r="4370" spans="11:15" ht="15" customHeight="1">
      <c r="K4370" s="434">
        <v>39623</v>
      </c>
      <c r="L4370" s="427">
        <v>6.38</v>
      </c>
      <c r="M4370" s="427"/>
      <c r="N4370" s="434">
        <v>39622</v>
      </c>
      <c r="O4370" s="427">
        <v>6.96</v>
      </c>
    </row>
    <row r="4371" spans="11:15" ht="15" customHeight="1">
      <c r="K4371" s="434">
        <v>39622</v>
      </c>
      <c r="L4371" s="427">
        <v>6.41</v>
      </c>
      <c r="M4371" s="427"/>
      <c r="N4371" s="434">
        <v>39619</v>
      </c>
      <c r="O4371" s="427">
        <v>6.95</v>
      </c>
    </row>
    <row r="4372" spans="11:15" ht="15" customHeight="1">
      <c r="K4372" s="434">
        <v>39619</v>
      </c>
      <c r="L4372" s="427">
        <v>6.4</v>
      </c>
      <c r="M4372" s="427"/>
      <c r="N4372" s="434">
        <v>39618</v>
      </c>
      <c r="O4372" s="427">
        <v>6.99</v>
      </c>
    </row>
    <row r="4373" spans="11:15" ht="15" customHeight="1">
      <c r="K4373" s="434">
        <v>39618</v>
      </c>
      <c r="L4373" s="427">
        <v>6.44</v>
      </c>
      <c r="M4373" s="427"/>
      <c r="N4373" s="434">
        <v>39617</v>
      </c>
      <c r="O4373" s="427">
        <v>6.96</v>
      </c>
    </row>
    <row r="4374" spans="11:15" ht="15" customHeight="1">
      <c r="K4374" s="434">
        <v>39617</v>
      </c>
      <c r="L4374" s="427">
        <v>6.42</v>
      </c>
      <c r="M4374" s="427"/>
      <c r="N4374" s="434">
        <v>39616</v>
      </c>
      <c r="O4374" s="427">
        <v>7.02</v>
      </c>
    </row>
    <row r="4375" spans="11:15" ht="15" customHeight="1">
      <c r="K4375" s="434">
        <v>39616</v>
      </c>
      <c r="L4375" s="427">
        <v>6.48</v>
      </c>
      <c r="M4375" s="427"/>
      <c r="N4375" s="434">
        <v>39615</v>
      </c>
      <c r="O4375" s="427">
        <v>7.02</v>
      </c>
    </row>
    <row r="4376" spans="11:15" ht="15" customHeight="1">
      <c r="K4376" s="434">
        <v>39615</v>
      </c>
      <c r="L4376" s="427">
        <v>6.47</v>
      </c>
      <c r="M4376" s="427"/>
      <c r="N4376" s="434">
        <v>39612</v>
      </c>
      <c r="O4376" s="427">
        <v>7.03</v>
      </c>
    </row>
    <row r="4377" spans="11:15" ht="15" customHeight="1">
      <c r="K4377" s="434">
        <v>39612</v>
      </c>
      <c r="L4377" s="427">
        <v>6.48</v>
      </c>
      <c r="M4377" s="427"/>
      <c r="N4377" s="434">
        <v>39611</v>
      </c>
      <c r="O4377" s="427">
        <v>6.98</v>
      </c>
    </row>
    <row r="4378" spans="11:15" ht="15" customHeight="1">
      <c r="K4378" s="434">
        <v>39611</v>
      </c>
      <c r="L4378" s="427">
        <v>6.44</v>
      </c>
      <c r="M4378" s="427"/>
      <c r="N4378" s="434">
        <v>39610</v>
      </c>
      <c r="O4378" s="427">
        <v>6.92</v>
      </c>
    </row>
    <row r="4379" spans="11:15" ht="15" customHeight="1">
      <c r="K4379" s="434">
        <v>39610</v>
      </c>
      <c r="L4379" s="427">
        <v>6.37</v>
      </c>
      <c r="M4379" s="427"/>
      <c r="N4379" s="434">
        <v>39609</v>
      </c>
      <c r="O4379" s="427">
        <v>6.9</v>
      </c>
    </row>
    <row r="4380" spans="11:15" ht="15" customHeight="1">
      <c r="K4380" s="434">
        <v>39609</v>
      </c>
      <c r="L4380" s="427">
        <v>6.35</v>
      </c>
      <c r="M4380" s="427"/>
      <c r="N4380" s="434">
        <v>39608</v>
      </c>
      <c r="O4380" s="427">
        <v>6.82</v>
      </c>
    </row>
    <row r="4381" spans="11:15" ht="15" customHeight="1">
      <c r="K4381" s="434">
        <v>39608</v>
      </c>
      <c r="L4381" s="427">
        <v>6.26</v>
      </c>
      <c r="M4381" s="427"/>
      <c r="N4381" s="434">
        <v>39605</v>
      </c>
      <c r="O4381" s="427">
        <v>6.85</v>
      </c>
    </row>
    <row r="4382" spans="11:15" ht="15" customHeight="1">
      <c r="K4382" s="434">
        <v>39605</v>
      </c>
      <c r="L4382" s="427">
        <v>6.29</v>
      </c>
      <c r="M4382" s="427"/>
      <c r="N4382" s="434">
        <v>39604</v>
      </c>
      <c r="O4382" s="427">
        <v>6.94</v>
      </c>
    </row>
    <row r="4383" spans="11:15" ht="15" customHeight="1">
      <c r="K4383" s="434">
        <v>39604</v>
      </c>
      <c r="L4383" s="427">
        <v>6.38</v>
      </c>
      <c r="M4383" s="427"/>
      <c r="N4383" s="434">
        <v>39603</v>
      </c>
      <c r="O4383" s="427">
        <v>6.89</v>
      </c>
    </row>
    <row r="4384" spans="11:15" ht="15" customHeight="1">
      <c r="K4384" s="434">
        <v>39603</v>
      </c>
      <c r="L4384" s="427">
        <v>6.34</v>
      </c>
      <c r="M4384" s="427"/>
      <c r="N4384" s="434">
        <v>39602</v>
      </c>
      <c r="O4384" s="427">
        <v>6.82</v>
      </c>
    </row>
    <row r="4385" spans="11:15" ht="15" customHeight="1">
      <c r="K4385" s="434">
        <v>39602</v>
      </c>
      <c r="L4385" s="427">
        <v>6.27</v>
      </c>
      <c r="M4385" s="427"/>
      <c r="N4385" s="434">
        <v>39601</v>
      </c>
      <c r="O4385" s="427">
        <v>6.9</v>
      </c>
    </row>
    <row r="4386" spans="11:15" ht="15" customHeight="1">
      <c r="K4386" s="434">
        <v>39601</v>
      </c>
      <c r="L4386" s="427">
        <v>6.34</v>
      </c>
      <c r="M4386" s="427"/>
      <c r="N4386" s="434">
        <v>39598</v>
      </c>
      <c r="O4386" s="427">
        <v>6.93</v>
      </c>
    </row>
    <row r="4387" spans="11:15" ht="15" customHeight="1">
      <c r="K4387" s="434">
        <v>39598</v>
      </c>
      <c r="L4387" s="427">
        <v>6.36</v>
      </c>
      <c r="M4387" s="427"/>
      <c r="N4387" s="434">
        <v>39597</v>
      </c>
      <c r="O4387" s="427">
        <v>6.99</v>
      </c>
    </row>
    <row r="4388" spans="11:15" ht="15" customHeight="1">
      <c r="K4388" s="434">
        <v>39597</v>
      </c>
      <c r="L4388" s="427">
        <v>6.42</v>
      </c>
      <c r="M4388" s="427"/>
      <c r="N4388" s="434">
        <v>39596</v>
      </c>
      <c r="O4388" s="427">
        <v>6.93</v>
      </c>
    </row>
    <row r="4389" spans="11:15" ht="15" customHeight="1">
      <c r="K4389" s="434">
        <v>39596</v>
      </c>
      <c r="L4389" s="427">
        <v>6.37</v>
      </c>
      <c r="M4389" s="427"/>
      <c r="N4389" s="434">
        <v>39595</v>
      </c>
      <c r="O4389" s="427">
        <v>6.88</v>
      </c>
    </row>
    <row r="4390" spans="11:15" ht="15" customHeight="1">
      <c r="K4390" s="434">
        <v>39595</v>
      </c>
      <c r="L4390" s="427">
        <v>6.32</v>
      </c>
      <c r="M4390" s="427"/>
      <c r="N4390" s="434">
        <v>39591</v>
      </c>
      <c r="O4390" s="427">
        <v>6.78</v>
      </c>
    </row>
    <row r="4391" spans="11:15" ht="15" customHeight="1">
      <c r="K4391" s="434">
        <v>39591</v>
      </c>
      <c r="L4391" s="427">
        <v>6.22</v>
      </c>
      <c r="M4391" s="427"/>
      <c r="N4391" s="434">
        <v>39590</v>
      </c>
      <c r="O4391" s="427">
        <v>6.85</v>
      </c>
    </row>
    <row r="4392" spans="11:15" ht="15" customHeight="1">
      <c r="K4392" s="434">
        <v>39590</v>
      </c>
      <c r="L4392" s="427">
        <v>6.29</v>
      </c>
      <c r="M4392" s="427"/>
      <c r="N4392" s="434">
        <v>39589</v>
      </c>
      <c r="O4392" s="427">
        <v>6.76</v>
      </c>
    </row>
    <row r="4393" spans="11:15" ht="15" customHeight="1">
      <c r="K4393" s="434">
        <v>39589</v>
      </c>
      <c r="L4393" s="427">
        <v>6.24</v>
      </c>
      <c r="M4393" s="427"/>
      <c r="N4393" s="434">
        <v>39588</v>
      </c>
      <c r="O4393" s="427">
        <v>6.74</v>
      </c>
    </row>
    <row r="4394" spans="11:15" ht="15" customHeight="1">
      <c r="K4394" s="434">
        <v>39588</v>
      </c>
      <c r="L4394" s="427">
        <v>6.22</v>
      </c>
      <c r="M4394" s="427"/>
      <c r="N4394" s="434">
        <v>39587</v>
      </c>
      <c r="O4394" s="427">
        <v>6.78</v>
      </c>
    </row>
    <row r="4395" spans="11:15" ht="15" customHeight="1">
      <c r="K4395" s="434">
        <v>39587</v>
      </c>
      <c r="L4395" s="427">
        <v>6.25</v>
      </c>
      <c r="M4395" s="427"/>
      <c r="N4395" s="434">
        <v>39584</v>
      </c>
      <c r="O4395" s="427">
        <v>6.78</v>
      </c>
    </row>
    <row r="4396" spans="11:15" ht="15" customHeight="1">
      <c r="K4396" s="434">
        <v>39584</v>
      </c>
      <c r="L4396" s="427">
        <v>6.27</v>
      </c>
      <c r="M4396" s="427"/>
      <c r="N4396" s="434">
        <v>39583</v>
      </c>
      <c r="O4396" s="427">
        <v>6.77</v>
      </c>
    </row>
    <row r="4397" spans="11:15" ht="15" customHeight="1">
      <c r="K4397" s="434">
        <v>39583</v>
      </c>
      <c r="L4397" s="427">
        <v>6.26</v>
      </c>
      <c r="M4397" s="427"/>
      <c r="N4397" s="434">
        <v>39582</v>
      </c>
      <c r="O4397" s="427">
        <v>6.84</v>
      </c>
    </row>
    <row r="4398" spans="11:15" ht="15" customHeight="1">
      <c r="K4398" s="434">
        <v>39582</v>
      </c>
      <c r="L4398" s="427">
        <v>6.32</v>
      </c>
      <c r="M4398" s="427"/>
      <c r="N4398" s="434">
        <v>39581</v>
      </c>
      <c r="O4398" s="427">
        <v>6.78</v>
      </c>
    </row>
    <row r="4399" spans="11:15" ht="15" customHeight="1">
      <c r="K4399" s="434">
        <v>39581</v>
      </c>
      <c r="L4399" s="427">
        <v>6.3</v>
      </c>
      <c r="M4399" s="427"/>
      <c r="N4399" s="434">
        <v>39580</v>
      </c>
      <c r="O4399" s="427">
        <v>6.68</v>
      </c>
    </row>
    <row r="4400" spans="11:15" ht="15" customHeight="1">
      <c r="K4400" s="434">
        <v>39580</v>
      </c>
      <c r="L4400" s="427">
        <v>6.2</v>
      </c>
      <c r="M4400" s="427"/>
      <c r="N4400" s="434">
        <v>39577</v>
      </c>
      <c r="O4400" s="427">
        <v>6.69</v>
      </c>
    </row>
    <row r="4401" spans="11:15" ht="15" customHeight="1">
      <c r="K4401" s="434">
        <v>39577</v>
      </c>
      <c r="L4401" s="427">
        <v>6.2</v>
      </c>
      <c r="M4401" s="427"/>
      <c r="N4401" s="434">
        <v>39576</v>
      </c>
      <c r="O4401" s="427">
        <v>6.73</v>
      </c>
    </row>
    <row r="4402" spans="11:15" ht="15" customHeight="1">
      <c r="K4402" s="434">
        <v>39576</v>
      </c>
      <c r="L4402" s="427">
        <v>6.24</v>
      </c>
      <c r="M4402" s="427"/>
      <c r="N4402" s="434">
        <v>39575</v>
      </c>
      <c r="O4402" s="427">
        <v>6.78</v>
      </c>
    </row>
    <row r="4403" spans="11:15" ht="15" customHeight="1">
      <c r="K4403" s="434">
        <v>39575</v>
      </c>
      <c r="L4403" s="427">
        <v>6.3</v>
      </c>
      <c r="M4403" s="427"/>
      <c r="N4403" s="434">
        <v>39574</v>
      </c>
      <c r="O4403" s="427">
        <v>6.81</v>
      </c>
    </row>
    <row r="4404" spans="11:15" ht="15" customHeight="1">
      <c r="K4404" s="434">
        <v>39574</v>
      </c>
      <c r="L4404" s="427">
        <v>6.32</v>
      </c>
      <c r="M4404" s="427"/>
      <c r="N4404" s="434">
        <v>39573</v>
      </c>
      <c r="O4404" s="427">
        <v>6.76</v>
      </c>
    </row>
    <row r="4405" spans="11:15" ht="15" customHeight="1">
      <c r="K4405" s="434">
        <v>39573</v>
      </c>
      <c r="L4405" s="427">
        <v>6.26</v>
      </c>
      <c r="M4405" s="427"/>
      <c r="N4405" s="434">
        <v>39570</v>
      </c>
      <c r="O4405" s="427">
        <v>6.73</v>
      </c>
    </row>
    <row r="4406" spans="11:15" ht="15" customHeight="1">
      <c r="K4406" s="434">
        <v>39570</v>
      </c>
      <c r="L4406" s="427">
        <v>6.24</v>
      </c>
      <c r="M4406" s="427"/>
      <c r="N4406" s="434">
        <v>39569</v>
      </c>
      <c r="O4406" s="427">
        <v>6.68</v>
      </c>
    </row>
    <row r="4407" spans="11:15" ht="15" customHeight="1">
      <c r="K4407" s="434">
        <v>39569</v>
      </c>
      <c r="L4407" s="427">
        <v>6.19</v>
      </c>
      <c r="M4407" s="427"/>
      <c r="N4407" s="434">
        <v>39568</v>
      </c>
      <c r="O4407" s="427">
        <v>6.74</v>
      </c>
    </row>
    <row r="4408" spans="11:15" ht="15" customHeight="1">
      <c r="K4408" s="434">
        <v>39568</v>
      </c>
      <c r="L4408" s="427">
        <v>6.22</v>
      </c>
      <c r="M4408" s="427"/>
      <c r="N4408" s="434">
        <v>39567</v>
      </c>
      <c r="O4408" s="427">
        <v>6.81</v>
      </c>
    </row>
    <row r="4409" spans="11:15" ht="15" customHeight="1">
      <c r="K4409" s="434">
        <v>39567</v>
      </c>
      <c r="L4409" s="427">
        <v>6.29</v>
      </c>
      <c r="M4409" s="427"/>
      <c r="N4409" s="434">
        <v>39566</v>
      </c>
      <c r="O4409" s="427">
        <v>6.82</v>
      </c>
    </row>
    <row r="4410" spans="11:15" ht="15" customHeight="1">
      <c r="K4410" s="434">
        <v>39566</v>
      </c>
      <c r="L4410" s="427">
        <v>6.3</v>
      </c>
      <c r="M4410" s="427"/>
      <c r="N4410" s="434">
        <v>39563</v>
      </c>
      <c r="O4410" s="427">
        <v>6.91</v>
      </c>
    </row>
    <row r="4411" spans="11:15" ht="15" customHeight="1">
      <c r="K4411" s="434">
        <v>39563</v>
      </c>
      <c r="L4411" s="427">
        <v>6.38</v>
      </c>
      <c r="M4411" s="427"/>
      <c r="N4411" s="434">
        <v>39562</v>
      </c>
      <c r="O4411" s="427">
        <v>6.86</v>
      </c>
    </row>
    <row r="4412" spans="11:15" ht="15" customHeight="1">
      <c r="K4412" s="434">
        <v>39562</v>
      </c>
      <c r="L4412" s="427">
        <v>6.34</v>
      </c>
      <c r="M4412" s="427"/>
      <c r="N4412" s="434">
        <v>39561</v>
      </c>
      <c r="O4412" s="427">
        <v>6.81</v>
      </c>
    </row>
    <row r="4413" spans="11:15" ht="15" customHeight="1">
      <c r="K4413" s="434">
        <v>39561</v>
      </c>
      <c r="L4413" s="427">
        <v>6.28</v>
      </c>
      <c r="M4413" s="427"/>
      <c r="N4413" s="434">
        <v>39560</v>
      </c>
      <c r="O4413" s="427">
        <v>6.8</v>
      </c>
    </row>
    <row r="4414" spans="11:15" ht="15" customHeight="1">
      <c r="K4414" s="434">
        <v>39560</v>
      </c>
      <c r="L4414" s="427">
        <v>6.27</v>
      </c>
      <c r="M4414" s="427"/>
      <c r="N4414" s="434">
        <v>39559</v>
      </c>
      <c r="O4414" s="427">
        <v>6.8</v>
      </c>
    </row>
    <row r="4415" spans="11:15" ht="15" customHeight="1">
      <c r="K4415" s="434">
        <v>39559</v>
      </c>
      <c r="L4415" s="427">
        <v>6.27</v>
      </c>
      <c r="M4415" s="427"/>
      <c r="N4415" s="434">
        <v>39556</v>
      </c>
      <c r="O4415" s="427">
        <v>6.85</v>
      </c>
    </row>
    <row r="4416" spans="11:15" ht="15" customHeight="1">
      <c r="K4416" s="434">
        <v>39556</v>
      </c>
      <c r="L4416" s="427">
        <v>6.32</v>
      </c>
      <c r="M4416" s="427"/>
      <c r="N4416" s="434">
        <v>39555</v>
      </c>
      <c r="O4416" s="427">
        <v>6.92</v>
      </c>
    </row>
    <row r="4417" spans="11:15" ht="15" customHeight="1">
      <c r="K4417" s="434">
        <v>39555</v>
      </c>
      <c r="L4417" s="427">
        <v>6.4</v>
      </c>
      <c r="M4417" s="427"/>
      <c r="N4417" s="434">
        <v>39554</v>
      </c>
      <c r="O4417" s="427">
        <v>6.94</v>
      </c>
    </row>
    <row r="4418" spans="11:15" ht="15" customHeight="1">
      <c r="K4418" s="434">
        <v>39554</v>
      </c>
      <c r="L4418" s="427">
        <v>6.41</v>
      </c>
      <c r="M4418" s="427"/>
      <c r="N4418" s="434">
        <v>39553</v>
      </c>
      <c r="O4418" s="427">
        <v>6.83</v>
      </c>
    </row>
    <row r="4419" spans="11:15" ht="15" customHeight="1">
      <c r="K4419" s="434">
        <v>39553</v>
      </c>
      <c r="L4419" s="427">
        <v>6.3</v>
      </c>
      <c r="M4419" s="427"/>
      <c r="N4419" s="434">
        <v>39552</v>
      </c>
      <c r="O4419" s="427">
        <v>6.76</v>
      </c>
    </row>
    <row r="4420" spans="11:15" ht="15" customHeight="1">
      <c r="K4420" s="434">
        <v>39552</v>
      </c>
      <c r="L4420" s="427">
        <v>6.24</v>
      </c>
      <c r="M4420" s="427"/>
      <c r="N4420" s="434">
        <v>39549</v>
      </c>
      <c r="O4420" s="427">
        <v>6.72</v>
      </c>
    </row>
    <row r="4421" spans="11:15" ht="15" customHeight="1">
      <c r="K4421" s="434">
        <v>39549</v>
      </c>
      <c r="L4421" s="427">
        <v>6.2</v>
      </c>
      <c r="M4421" s="427"/>
      <c r="N4421" s="434">
        <v>39548</v>
      </c>
      <c r="O4421" s="427">
        <v>6.76</v>
      </c>
    </row>
    <row r="4422" spans="11:15" ht="15" customHeight="1">
      <c r="K4422" s="434">
        <v>39548</v>
      </c>
      <c r="L4422" s="427">
        <v>6.24</v>
      </c>
      <c r="M4422" s="427"/>
      <c r="N4422" s="434">
        <v>39547</v>
      </c>
      <c r="O4422" s="427">
        <v>6.73</v>
      </c>
    </row>
    <row r="4423" spans="11:15" ht="15" customHeight="1">
      <c r="K4423" s="434">
        <v>39547</v>
      </c>
      <c r="L4423" s="427">
        <v>6.22</v>
      </c>
      <c r="M4423" s="427"/>
      <c r="N4423" s="434">
        <v>39546</v>
      </c>
      <c r="O4423" s="427">
        <v>6.81</v>
      </c>
    </row>
    <row r="4424" spans="11:15" ht="15" customHeight="1">
      <c r="K4424" s="434">
        <v>39546</v>
      </c>
      <c r="L4424" s="427">
        <v>6.29</v>
      </c>
      <c r="M4424" s="427"/>
      <c r="N4424" s="434">
        <v>39545</v>
      </c>
      <c r="O4424" s="427">
        <v>6.8</v>
      </c>
    </row>
    <row r="4425" spans="11:15" ht="15" customHeight="1">
      <c r="K4425" s="434">
        <v>39545</v>
      </c>
      <c r="L4425" s="427">
        <v>6.28</v>
      </c>
      <c r="M4425" s="427"/>
      <c r="N4425" s="434">
        <v>39542</v>
      </c>
      <c r="O4425" s="427">
        <v>6.74</v>
      </c>
    </row>
    <row r="4426" spans="11:15" ht="15" customHeight="1">
      <c r="K4426" s="434">
        <v>39542</v>
      </c>
      <c r="L4426" s="427">
        <v>6.23</v>
      </c>
      <c r="M4426" s="427"/>
      <c r="N4426" s="434">
        <v>39541</v>
      </c>
      <c r="O4426" s="427">
        <v>6.82</v>
      </c>
    </row>
    <row r="4427" spans="11:15" ht="15" customHeight="1">
      <c r="K4427" s="434">
        <v>39541</v>
      </c>
      <c r="L4427" s="427">
        <v>6.31</v>
      </c>
      <c r="M4427" s="427"/>
      <c r="N4427" s="434">
        <v>39540</v>
      </c>
      <c r="O4427" s="427">
        <v>6.82</v>
      </c>
    </row>
    <row r="4428" spans="11:15" ht="15" customHeight="1">
      <c r="K4428" s="434">
        <v>39540</v>
      </c>
      <c r="L4428" s="427">
        <v>6.31</v>
      </c>
      <c r="M4428" s="427"/>
      <c r="N4428" s="434">
        <v>39539</v>
      </c>
      <c r="O4428" s="427">
        <v>6.82</v>
      </c>
    </row>
    <row r="4429" spans="11:15" ht="15" customHeight="1">
      <c r="K4429" s="434">
        <v>39539</v>
      </c>
      <c r="L4429" s="427">
        <v>6.29</v>
      </c>
      <c r="M4429" s="427"/>
      <c r="N4429" s="434">
        <v>39538</v>
      </c>
      <c r="O4429" s="427">
        <v>6.74</v>
      </c>
    </row>
    <row r="4430" spans="11:15" ht="15" customHeight="1">
      <c r="K4430" s="434">
        <v>39538</v>
      </c>
      <c r="L4430" s="427">
        <v>6.2</v>
      </c>
      <c r="M4430" s="427"/>
      <c r="N4430" s="434">
        <v>39535</v>
      </c>
      <c r="O4430" s="427">
        <v>6.77</v>
      </c>
    </row>
    <row r="4431" spans="11:15" ht="15" customHeight="1">
      <c r="K4431" s="434">
        <v>39535</v>
      </c>
      <c r="L4431" s="427">
        <v>6.25</v>
      </c>
      <c r="M4431" s="427"/>
      <c r="N4431" s="434">
        <v>39534</v>
      </c>
      <c r="O4431" s="427">
        <v>6.81</v>
      </c>
    </row>
    <row r="4432" spans="11:15" ht="15" customHeight="1">
      <c r="K4432" s="434">
        <v>39534</v>
      </c>
      <c r="L4432" s="427">
        <v>6.29</v>
      </c>
      <c r="M4432" s="427"/>
      <c r="N4432" s="434">
        <v>39533</v>
      </c>
      <c r="O4432" s="427">
        <v>6.76</v>
      </c>
    </row>
    <row r="4433" spans="11:15" ht="15" customHeight="1">
      <c r="K4433" s="434">
        <v>39533</v>
      </c>
      <c r="L4433" s="427">
        <v>6.25</v>
      </c>
      <c r="M4433" s="427"/>
      <c r="N4433" s="434">
        <v>39532</v>
      </c>
      <c r="O4433" s="427">
        <v>6.73</v>
      </c>
    </row>
    <row r="4434" spans="11:15" ht="15" customHeight="1">
      <c r="K4434" s="434">
        <v>39532</v>
      </c>
      <c r="L4434" s="427">
        <v>6.21</v>
      </c>
      <c r="M4434" s="427"/>
      <c r="N4434" s="434">
        <v>39531</v>
      </c>
      <c r="O4434" s="427">
        <v>6.7</v>
      </c>
    </row>
    <row r="4435" spans="11:15" ht="15" customHeight="1">
      <c r="K4435" s="434">
        <v>39531</v>
      </c>
      <c r="L4435" s="427">
        <v>6.2</v>
      </c>
      <c r="M4435" s="427"/>
      <c r="N4435" s="434">
        <v>39527</v>
      </c>
      <c r="O4435" s="427">
        <v>6.56</v>
      </c>
    </row>
    <row r="4436" spans="11:15" ht="15" customHeight="1">
      <c r="K4436" s="434">
        <v>39527</v>
      </c>
      <c r="L4436" s="427">
        <v>6.07</v>
      </c>
      <c r="M4436" s="427"/>
      <c r="N4436" s="434">
        <v>39526</v>
      </c>
      <c r="O4436" s="427">
        <v>6.62</v>
      </c>
    </row>
    <row r="4437" spans="11:15" ht="15" customHeight="1">
      <c r="K4437" s="434">
        <v>39526</v>
      </c>
      <c r="L4437" s="427">
        <v>6.11</v>
      </c>
      <c r="M4437" s="427"/>
      <c r="N4437" s="434">
        <v>39525</v>
      </c>
      <c r="O4437" s="427">
        <v>6.65</v>
      </c>
    </row>
    <row r="4438" spans="11:15" ht="15" customHeight="1">
      <c r="K4438" s="434">
        <v>39525</v>
      </c>
      <c r="L4438" s="427">
        <v>6.18</v>
      </c>
      <c r="M4438" s="427"/>
      <c r="N4438" s="434">
        <v>39524</v>
      </c>
      <c r="O4438" s="427">
        <v>6.62</v>
      </c>
    </row>
    <row r="4439" spans="11:15" ht="15" customHeight="1">
      <c r="K4439" s="434">
        <v>39524</v>
      </c>
      <c r="L4439" s="427">
        <v>6.15</v>
      </c>
      <c r="M4439" s="427"/>
      <c r="N4439" s="434">
        <v>39521</v>
      </c>
      <c r="O4439" s="427">
        <v>6.64</v>
      </c>
    </row>
    <row r="4440" spans="11:15" ht="15" customHeight="1">
      <c r="K4440" s="434">
        <v>39521</v>
      </c>
      <c r="L4440" s="427">
        <v>6.17</v>
      </c>
      <c r="M4440" s="427"/>
      <c r="N4440" s="434">
        <v>39520</v>
      </c>
      <c r="O4440" s="427">
        <v>6.72</v>
      </c>
    </row>
    <row r="4441" spans="11:15" ht="15" customHeight="1">
      <c r="K4441" s="434">
        <v>39520</v>
      </c>
      <c r="L4441" s="427">
        <v>6.24</v>
      </c>
      <c r="M4441" s="427"/>
      <c r="N4441" s="434">
        <v>39519</v>
      </c>
      <c r="O4441" s="427">
        <v>6.66</v>
      </c>
    </row>
    <row r="4442" spans="11:15" ht="15" customHeight="1">
      <c r="K4442" s="434">
        <v>39519</v>
      </c>
      <c r="L4442" s="427">
        <v>6.19</v>
      </c>
      <c r="M4442" s="427"/>
      <c r="N4442" s="434">
        <v>39518</v>
      </c>
      <c r="O4442" s="427">
        <v>6.78</v>
      </c>
    </row>
    <row r="4443" spans="11:15" ht="15" customHeight="1">
      <c r="K4443" s="434">
        <v>39518</v>
      </c>
      <c r="L4443" s="427">
        <v>6.32</v>
      </c>
      <c r="M4443" s="427"/>
      <c r="N4443" s="434">
        <v>39517</v>
      </c>
      <c r="O4443" s="427">
        <v>6.66</v>
      </c>
    </row>
    <row r="4444" spans="11:15" ht="15" customHeight="1">
      <c r="K4444" s="434">
        <v>39517</v>
      </c>
      <c r="L4444" s="427">
        <v>6.22</v>
      </c>
      <c r="M4444" s="427"/>
      <c r="N4444" s="434">
        <v>39514</v>
      </c>
      <c r="O4444" s="427">
        <v>6.71</v>
      </c>
    </row>
    <row r="4445" spans="11:15" ht="15" customHeight="1">
      <c r="K4445" s="434">
        <v>39514</v>
      </c>
      <c r="L4445" s="427">
        <v>6.28</v>
      </c>
      <c r="M4445" s="427"/>
      <c r="N4445" s="434">
        <v>39513</v>
      </c>
      <c r="O4445" s="427">
        <v>6.72</v>
      </c>
    </row>
    <row r="4446" spans="11:15" ht="15" customHeight="1">
      <c r="K4446" s="434">
        <v>39513</v>
      </c>
      <c r="L4446" s="427">
        <v>6.3</v>
      </c>
      <c r="M4446" s="427"/>
      <c r="N4446" s="434">
        <v>39512</v>
      </c>
      <c r="O4446" s="427">
        <v>6.71</v>
      </c>
    </row>
    <row r="4447" spans="11:15" ht="15" customHeight="1">
      <c r="K4447" s="434">
        <v>39512</v>
      </c>
      <c r="L4447" s="427">
        <v>6.29</v>
      </c>
      <c r="M4447" s="427"/>
      <c r="N4447" s="434">
        <v>39511</v>
      </c>
      <c r="O4447" s="427">
        <v>6.57</v>
      </c>
    </row>
    <row r="4448" spans="11:15" ht="15" customHeight="1">
      <c r="K4448" s="434">
        <v>39511</v>
      </c>
      <c r="L4448" s="427">
        <v>6.16</v>
      </c>
      <c r="M4448" s="427"/>
      <c r="N4448" s="434">
        <v>39510</v>
      </c>
      <c r="O4448" s="427">
        <v>6.51</v>
      </c>
    </row>
    <row r="4449" spans="11:15" ht="15" customHeight="1">
      <c r="K4449" s="434">
        <v>39510</v>
      </c>
      <c r="L4449" s="427">
        <v>6.1</v>
      </c>
      <c r="M4449" s="427"/>
      <c r="N4449" s="434">
        <v>39507</v>
      </c>
      <c r="O4449" s="427">
        <v>6.51</v>
      </c>
    </row>
    <row r="4450" spans="11:15" ht="15" customHeight="1">
      <c r="K4450" s="434">
        <v>39507</v>
      </c>
      <c r="L4450" s="427">
        <v>6.09</v>
      </c>
      <c r="M4450" s="427"/>
      <c r="N4450" s="434">
        <v>39506</v>
      </c>
      <c r="O4450" s="427">
        <v>6.63</v>
      </c>
    </row>
    <row r="4451" spans="11:15" ht="15" customHeight="1">
      <c r="K4451" s="434">
        <v>39506</v>
      </c>
      <c r="L4451" s="427">
        <v>6.22</v>
      </c>
      <c r="M4451" s="427"/>
      <c r="N4451" s="434">
        <v>39505</v>
      </c>
      <c r="O4451" s="427">
        <v>6.74</v>
      </c>
    </row>
    <row r="4452" spans="11:15" ht="15" customHeight="1">
      <c r="K4452" s="434">
        <v>39505</v>
      </c>
      <c r="L4452" s="427">
        <v>6.32</v>
      </c>
      <c r="M4452" s="427"/>
      <c r="N4452" s="434">
        <v>39504</v>
      </c>
      <c r="O4452" s="427">
        <v>6.76</v>
      </c>
    </row>
    <row r="4453" spans="11:15" ht="15" customHeight="1">
      <c r="K4453" s="434">
        <v>39504</v>
      </c>
      <c r="L4453" s="427">
        <v>6.34</v>
      </c>
      <c r="M4453" s="427"/>
      <c r="N4453" s="434">
        <v>39503</v>
      </c>
      <c r="O4453" s="427">
        <v>6.76</v>
      </c>
    </row>
    <row r="4454" spans="11:15" ht="15" customHeight="1">
      <c r="K4454" s="434">
        <v>39503</v>
      </c>
      <c r="L4454" s="427">
        <v>6.35</v>
      </c>
      <c r="M4454" s="427"/>
      <c r="N4454" s="434">
        <v>39500</v>
      </c>
      <c r="O4454" s="427">
        <v>6.67</v>
      </c>
    </row>
    <row r="4455" spans="11:15" ht="15" customHeight="1">
      <c r="K4455" s="434">
        <v>39500</v>
      </c>
      <c r="L4455" s="427">
        <v>6.27</v>
      </c>
      <c r="M4455" s="427"/>
      <c r="N4455" s="434">
        <v>39499</v>
      </c>
      <c r="O4455" s="427">
        <v>6.64</v>
      </c>
    </row>
    <row r="4456" spans="11:15" ht="15" customHeight="1">
      <c r="K4456" s="434">
        <v>39499</v>
      </c>
      <c r="L4456" s="427">
        <v>6.24</v>
      </c>
      <c r="M4456" s="427"/>
      <c r="N4456" s="434">
        <v>39498</v>
      </c>
      <c r="O4456" s="427">
        <v>6.73</v>
      </c>
    </row>
    <row r="4457" spans="11:15" ht="15" customHeight="1">
      <c r="K4457" s="434">
        <v>39498</v>
      </c>
      <c r="L4457" s="427">
        <v>6.34</v>
      </c>
      <c r="M4457" s="427"/>
      <c r="N4457" s="434">
        <v>39497</v>
      </c>
      <c r="O4457" s="427">
        <v>6.74</v>
      </c>
    </row>
    <row r="4458" spans="11:15" ht="15" customHeight="1">
      <c r="K4458" s="434">
        <v>39497</v>
      </c>
      <c r="L4458" s="427">
        <v>6.35</v>
      </c>
      <c r="M4458" s="427"/>
      <c r="N4458" s="434">
        <v>39493</v>
      </c>
      <c r="O4458" s="427">
        <v>6.68</v>
      </c>
    </row>
    <row r="4459" spans="11:15" ht="15" customHeight="1">
      <c r="K4459" s="434">
        <v>39493</v>
      </c>
      <c r="L4459" s="427">
        <v>6.29</v>
      </c>
      <c r="M4459" s="427"/>
      <c r="N4459" s="434">
        <v>39492</v>
      </c>
      <c r="O4459" s="427">
        <v>6.73</v>
      </c>
    </row>
    <row r="4460" spans="11:15" ht="15" customHeight="1">
      <c r="K4460" s="434">
        <v>39492</v>
      </c>
      <c r="L4460" s="427">
        <v>6.35</v>
      </c>
      <c r="M4460" s="427"/>
      <c r="N4460" s="434">
        <v>39491</v>
      </c>
      <c r="O4460" s="427">
        <v>6.59</v>
      </c>
    </row>
    <row r="4461" spans="11:15" ht="15" customHeight="1">
      <c r="K4461" s="434">
        <v>39491</v>
      </c>
      <c r="L4461" s="427">
        <v>6.21</v>
      </c>
      <c r="M4461" s="427"/>
      <c r="N4461" s="434">
        <v>39490</v>
      </c>
      <c r="O4461" s="427">
        <v>6.55</v>
      </c>
    </row>
    <row r="4462" spans="11:15" ht="15" customHeight="1">
      <c r="K4462" s="434">
        <v>39490</v>
      </c>
      <c r="L4462" s="427">
        <v>6.17</v>
      </c>
      <c r="M4462" s="427"/>
      <c r="N4462" s="434">
        <v>39489</v>
      </c>
      <c r="O4462" s="427">
        <v>6.49</v>
      </c>
    </row>
    <row r="4463" spans="11:15" ht="15" customHeight="1">
      <c r="K4463" s="434">
        <v>39489</v>
      </c>
      <c r="L4463" s="427">
        <v>6.11</v>
      </c>
      <c r="M4463" s="427"/>
      <c r="N4463" s="434">
        <v>39486</v>
      </c>
      <c r="O4463" s="427">
        <v>6.51</v>
      </c>
    </row>
    <row r="4464" spans="11:15" ht="15" customHeight="1">
      <c r="K4464" s="434">
        <v>39486</v>
      </c>
      <c r="L4464" s="427">
        <v>6.15</v>
      </c>
      <c r="M4464" s="427"/>
      <c r="N4464" s="434">
        <v>39485</v>
      </c>
      <c r="O4464" s="427">
        <v>6.58</v>
      </c>
    </row>
    <row r="4465" spans="11:15" ht="15" customHeight="1">
      <c r="K4465" s="434">
        <v>39485</v>
      </c>
      <c r="L4465" s="427">
        <v>6.21</v>
      </c>
      <c r="M4465" s="427"/>
      <c r="N4465" s="434">
        <v>39484</v>
      </c>
      <c r="O4465" s="427">
        <v>6.44</v>
      </c>
    </row>
    <row r="4466" spans="11:15" ht="15" customHeight="1">
      <c r="K4466" s="434">
        <v>39484</v>
      </c>
      <c r="L4466" s="427">
        <v>6.08</v>
      </c>
      <c r="M4466" s="427"/>
      <c r="N4466" s="434">
        <v>39483</v>
      </c>
      <c r="O4466" s="427">
        <v>6.39</v>
      </c>
    </row>
    <row r="4467" spans="11:15" ht="15" customHeight="1">
      <c r="K4467" s="434">
        <v>39483</v>
      </c>
      <c r="L4467" s="427">
        <v>6.05</v>
      </c>
      <c r="M4467" s="427"/>
      <c r="N4467" s="434">
        <v>39482</v>
      </c>
      <c r="O4467" s="427">
        <v>6.43</v>
      </c>
    </row>
    <row r="4468" spans="11:15" ht="15" customHeight="1">
      <c r="K4468" s="434">
        <v>39482</v>
      </c>
      <c r="L4468" s="427">
        <v>6.1</v>
      </c>
      <c r="M4468" s="427"/>
      <c r="N4468" s="434">
        <v>39479</v>
      </c>
      <c r="O4468" s="427">
        <v>6.37</v>
      </c>
    </row>
    <row r="4469" spans="11:15" ht="15" customHeight="1">
      <c r="K4469" s="434">
        <v>39479</v>
      </c>
      <c r="L4469" s="427">
        <v>6.04</v>
      </c>
      <c r="M4469" s="427"/>
      <c r="N4469" s="434">
        <v>39478</v>
      </c>
      <c r="O4469" s="427">
        <v>6.4</v>
      </c>
    </row>
    <row r="4470" spans="11:15" ht="15" customHeight="1">
      <c r="K4470" s="434">
        <v>39478</v>
      </c>
      <c r="L4470" s="427">
        <v>6.07</v>
      </c>
      <c r="M4470" s="427"/>
      <c r="N4470" s="434">
        <v>39477</v>
      </c>
      <c r="O4470" s="427">
        <v>6.49</v>
      </c>
    </row>
    <row r="4471" spans="11:15" ht="15" customHeight="1">
      <c r="K4471" s="434">
        <v>39477</v>
      </c>
      <c r="L4471" s="427">
        <v>6.16</v>
      </c>
      <c r="M4471" s="427"/>
      <c r="N4471" s="434">
        <v>39476</v>
      </c>
      <c r="O4471" s="427">
        <v>6.4</v>
      </c>
    </row>
    <row r="4472" spans="11:15" ht="15" customHeight="1">
      <c r="K4472" s="434">
        <v>39476</v>
      </c>
      <c r="L4472" s="427">
        <v>6.07</v>
      </c>
      <c r="M4472" s="427"/>
      <c r="N4472" s="434">
        <v>39475</v>
      </c>
      <c r="O4472" s="427">
        <v>6.35</v>
      </c>
    </row>
    <row r="4473" spans="11:15" ht="15" customHeight="1">
      <c r="K4473" s="434">
        <v>39475</v>
      </c>
      <c r="L4473" s="427">
        <v>6.01</v>
      </c>
      <c r="M4473" s="427"/>
      <c r="N4473" s="434">
        <v>39472</v>
      </c>
      <c r="O4473" s="427">
        <v>6.35</v>
      </c>
    </row>
    <row r="4474" spans="11:15" ht="15" customHeight="1">
      <c r="K4474" s="434">
        <v>39472</v>
      </c>
      <c r="L4474" s="427">
        <v>6.01</v>
      </c>
      <c r="M4474" s="427"/>
      <c r="N4474" s="434">
        <v>39471</v>
      </c>
      <c r="O4474" s="427">
        <v>6.42</v>
      </c>
    </row>
    <row r="4475" spans="11:15" ht="15" customHeight="1">
      <c r="K4475" s="434">
        <v>39471</v>
      </c>
      <c r="L4475" s="427">
        <v>6.09</v>
      </c>
      <c r="M4475" s="427"/>
      <c r="N4475" s="434">
        <v>39470</v>
      </c>
      <c r="O4475" s="427">
        <v>6.25</v>
      </c>
    </row>
    <row r="4476" spans="11:15" ht="15" customHeight="1">
      <c r="K4476" s="434">
        <v>39470</v>
      </c>
      <c r="L4476" s="427">
        <v>5.92</v>
      </c>
      <c r="M4476" s="427"/>
      <c r="N4476" s="434">
        <v>39469</v>
      </c>
      <c r="O4476" s="427">
        <v>6.29</v>
      </c>
    </row>
    <row r="4477" spans="11:15" ht="15" customHeight="1">
      <c r="K4477" s="434">
        <v>39469</v>
      </c>
      <c r="L4477" s="427">
        <v>5.96</v>
      </c>
      <c r="M4477" s="427"/>
      <c r="N4477" s="434">
        <v>39465</v>
      </c>
      <c r="O4477" s="427">
        <v>6.31</v>
      </c>
    </row>
    <row r="4478" spans="11:15" ht="15" customHeight="1">
      <c r="K4478" s="434">
        <v>39465</v>
      </c>
      <c r="L4478" s="427">
        <v>5.99</v>
      </c>
      <c r="M4478" s="427"/>
      <c r="N4478" s="434">
        <v>39464</v>
      </c>
      <c r="O4478" s="427">
        <v>6.26</v>
      </c>
    </row>
    <row r="4479" spans="11:15" ht="15" customHeight="1">
      <c r="K4479" s="434">
        <v>39464</v>
      </c>
      <c r="L4479" s="427">
        <v>5.94</v>
      </c>
      <c r="M4479" s="427"/>
      <c r="N4479" s="434">
        <v>39463</v>
      </c>
      <c r="O4479" s="427">
        <v>6.31</v>
      </c>
    </row>
    <row r="4480" spans="11:15" ht="15" customHeight="1">
      <c r="K4480" s="434">
        <v>39463</v>
      </c>
      <c r="L4480" s="427">
        <v>5.99</v>
      </c>
      <c r="M4480" s="427"/>
      <c r="N4480" s="434">
        <v>39462</v>
      </c>
      <c r="O4480" s="427">
        <v>6.3</v>
      </c>
    </row>
    <row r="4481" spans="11:15" ht="15" customHeight="1">
      <c r="K4481" s="434">
        <v>39462</v>
      </c>
      <c r="L4481" s="427">
        <v>5.98</v>
      </c>
      <c r="M4481" s="427"/>
      <c r="N4481" s="434">
        <v>39461</v>
      </c>
      <c r="O4481" s="427">
        <v>6.37</v>
      </c>
    </row>
    <row r="4482" spans="11:15" ht="15" customHeight="1">
      <c r="K4482" s="434">
        <v>39461</v>
      </c>
      <c r="L4482" s="427">
        <v>6.06</v>
      </c>
      <c r="M4482" s="427"/>
      <c r="N4482" s="434">
        <v>39458</v>
      </c>
      <c r="O4482" s="427">
        <v>6.39</v>
      </c>
    </row>
    <row r="4483" spans="11:15" ht="15" customHeight="1">
      <c r="K4483" s="434">
        <v>39458</v>
      </c>
      <c r="L4483" s="427">
        <v>6.07</v>
      </c>
      <c r="M4483" s="427"/>
      <c r="N4483" s="434">
        <v>39457</v>
      </c>
      <c r="O4483" s="427">
        <v>6.44</v>
      </c>
    </row>
    <row r="4484" spans="11:15" ht="15" customHeight="1">
      <c r="K4484" s="434">
        <v>39457</v>
      </c>
      <c r="L4484" s="427">
        <v>6.12</v>
      </c>
      <c r="M4484" s="427"/>
      <c r="N4484" s="434">
        <v>39456</v>
      </c>
      <c r="O4484" s="427">
        <v>6.3</v>
      </c>
    </row>
    <row r="4485" spans="11:15" ht="15" customHeight="1">
      <c r="K4485" s="434">
        <v>39456</v>
      </c>
      <c r="L4485" s="427">
        <v>5.97</v>
      </c>
      <c r="M4485" s="427"/>
      <c r="N4485" s="434">
        <v>39455</v>
      </c>
      <c r="O4485" s="427">
        <v>6.32</v>
      </c>
    </row>
    <row r="4486" spans="11:15" ht="15" customHeight="1">
      <c r="K4486" s="434">
        <v>39455</v>
      </c>
      <c r="L4486" s="427">
        <v>6</v>
      </c>
      <c r="M4486" s="427"/>
      <c r="N4486" s="434">
        <v>39454</v>
      </c>
      <c r="O4486" s="427">
        <v>6.31</v>
      </c>
    </row>
    <row r="4487" spans="11:15" ht="15" customHeight="1">
      <c r="K4487" s="434">
        <v>39454</v>
      </c>
      <c r="L4487" s="427">
        <v>5.96</v>
      </c>
      <c r="M4487" s="427"/>
      <c r="N4487" s="434">
        <v>39451</v>
      </c>
      <c r="O4487" s="427">
        <v>6.33</v>
      </c>
    </row>
    <row r="4488" spans="11:15" ht="15" customHeight="1">
      <c r="K4488" s="434">
        <v>39451</v>
      </c>
      <c r="L4488" s="427">
        <v>5.99</v>
      </c>
      <c r="M4488" s="427"/>
      <c r="N4488" s="434">
        <v>39450</v>
      </c>
      <c r="O4488" s="427">
        <v>6.34</v>
      </c>
    </row>
    <row r="4489" spans="11:15" ht="15" customHeight="1">
      <c r="K4489" s="434">
        <v>39450</v>
      </c>
      <c r="L4489" s="427">
        <v>5.99</v>
      </c>
      <c r="M4489" s="427"/>
      <c r="N4489" s="434">
        <v>39449</v>
      </c>
      <c r="O4489" s="427">
        <v>6.32</v>
      </c>
    </row>
    <row r="4490" spans="11:15" ht="15" customHeight="1">
      <c r="K4490" s="434">
        <v>39449</v>
      </c>
      <c r="L4490" s="427">
        <v>5.97</v>
      </c>
      <c r="M4490" s="427"/>
      <c r="N4490" s="434">
        <v>39447</v>
      </c>
      <c r="O4490" s="427">
        <v>6.43</v>
      </c>
    </row>
    <row r="4491" spans="11:15" ht="15" customHeight="1">
      <c r="K4491" s="434">
        <v>39447</v>
      </c>
      <c r="L4491" s="427">
        <v>6.07</v>
      </c>
      <c r="M4491" s="427"/>
      <c r="N4491" s="434">
        <v>39444</v>
      </c>
      <c r="O4491" s="427">
        <v>6.49</v>
      </c>
    </row>
    <row r="4492" spans="11:15" ht="15" customHeight="1">
      <c r="K4492" s="434">
        <v>39444</v>
      </c>
      <c r="L4492" s="427">
        <v>6.13</v>
      </c>
      <c r="M4492" s="427"/>
      <c r="N4492" s="434">
        <v>39443</v>
      </c>
      <c r="O4492" s="427">
        <v>6.6</v>
      </c>
    </row>
    <row r="4493" spans="11:15" ht="15" customHeight="1">
      <c r="K4493" s="434">
        <v>39443</v>
      </c>
      <c r="L4493" s="427">
        <v>6.23</v>
      </c>
      <c r="M4493" s="427"/>
      <c r="N4493" s="434">
        <v>39442</v>
      </c>
      <c r="O4493" s="427">
        <v>6.66</v>
      </c>
    </row>
    <row r="4494" spans="11:15" ht="15" customHeight="1">
      <c r="K4494" s="434">
        <v>39442</v>
      </c>
      <c r="L4494" s="427">
        <v>6.3</v>
      </c>
      <c r="M4494" s="427"/>
      <c r="N4494" s="434">
        <v>39440</v>
      </c>
      <c r="O4494" s="427">
        <v>6.59</v>
      </c>
    </row>
    <row r="4495" spans="11:15" ht="15" customHeight="1">
      <c r="K4495" s="434">
        <v>39440</v>
      </c>
      <c r="L4495" s="427">
        <v>6.24</v>
      </c>
      <c r="M4495" s="427"/>
      <c r="N4495" s="434">
        <v>39437</v>
      </c>
      <c r="O4495" s="427">
        <v>6.54</v>
      </c>
    </row>
    <row r="4496" spans="11:15" ht="15" customHeight="1">
      <c r="K4496" s="434">
        <v>39437</v>
      </c>
      <c r="L4496" s="427">
        <v>6.2</v>
      </c>
      <c r="M4496" s="427"/>
      <c r="N4496" s="434">
        <v>39436</v>
      </c>
      <c r="O4496" s="427">
        <v>6.41</v>
      </c>
    </row>
    <row r="4497" spans="11:15" ht="15" customHeight="1">
      <c r="K4497" s="434">
        <v>39436</v>
      </c>
      <c r="L4497" s="427">
        <v>6.06</v>
      </c>
      <c r="M4497" s="427"/>
      <c r="N4497" s="434">
        <v>39435</v>
      </c>
      <c r="O4497" s="427">
        <v>6.46</v>
      </c>
    </row>
    <row r="4498" spans="11:15" ht="15" customHeight="1">
      <c r="K4498" s="434">
        <v>39435</v>
      </c>
      <c r="L4498" s="427">
        <v>6.12</v>
      </c>
      <c r="M4498" s="427"/>
      <c r="N4498" s="434">
        <v>39434</v>
      </c>
      <c r="O4498" s="427">
        <v>6.52</v>
      </c>
    </row>
    <row r="4499" spans="11:15" ht="15" customHeight="1">
      <c r="K4499" s="434">
        <v>39434</v>
      </c>
      <c r="L4499" s="427">
        <v>6.18</v>
      </c>
      <c r="M4499" s="427"/>
      <c r="N4499" s="434">
        <v>39433</v>
      </c>
      <c r="O4499" s="427">
        <v>6.6</v>
      </c>
    </row>
    <row r="4500" spans="11:15" ht="15" customHeight="1">
      <c r="K4500" s="434">
        <v>39433</v>
      </c>
      <c r="L4500" s="427">
        <v>6.26</v>
      </c>
      <c r="M4500" s="427"/>
      <c r="N4500" s="434">
        <v>39430</v>
      </c>
      <c r="O4500" s="427">
        <v>6.63</v>
      </c>
    </row>
    <row r="4501" spans="11:15" ht="15" customHeight="1">
      <c r="K4501" s="434">
        <v>39430</v>
      </c>
      <c r="L4501" s="427">
        <v>6.29</v>
      </c>
      <c r="M4501" s="427"/>
      <c r="N4501" s="434">
        <v>39429</v>
      </c>
      <c r="O4501" s="427">
        <v>6.61</v>
      </c>
    </row>
    <row r="4502" spans="11:15" ht="15" customHeight="1">
      <c r="K4502" s="434">
        <v>39429</v>
      </c>
      <c r="L4502" s="427">
        <v>6.26</v>
      </c>
      <c r="M4502" s="427"/>
      <c r="N4502" s="434">
        <v>39428</v>
      </c>
      <c r="O4502" s="427">
        <v>6.53</v>
      </c>
    </row>
    <row r="4503" spans="11:15" ht="15" customHeight="1">
      <c r="K4503" s="434">
        <v>39428</v>
      </c>
      <c r="L4503" s="427">
        <v>6.18</v>
      </c>
      <c r="M4503" s="427"/>
      <c r="N4503" s="434">
        <v>39427</v>
      </c>
      <c r="O4503" s="427">
        <v>6.48</v>
      </c>
    </row>
    <row r="4504" spans="11:15" ht="15" customHeight="1">
      <c r="K4504" s="434">
        <v>39427</v>
      </c>
      <c r="L4504" s="427">
        <v>6.13</v>
      </c>
      <c r="M4504" s="427"/>
      <c r="N4504" s="434">
        <v>39426</v>
      </c>
      <c r="O4504" s="427">
        <v>6.61</v>
      </c>
    </row>
    <row r="4505" spans="11:15" ht="15" customHeight="1">
      <c r="K4505" s="434">
        <v>39426</v>
      </c>
      <c r="L4505" s="427">
        <v>6.26</v>
      </c>
      <c r="M4505" s="427"/>
      <c r="N4505" s="434">
        <v>39423</v>
      </c>
      <c r="O4505" s="427">
        <v>6.59</v>
      </c>
    </row>
    <row r="4506" spans="11:15" ht="15" customHeight="1">
      <c r="K4506" s="434">
        <v>39423</v>
      </c>
      <c r="L4506" s="427">
        <v>6.23</v>
      </c>
      <c r="M4506" s="427"/>
      <c r="N4506" s="434">
        <v>39422</v>
      </c>
      <c r="O4506" s="427">
        <v>6.47</v>
      </c>
    </row>
    <row r="4507" spans="11:15" ht="15" customHeight="1">
      <c r="K4507" s="434">
        <v>39422</v>
      </c>
      <c r="L4507" s="427">
        <v>6.12</v>
      </c>
      <c r="M4507" s="427"/>
      <c r="N4507" s="434">
        <v>39421</v>
      </c>
      <c r="O4507" s="427">
        <v>6.36</v>
      </c>
    </row>
    <row r="4508" spans="11:15" ht="15" customHeight="1">
      <c r="K4508" s="434">
        <v>39421</v>
      </c>
      <c r="L4508" s="427">
        <v>5.99</v>
      </c>
      <c r="M4508" s="427"/>
      <c r="N4508" s="434">
        <v>39420</v>
      </c>
      <c r="O4508" s="427">
        <v>6.32</v>
      </c>
    </row>
    <row r="4509" spans="11:15" ht="15" customHeight="1">
      <c r="K4509" s="434">
        <v>39420</v>
      </c>
      <c r="L4509" s="427">
        <v>5.95</v>
      </c>
      <c r="M4509" s="427"/>
      <c r="N4509" s="434">
        <v>39419</v>
      </c>
      <c r="O4509" s="427">
        <v>6.32</v>
      </c>
    </row>
    <row r="4510" spans="11:15" ht="15" customHeight="1">
      <c r="K4510" s="434">
        <v>39419</v>
      </c>
      <c r="L4510" s="427">
        <v>5.95</v>
      </c>
      <c r="M4510" s="427"/>
      <c r="N4510" s="434">
        <v>39416</v>
      </c>
      <c r="O4510" s="427">
        <v>6.34</v>
      </c>
    </row>
    <row r="4511" spans="11:15" ht="15" customHeight="1">
      <c r="K4511" s="434">
        <v>39416</v>
      </c>
      <c r="L4511" s="427">
        <v>6</v>
      </c>
      <c r="M4511" s="427"/>
      <c r="N4511" s="434">
        <v>39415</v>
      </c>
      <c r="O4511" s="427">
        <v>6.29</v>
      </c>
    </row>
    <row r="4512" spans="11:15" ht="15" customHeight="1">
      <c r="K4512" s="434">
        <v>39415</v>
      </c>
      <c r="L4512" s="427">
        <v>5.93</v>
      </c>
      <c r="M4512" s="427"/>
      <c r="N4512" s="434">
        <v>39414</v>
      </c>
      <c r="O4512" s="427">
        <v>6.33</v>
      </c>
    </row>
    <row r="4513" spans="11:15" ht="15" customHeight="1">
      <c r="K4513" s="434">
        <v>39414</v>
      </c>
      <c r="L4513" s="427">
        <v>5.99</v>
      </c>
      <c r="M4513" s="427"/>
      <c r="N4513" s="434">
        <v>39413</v>
      </c>
      <c r="O4513" s="427">
        <v>6.27</v>
      </c>
    </row>
    <row r="4514" spans="11:15" ht="15" customHeight="1">
      <c r="K4514" s="434">
        <v>39413</v>
      </c>
      <c r="L4514" s="427">
        <v>5.91</v>
      </c>
      <c r="M4514" s="427"/>
      <c r="N4514" s="434">
        <v>39412</v>
      </c>
      <c r="O4514" s="427">
        <v>6.1</v>
      </c>
    </row>
    <row r="4515" spans="11:15" ht="15" customHeight="1">
      <c r="K4515" s="434">
        <v>39412</v>
      </c>
      <c r="L4515" s="427">
        <v>5.78</v>
      </c>
      <c r="M4515" s="427"/>
      <c r="N4515" s="434">
        <v>39409</v>
      </c>
      <c r="O4515" s="427">
        <v>6.25</v>
      </c>
    </row>
    <row r="4516" spans="11:15" ht="15" customHeight="1">
      <c r="K4516" s="434">
        <v>39409</v>
      </c>
      <c r="L4516" s="427">
        <v>5.94</v>
      </c>
      <c r="M4516" s="427"/>
      <c r="N4516" s="434">
        <v>39407</v>
      </c>
      <c r="O4516" s="427">
        <v>6.28</v>
      </c>
    </row>
    <row r="4517" spans="11:15" ht="15" customHeight="1">
      <c r="K4517" s="434">
        <v>39407</v>
      </c>
      <c r="L4517" s="427">
        <v>5.97</v>
      </c>
      <c r="M4517" s="427"/>
      <c r="N4517" s="434">
        <v>39406</v>
      </c>
      <c r="O4517" s="427">
        <v>6.28</v>
      </c>
    </row>
    <row r="4518" spans="11:15" ht="15" customHeight="1">
      <c r="K4518" s="434">
        <v>39406</v>
      </c>
      <c r="L4518" s="427">
        <v>5.97</v>
      </c>
      <c r="M4518" s="427"/>
      <c r="N4518" s="434">
        <v>39405</v>
      </c>
      <c r="O4518" s="427">
        <v>6.24</v>
      </c>
    </row>
    <row r="4519" spans="11:15" ht="15" customHeight="1">
      <c r="K4519" s="434">
        <v>39405</v>
      </c>
      <c r="L4519" s="427">
        <v>5.95</v>
      </c>
      <c r="M4519" s="427"/>
      <c r="N4519" s="434">
        <v>39402</v>
      </c>
      <c r="O4519" s="427">
        <v>6.28</v>
      </c>
    </row>
    <row r="4520" spans="11:15" ht="15" customHeight="1">
      <c r="K4520" s="434">
        <v>39402</v>
      </c>
      <c r="L4520" s="427">
        <v>5.98</v>
      </c>
      <c r="M4520" s="427"/>
      <c r="N4520" s="434">
        <v>39401</v>
      </c>
      <c r="O4520" s="427">
        <v>6.25</v>
      </c>
    </row>
    <row r="4521" spans="11:15" ht="15" customHeight="1">
      <c r="K4521" s="434">
        <v>39401</v>
      </c>
      <c r="L4521" s="427">
        <v>5.97</v>
      </c>
      <c r="M4521" s="427"/>
      <c r="N4521" s="434">
        <v>39400</v>
      </c>
      <c r="O4521" s="427">
        <v>6.32</v>
      </c>
    </row>
    <row r="4522" spans="11:15" ht="15" customHeight="1">
      <c r="K4522" s="434">
        <v>39400</v>
      </c>
      <c r="L4522" s="427">
        <v>6.02</v>
      </c>
      <c r="M4522" s="427"/>
      <c r="N4522" s="434">
        <v>39399</v>
      </c>
      <c r="O4522" s="427">
        <v>6.31</v>
      </c>
    </row>
    <row r="4523" spans="11:15" ht="15" customHeight="1">
      <c r="K4523" s="434">
        <v>39399</v>
      </c>
      <c r="L4523" s="427">
        <v>6.01</v>
      </c>
      <c r="M4523" s="427"/>
      <c r="N4523" s="434">
        <v>39395</v>
      </c>
      <c r="O4523" s="427">
        <v>6.28</v>
      </c>
    </row>
    <row r="4524" spans="11:15" ht="15" customHeight="1">
      <c r="K4524" s="434">
        <v>39395</v>
      </c>
      <c r="L4524" s="427">
        <v>5.99</v>
      </c>
      <c r="M4524" s="427"/>
      <c r="N4524" s="434">
        <v>39394</v>
      </c>
      <c r="O4524" s="427">
        <v>6.31</v>
      </c>
    </row>
    <row r="4525" spans="11:15" ht="15" customHeight="1">
      <c r="K4525" s="434">
        <v>39394</v>
      </c>
      <c r="L4525" s="427">
        <v>6.02</v>
      </c>
      <c r="M4525" s="427"/>
      <c r="N4525" s="434">
        <v>39393</v>
      </c>
      <c r="O4525" s="427">
        <v>6.31</v>
      </c>
    </row>
    <row r="4526" spans="11:15" ht="15" customHeight="1">
      <c r="K4526" s="434">
        <v>39393</v>
      </c>
      <c r="L4526" s="427">
        <v>6.03</v>
      </c>
      <c r="M4526" s="427"/>
      <c r="N4526" s="434">
        <v>39392</v>
      </c>
      <c r="O4526" s="427">
        <v>6.29</v>
      </c>
    </row>
    <row r="4527" spans="11:15" ht="15" customHeight="1">
      <c r="K4527" s="434">
        <v>39392</v>
      </c>
      <c r="L4527" s="427">
        <v>6</v>
      </c>
      <c r="M4527" s="427"/>
      <c r="N4527" s="434">
        <v>39391</v>
      </c>
      <c r="O4527" s="427">
        <v>6.25</v>
      </c>
    </row>
    <row r="4528" spans="11:15" ht="15" customHeight="1">
      <c r="K4528" s="434">
        <v>39391</v>
      </c>
      <c r="L4528" s="427">
        <v>5.96</v>
      </c>
      <c r="M4528" s="427"/>
      <c r="N4528" s="434">
        <v>39388</v>
      </c>
      <c r="O4528" s="427">
        <v>6.23</v>
      </c>
    </row>
    <row r="4529" spans="11:15" ht="15" customHeight="1">
      <c r="K4529" s="434">
        <v>39388</v>
      </c>
      <c r="L4529" s="427">
        <v>5.93</v>
      </c>
      <c r="M4529" s="427"/>
      <c r="N4529" s="434">
        <v>39387</v>
      </c>
      <c r="O4529" s="427">
        <v>6.27</v>
      </c>
    </row>
    <row r="4530" spans="11:15" ht="15" customHeight="1">
      <c r="K4530" s="434">
        <v>39387</v>
      </c>
      <c r="L4530" s="427">
        <v>5.97</v>
      </c>
      <c r="M4530" s="427"/>
      <c r="N4530" s="434">
        <v>39386</v>
      </c>
      <c r="O4530" s="427">
        <v>6.36</v>
      </c>
    </row>
    <row r="4531" spans="11:15" ht="15" customHeight="1">
      <c r="K4531" s="434">
        <v>39386</v>
      </c>
      <c r="L4531" s="427">
        <v>6.07</v>
      </c>
      <c r="M4531" s="427"/>
      <c r="N4531" s="434">
        <v>39385</v>
      </c>
      <c r="O4531" s="427">
        <v>6.28</v>
      </c>
    </row>
    <row r="4532" spans="11:15" ht="15" customHeight="1">
      <c r="K4532" s="434">
        <v>39385</v>
      </c>
      <c r="L4532" s="427">
        <v>5.99</v>
      </c>
      <c r="M4532" s="427"/>
      <c r="N4532" s="434">
        <v>39384</v>
      </c>
      <c r="O4532" s="427">
        <v>6.26</v>
      </c>
    </row>
    <row r="4533" spans="11:15" ht="15" customHeight="1">
      <c r="K4533" s="434">
        <v>39384</v>
      </c>
      <c r="L4533" s="427">
        <v>5.98</v>
      </c>
      <c r="M4533" s="427"/>
      <c r="N4533" s="434">
        <v>39381</v>
      </c>
      <c r="O4533" s="427">
        <v>6.28</v>
      </c>
    </row>
    <row r="4534" spans="11:15" ht="15" customHeight="1">
      <c r="K4534" s="434">
        <v>39381</v>
      </c>
      <c r="L4534" s="427">
        <v>6.01</v>
      </c>
      <c r="M4534" s="427"/>
      <c r="N4534" s="434">
        <v>39380</v>
      </c>
      <c r="O4534" s="427">
        <v>6.24</v>
      </c>
    </row>
    <row r="4535" spans="11:15" ht="15" customHeight="1">
      <c r="K4535" s="434">
        <v>39380</v>
      </c>
      <c r="L4535" s="427">
        <v>5.98</v>
      </c>
      <c r="M4535" s="427"/>
      <c r="N4535" s="434">
        <v>39379</v>
      </c>
      <c r="O4535" s="427">
        <v>6.21</v>
      </c>
    </row>
    <row r="4536" spans="11:15" ht="15" customHeight="1">
      <c r="K4536" s="434">
        <v>39379</v>
      </c>
      <c r="L4536" s="427">
        <v>5.97</v>
      </c>
      <c r="M4536" s="427"/>
      <c r="N4536" s="434">
        <v>39378</v>
      </c>
      <c r="O4536" s="427">
        <v>6.26</v>
      </c>
    </row>
    <row r="4537" spans="11:15" ht="15" customHeight="1">
      <c r="K4537" s="434">
        <v>39378</v>
      </c>
      <c r="L4537" s="427">
        <v>6.02</v>
      </c>
      <c r="M4537" s="427"/>
      <c r="N4537" s="434">
        <v>39377</v>
      </c>
      <c r="O4537" s="427">
        <v>6.25</v>
      </c>
    </row>
    <row r="4538" spans="11:15" ht="15" customHeight="1">
      <c r="K4538" s="434">
        <v>39377</v>
      </c>
      <c r="L4538" s="427">
        <v>6</v>
      </c>
      <c r="M4538" s="427"/>
      <c r="N4538" s="434">
        <v>39374</v>
      </c>
      <c r="O4538" s="427">
        <v>6.26</v>
      </c>
    </row>
    <row r="4539" spans="11:15" ht="15" customHeight="1">
      <c r="K4539" s="434">
        <v>39374</v>
      </c>
      <c r="L4539" s="427">
        <v>6.01</v>
      </c>
      <c r="M4539" s="427"/>
      <c r="N4539" s="434">
        <v>39373</v>
      </c>
      <c r="O4539" s="427">
        <v>6.35</v>
      </c>
    </row>
    <row r="4540" spans="11:15" ht="15" customHeight="1">
      <c r="K4540" s="434">
        <v>39373</v>
      </c>
      <c r="L4540" s="427">
        <v>6.1</v>
      </c>
      <c r="M4540" s="427"/>
      <c r="N4540" s="434">
        <v>39372</v>
      </c>
      <c r="O4540" s="427">
        <v>6.37</v>
      </c>
    </row>
    <row r="4541" spans="11:15" ht="15" customHeight="1">
      <c r="K4541" s="434">
        <v>39372</v>
      </c>
      <c r="L4541" s="427">
        <v>6.13</v>
      </c>
      <c r="M4541" s="427"/>
      <c r="N4541" s="434">
        <v>39371</v>
      </c>
      <c r="O4541" s="427">
        <v>6.47</v>
      </c>
    </row>
    <row r="4542" spans="11:15" ht="15" customHeight="1">
      <c r="K4542" s="434">
        <v>39371</v>
      </c>
      <c r="L4542" s="427">
        <v>6.23</v>
      </c>
      <c r="M4542" s="427"/>
      <c r="N4542" s="434">
        <v>39370</v>
      </c>
      <c r="O4542" s="427">
        <v>6.46</v>
      </c>
    </row>
    <row r="4543" spans="11:15" ht="15" customHeight="1">
      <c r="K4543" s="434">
        <v>39370</v>
      </c>
      <c r="L4543" s="427">
        <v>6.23</v>
      </c>
      <c r="M4543" s="427"/>
      <c r="N4543" s="434">
        <v>39367</v>
      </c>
      <c r="O4543" s="427">
        <v>6.46</v>
      </c>
    </row>
    <row r="4544" spans="11:15" ht="15" customHeight="1">
      <c r="K4544" s="434">
        <v>39367</v>
      </c>
      <c r="L4544" s="427">
        <v>6.23</v>
      </c>
      <c r="M4544" s="427"/>
      <c r="N4544" s="434">
        <v>39366</v>
      </c>
      <c r="O4544" s="427">
        <v>6.44</v>
      </c>
    </row>
    <row r="4545" spans="11:15" ht="15" customHeight="1">
      <c r="K4545" s="434">
        <v>39366</v>
      </c>
      <c r="L4545" s="427">
        <v>6.21</v>
      </c>
      <c r="M4545" s="427"/>
      <c r="N4545" s="434">
        <v>39365</v>
      </c>
      <c r="O4545" s="427">
        <v>6.44</v>
      </c>
    </row>
    <row r="4546" spans="11:15" ht="15" customHeight="1">
      <c r="K4546" s="434">
        <v>39365</v>
      </c>
      <c r="L4546" s="427">
        <v>6.22</v>
      </c>
      <c r="M4546" s="427"/>
      <c r="N4546" s="434">
        <v>39364</v>
      </c>
      <c r="O4546" s="427">
        <v>6.44</v>
      </c>
    </row>
    <row r="4547" spans="11:15" ht="15" customHeight="1">
      <c r="K4547" s="434">
        <v>39364</v>
      </c>
      <c r="L4547" s="427">
        <v>6.22</v>
      </c>
      <c r="M4547" s="427"/>
      <c r="N4547" s="434">
        <v>39360</v>
      </c>
      <c r="O4547" s="427">
        <v>6.46</v>
      </c>
    </row>
    <row r="4548" spans="11:15" ht="15" customHeight="1">
      <c r="K4548" s="434">
        <v>39360</v>
      </c>
      <c r="L4548" s="427">
        <v>6.22</v>
      </c>
      <c r="M4548" s="427"/>
      <c r="N4548" s="434">
        <v>39359</v>
      </c>
      <c r="O4548" s="427">
        <v>6.38</v>
      </c>
    </row>
    <row r="4549" spans="11:15" ht="15" customHeight="1">
      <c r="K4549" s="434">
        <v>39359</v>
      </c>
      <c r="L4549" s="427">
        <v>6.13</v>
      </c>
      <c r="M4549" s="427"/>
      <c r="N4549" s="434">
        <v>39358</v>
      </c>
      <c r="O4549" s="427">
        <v>6.41</v>
      </c>
    </row>
    <row r="4550" spans="11:15" ht="15" customHeight="1">
      <c r="K4550" s="434">
        <v>39358</v>
      </c>
      <c r="L4550" s="427">
        <v>6.17</v>
      </c>
      <c r="M4550" s="427"/>
      <c r="N4550" s="434">
        <v>39357</v>
      </c>
      <c r="O4550" s="427">
        <v>6.41</v>
      </c>
    </row>
    <row r="4551" spans="11:15" ht="15" customHeight="1">
      <c r="K4551" s="434">
        <v>39357</v>
      </c>
      <c r="L4551" s="427">
        <v>6.17</v>
      </c>
      <c r="M4551" s="427"/>
      <c r="N4551" s="434">
        <v>39356</v>
      </c>
      <c r="O4551" s="427">
        <v>6.42</v>
      </c>
    </row>
    <row r="4552" spans="11:15" ht="15" customHeight="1">
      <c r="K4552" s="434">
        <v>39356</v>
      </c>
      <c r="L4552" s="427">
        <v>6.18</v>
      </c>
      <c r="M4552" s="427"/>
      <c r="N4552" s="434">
        <v>39353</v>
      </c>
      <c r="O4552" s="427">
        <v>6.45</v>
      </c>
    </row>
    <row r="4553" spans="11:15" ht="15" customHeight="1">
      <c r="K4553" s="434">
        <v>39353</v>
      </c>
      <c r="L4553" s="427">
        <v>6.22</v>
      </c>
      <c r="M4553" s="427"/>
      <c r="N4553" s="434">
        <v>39352</v>
      </c>
      <c r="O4553" s="427">
        <v>6.45</v>
      </c>
    </row>
    <row r="4554" spans="11:15" ht="15" customHeight="1">
      <c r="K4554" s="434">
        <v>39352</v>
      </c>
      <c r="L4554" s="427">
        <v>6.21</v>
      </c>
      <c r="M4554" s="427"/>
      <c r="N4554" s="434">
        <v>39351</v>
      </c>
      <c r="O4554" s="427">
        <v>6.52</v>
      </c>
    </row>
    <row r="4555" spans="11:15" ht="15" customHeight="1">
      <c r="K4555" s="434">
        <v>39351</v>
      </c>
      <c r="L4555" s="427">
        <v>6.27</v>
      </c>
      <c r="M4555" s="427"/>
      <c r="N4555" s="434">
        <v>39350</v>
      </c>
      <c r="O4555" s="427">
        <v>6.5</v>
      </c>
    </row>
    <row r="4556" spans="11:15" ht="15" customHeight="1">
      <c r="K4556" s="434">
        <v>39350</v>
      </c>
      <c r="L4556" s="427">
        <v>6.26</v>
      </c>
      <c r="M4556" s="427"/>
      <c r="N4556" s="434">
        <v>39349</v>
      </c>
      <c r="O4556" s="427">
        <v>6.5</v>
      </c>
    </row>
    <row r="4557" spans="11:15" ht="15" customHeight="1">
      <c r="K4557" s="434">
        <v>39349</v>
      </c>
      <c r="L4557" s="427">
        <v>6.24</v>
      </c>
      <c r="M4557" s="427"/>
      <c r="N4557" s="434">
        <v>39346</v>
      </c>
      <c r="O4557" s="427">
        <v>6.53</v>
      </c>
    </row>
    <row r="4558" spans="11:15" ht="15" customHeight="1">
      <c r="K4558" s="434">
        <v>39346</v>
      </c>
      <c r="L4558" s="427">
        <v>6.28</v>
      </c>
      <c r="M4558" s="427"/>
      <c r="N4558" s="434">
        <v>39345</v>
      </c>
      <c r="O4558" s="427">
        <v>6.59</v>
      </c>
    </row>
    <row r="4559" spans="11:15" ht="15" customHeight="1">
      <c r="K4559" s="434">
        <v>39345</v>
      </c>
      <c r="L4559" s="427">
        <v>6.34</v>
      </c>
      <c r="M4559" s="427"/>
      <c r="N4559" s="434">
        <v>39344</v>
      </c>
      <c r="O4559" s="427">
        <v>6.5</v>
      </c>
    </row>
    <row r="4560" spans="11:15" ht="15" customHeight="1">
      <c r="K4560" s="434">
        <v>39344</v>
      </c>
      <c r="L4560" s="427">
        <v>6.24</v>
      </c>
      <c r="M4560" s="427"/>
      <c r="N4560" s="434">
        <v>39343</v>
      </c>
      <c r="O4560" s="427">
        <v>6.48</v>
      </c>
    </row>
    <row r="4561" spans="11:15" ht="15" customHeight="1">
      <c r="K4561" s="434">
        <v>39343</v>
      </c>
      <c r="L4561" s="427">
        <v>6.2</v>
      </c>
      <c r="M4561" s="427"/>
      <c r="N4561" s="434">
        <v>39342</v>
      </c>
      <c r="O4561" s="427">
        <v>6.45</v>
      </c>
    </row>
    <row r="4562" spans="11:15" ht="15" customHeight="1">
      <c r="K4562" s="434">
        <v>39342</v>
      </c>
      <c r="L4562" s="427">
        <v>6.15</v>
      </c>
      <c r="M4562" s="427"/>
      <c r="N4562" s="434">
        <v>39339</v>
      </c>
      <c r="O4562" s="427">
        <v>6.46</v>
      </c>
    </row>
    <row r="4563" spans="11:15" ht="15" customHeight="1">
      <c r="K4563" s="434">
        <v>39339</v>
      </c>
      <c r="L4563" s="427">
        <v>6.16</v>
      </c>
      <c r="M4563" s="427"/>
      <c r="N4563" s="434">
        <v>39338</v>
      </c>
      <c r="O4563" s="427">
        <v>6.48</v>
      </c>
    </row>
    <row r="4564" spans="11:15" ht="15" customHeight="1">
      <c r="K4564" s="434">
        <v>39338</v>
      </c>
      <c r="L4564" s="427">
        <v>6.18</v>
      </c>
      <c r="M4564" s="427"/>
      <c r="N4564" s="434">
        <v>39337</v>
      </c>
      <c r="O4564" s="427">
        <v>6.4</v>
      </c>
    </row>
    <row r="4565" spans="11:15" ht="15" customHeight="1">
      <c r="K4565" s="434">
        <v>39337</v>
      </c>
      <c r="L4565" s="427">
        <v>6.1</v>
      </c>
      <c r="M4565" s="427"/>
      <c r="N4565" s="434">
        <v>39336</v>
      </c>
      <c r="O4565" s="427">
        <v>6.34</v>
      </c>
    </row>
    <row r="4566" spans="11:15" ht="15" customHeight="1">
      <c r="K4566" s="434">
        <v>39336</v>
      </c>
      <c r="L4566" s="427">
        <v>6.06</v>
      </c>
      <c r="M4566" s="427"/>
      <c r="N4566" s="434">
        <v>39335</v>
      </c>
      <c r="O4566" s="427">
        <v>6.33</v>
      </c>
    </row>
    <row r="4567" spans="11:15" ht="15" customHeight="1">
      <c r="K4567" s="434">
        <v>39335</v>
      </c>
      <c r="L4567" s="427">
        <v>6.03</v>
      </c>
      <c r="M4567" s="427"/>
      <c r="N4567" s="434">
        <v>39332</v>
      </c>
      <c r="O4567" s="427">
        <v>6.33</v>
      </c>
    </row>
    <row r="4568" spans="11:15" ht="15" customHeight="1">
      <c r="K4568" s="434">
        <v>39332</v>
      </c>
      <c r="L4568" s="427">
        <v>6.05</v>
      </c>
      <c r="M4568" s="427"/>
      <c r="N4568" s="434">
        <v>39331</v>
      </c>
      <c r="O4568" s="427">
        <v>6.42</v>
      </c>
    </row>
    <row r="4569" spans="11:15" ht="15" customHeight="1">
      <c r="K4569" s="434">
        <v>39331</v>
      </c>
      <c r="L4569" s="427">
        <v>6.14</v>
      </c>
      <c r="M4569" s="427"/>
      <c r="N4569" s="434">
        <v>39330</v>
      </c>
      <c r="O4569" s="427">
        <v>6.4</v>
      </c>
    </row>
    <row r="4570" spans="11:15" ht="15" customHeight="1">
      <c r="K4570" s="434">
        <v>39330</v>
      </c>
      <c r="L4570" s="427">
        <v>6.12</v>
      </c>
      <c r="M4570" s="427"/>
      <c r="N4570" s="434">
        <v>39329</v>
      </c>
      <c r="O4570" s="427">
        <v>6.46</v>
      </c>
    </row>
    <row r="4571" spans="11:15" ht="15" customHeight="1">
      <c r="K4571" s="434">
        <v>39329</v>
      </c>
      <c r="L4571" s="427">
        <v>6.18</v>
      </c>
      <c r="M4571" s="427"/>
      <c r="N4571" s="434">
        <v>39325</v>
      </c>
      <c r="O4571" s="427">
        <v>6.45</v>
      </c>
    </row>
    <row r="4572" spans="11:15" ht="15" customHeight="1">
      <c r="K4572" s="434">
        <v>39325</v>
      </c>
      <c r="L4572" s="427">
        <v>6.17</v>
      </c>
      <c r="M4572" s="427"/>
      <c r="N4572" s="434">
        <v>39324</v>
      </c>
      <c r="O4572" s="427">
        <v>6.44</v>
      </c>
    </row>
    <row r="4573" spans="11:15" ht="15" customHeight="1">
      <c r="K4573" s="434">
        <v>39324</v>
      </c>
      <c r="L4573" s="427">
        <v>6.16</v>
      </c>
      <c r="M4573" s="427"/>
      <c r="N4573" s="434">
        <v>39323</v>
      </c>
      <c r="O4573" s="427">
        <v>6.49</v>
      </c>
    </row>
    <row r="4574" spans="11:15" ht="15" customHeight="1">
      <c r="K4574" s="434">
        <v>39323</v>
      </c>
      <c r="L4574" s="427">
        <v>6.21</v>
      </c>
      <c r="M4574" s="427"/>
      <c r="N4574" s="434">
        <v>39322</v>
      </c>
      <c r="O4574" s="427">
        <v>6.46</v>
      </c>
    </row>
    <row r="4575" spans="11:15" ht="15" customHeight="1">
      <c r="K4575" s="434">
        <v>39322</v>
      </c>
      <c r="L4575" s="427">
        <v>6.19</v>
      </c>
      <c r="M4575" s="427"/>
      <c r="N4575" s="434">
        <v>39321</v>
      </c>
      <c r="O4575" s="427">
        <v>6.47</v>
      </c>
    </row>
    <row r="4576" spans="11:15" ht="15" customHeight="1">
      <c r="K4576" s="434">
        <v>39321</v>
      </c>
      <c r="L4576" s="427">
        <v>6.19</v>
      </c>
      <c r="M4576" s="427"/>
      <c r="N4576" s="434">
        <v>39318</v>
      </c>
      <c r="O4576" s="427">
        <v>6.51</v>
      </c>
    </row>
    <row r="4577" spans="11:15" ht="15" customHeight="1">
      <c r="K4577" s="434">
        <v>39318</v>
      </c>
      <c r="L4577" s="427">
        <v>6.23</v>
      </c>
      <c r="M4577" s="427"/>
      <c r="N4577" s="434">
        <v>39317</v>
      </c>
      <c r="O4577" s="427">
        <v>6.53</v>
      </c>
    </row>
    <row r="4578" spans="11:15" ht="15" customHeight="1">
      <c r="K4578" s="434">
        <v>39317</v>
      </c>
      <c r="L4578" s="427">
        <v>6.25</v>
      </c>
      <c r="M4578" s="427"/>
      <c r="N4578" s="434">
        <v>39316</v>
      </c>
      <c r="O4578" s="427">
        <v>6.57</v>
      </c>
    </row>
    <row r="4579" spans="11:15" ht="15" customHeight="1">
      <c r="K4579" s="434">
        <v>39316</v>
      </c>
      <c r="L4579" s="427">
        <v>6.3</v>
      </c>
      <c r="M4579" s="427"/>
      <c r="N4579" s="434">
        <v>39315</v>
      </c>
      <c r="O4579" s="427">
        <v>6.56</v>
      </c>
    </row>
    <row r="4580" spans="11:15" ht="15" customHeight="1">
      <c r="K4580" s="434">
        <v>39315</v>
      </c>
      <c r="L4580" s="427">
        <v>6.3</v>
      </c>
      <c r="M4580" s="427"/>
      <c r="N4580" s="434">
        <v>39314</v>
      </c>
      <c r="O4580" s="427">
        <v>6.6</v>
      </c>
    </row>
    <row r="4581" spans="11:15" ht="15" customHeight="1">
      <c r="K4581" s="434">
        <v>39314</v>
      </c>
      <c r="L4581" s="427">
        <v>6.34</v>
      </c>
      <c r="M4581" s="427"/>
      <c r="N4581" s="434">
        <v>39311</v>
      </c>
      <c r="O4581" s="427">
        <v>6.63</v>
      </c>
    </row>
    <row r="4582" spans="11:15" ht="15" customHeight="1">
      <c r="K4582" s="434">
        <v>39311</v>
      </c>
      <c r="L4582" s="427">
        <v>6.36</v>
      </c>
      <c r="M4582" s="427"/>
      <c r="N4582" s="434">
        <v>39310</v>
      </c>
      <c r="O4582" s="427">
        <v>6.53</v>
      </c>
    </row>
    <row r="4583" spans="11:15" ht="15" customHeight="1">
      <c r="K4583" s="434">
        <v>39310</v>
      </c>
      <c r="L4583" s="427">
        <v>6.28</v>
      </c>
      <c r="M4583" s="427"/>
      <c r="N4583" s="434">
        <v>39309</v>
      </c>
      <c r="O4583" s="427">
        <v>6.59</v>
      </c>
    </row>
    <row r="4584" spans="11:15" ht="15" customHeight="1">
      <c r="K4584" s="434">
        <v>39309</v>
      </c>
      <c r="L4584" s="427">
        <v>6.33</v>
      </c>
      <c r="M4584" s="427"/>
      <c r="N4584" s="434">
        <v>39308</v>
      </c>
      <c r="O4584" s="427">
        <v>6.53</v>
      </c>
    </row>
    <row r="4585" spans="11:15" ht="15" customHeight="1">
      <c r="K4585" s="434">
        <v>39308</v>
      </c>
      <c r="L4585" s="427">
        <v>6.28</v>
      </c>
      <c r="M4585" s="427"/>
      <c r="N4585" s="434">
        <v>39307</v>
      </c>
      <c r="O4585" s="427">
        <v>6.54</v>
      </c>
    </row>
    <row r="4586" spans="11:15" ht="15" customHeight="1">
      <c r="K4586" s="434">
        <v>39307</v>
      </c>
      <c r="L4586" s="427">
        <v>6.29</v>
      </c>
      <c r="M4586" s="427"/>
      <c r="N4586" s="434">
        <v>39304</v>
      </c>
      <c r="O4586" s="427">
        <v>6.54</v>
      </c>
    </row>
    <row r="4587" spans="11:15" ht="15" customHeight="1">
      <c r="K4587" s="434">
        <v>39304</v>
      </c>
      <c r="L4587" s="427">
        <v>6.28</v>
      </c>
      <c r="M4587" s="427"/>
      <c r="N4587" s="434">
        <v>39303</v>
      </c>
      <c r="O4587" s="427">
        <v>6.55</v>
      </c>
    </row>
    <row r="4588" spans="11:15" ht="15" customHeight="1">
      <c r="K4588" s="434">
        <v>39303</v>
      </c>
      <c r="L4588" s="427">
        <v>6.29</v>
      </c>
      <c r="M4588" s="427"/>
      <c r="N4588" s="434">
        <v>39302</v>
      </c>
      <c r="O4588" s="427">
        <v>6.55</v>
      </c>
    </row>
    <row r="4589" spans="11:15" ht="15" customHeight="1">
      <c r="K4589" s="434">
        <v>39302</v>
      </c>
      <c r="L4589" s="427">
        <v>6.28</v>
      </c>
      <c r="M4589" s="427"/>
      <c r="N4589" s="434">
        <v>39301</v>
      </c>
      <c r="O4589" s="427">
        <v>6.43</v>
      </c>
    </row>
    <row r="4590" spans="11:15" ht="15" customHeight="1">
      <c r="K4590" s="434">
        <v>39301</v>
      </c>
      <c r="L4590" s="427">
        <v>6.14</v>
      </c>
      <c r="M4590" s="427"/>
      <c r="N4590" s="434">
        <v>39300</v>
      </c>
      <c r="O4590" s="427">
        <v>6.44</v>
      </c>
    </row>
    <row r="4591" spans="11:15" ht="15" customHeight="1">
      <c r="K4591" s="434">
        <v>39300</v>
      </c>
      <c r="L4591" s="427">
        <v>6.15</v>
      </c>
      <c r="M4591" s="427"/>
      <c r="N4591" s="434">
        <v>39297</v>
      </c>
      <c r="O4591" s="427">
        <v>6.4</v>
      </c>
    </row>
    <row r="4592" spans="11:15" ht="15" customHeight="1">
      <c r="K4592" s="434">
        <v>39297</v>
      </c>
      <c r="L4592" s="427">
        <v>6.11</v>
      </c>
      <c r="M4592" s="427"/>
      <c r="N4592" s="434">
        <v>39296</v>
      </c>
      <c r="O4592" s="427">
        <v>6.43</v>
      </c>
    </row>
    <row r="4593" spans="11:15" ht="15" customHeight="1">
      <c r="K4593" s="434">
        <v>39296</v>
      </c>
      <c r="L4593" s="427">
        <v>6.14</v>
      </c>
      <c r="M4593" s="427"/>
      <c r="N4593" s="434">
        <v>39295</v>
      </c>
      <c r="O4593" s="427">
        <v>6.45</v>
      </c>
    </row>
    <row r="4594" spans="11:15" ht="15" customHeight="1">
      <c r="K4594" s="434">
        <v>39295</v>
      </c>
      <c r="L4594" s="427">
        <v>6.17</v>
      </c>
      <c r="M4594" s="427"/>
      <c r="N4594" s="434">
        <v>39294</v>
      </c>
      <c r="O4594" s="427">
        <v>6.46</v>
      </c>
    </row>
    <row r="4595" spans="11:15" ht="15" customHeight="1">
      <c r="K4595" s="434">
        <v>39294</v>
      </c>
      <c r="L4595" s="427">
        <v>6.18</v>
      </c>
      <c r="M4595" s="427"/>
      <c r="N4595" s="434">
        <v>39293</v>
      </c>
      <c r="O4595" s="427">
        <v>6.51</v>
      </c>
    </row>
    <row r="4596" spans="11:15" ht="15" customHeight="1">
      <c r="K4596" s="434">
        <v>39293</v>
      </c>
      <c r="L4596" s="427">
        <v>6.21</v>
      </c>
      <c r="M4596" s="427"/>
      <c r="N4596" s="434">
        <v>39290</v>
      </c>
      <c r="O4596" s="427">
        <v>6.46</v>
      </c>
    </row>
    <row r="4597" spans="11:15" ht="15" customHeight="1">
      <c r="K4597" s="434">
        <v>39290</v>
      </c>
      <c r="L4597" s="427">
        <v>6.2</v>
      </c>
      <c r="M4597" s="427"/>
      <c r="N4597" s="434">
        <v>39289</v>
      </c>
      <c r="O4597" s="427">
        <v>6.41</v>
      </c>
    </row>
    <row r="4598" spans="11:15" ht="15" customHeight="1">
      <c r="K4598" s="434">
        <v>39289</v>
      </c>
      <c r="L4598" s="427">
        <v>6.15</v>
      </c>
      <c r="M4598" s="427"/>
      <c r="N4598" s="434">
        <v>39288</v>
      </c>
      <c r="O4598" s="427">
        <v>6.42</v>
      </c>
    </row>
    <row r="4599" spans="11:15" ht="15" customHeight="1">
      <c r="K4599" s="434">
        <v>39288</v>
      </c>
      <c r="L4599" s="427">
        <v>6.18</v>
      </c>
      <c r="M4599" s="427"/>
      <c r="N4599" s="434">
        <v>39287</v>
      </c>
      <c r="O4599" s="427">
        <v>6.45</v>
      </c>
    </row>
    <row r="4600" spans="11:15" ht="15" customHeight="1">
      <c r="K4600" s="434">
        <v>39287</v>
      </c>
      <c r="L4600" s="427">
        <v>6.2</v>
      </c>
      <c r="M4600" s="427"/>
      <c r="N4600" s="434">
        <v>39286</v>
      </c>
      <c r="O4600" s="427">
        <v>6.43</v>
      </c>
    </row>
    <row r="4601" spans="11:15" ht="15" customHeight="1">
      <c r="K4601" s="434">
        <v>39286</v>
      </c>
      <c r="L4601" s="427">
        <v>6.19</v>
      </c>
      <c r="M4601" s="427"/>
      <c r="N4601" s="434">
        <v>39283</v>
      </c>
      <c r="O4601" s="427">
        <v>6.43</v>
      </c>
    </row>
    <row r="4602" spans="11:15" ht="15" customHeight="1">
      <c r="K4602" s="434">
        <v>39283</v>
      </c>
      <c r="L4602" s="427">
        <v>6.19</v>
      </c>
      <c r="M4602" s="427"/>
      <c r="N4602" s="434">
        <v>39282</v>
      </c>
      <c r="O4602" s="427">
        <v>6.48</v>
      </c>
    </row>
    <row r="4603" spans="11:15" ht="15" customHeight="1">
      <c r="K4603" s="434">
        <v>39282</v>
      </c>
      <c r="L4603" s="427">
        <v>6.24</v>
      </c>
      <c r="M4603" s="427"/>
      <c r="N4603" s="434">
        <v>39281</v>
      </c>
      <c r="O4603" s="427">
        <v>6.45</v>
      </c>
    </row>
    <row r="4604" spans="11:15" ht="15" customHeight="1">
      <c r="K4604" s="434">
        <v>39281</v>
      </c>
      <c r="L4604" s="427">
        <v>6.22</v>
      </c>
      <c r="M4604" s="427"/>
      <c r="N4604" s="434">
        <v>39280</v>
      </c>
      <c r="O4604" s="427">
        <v>6.51</v>
      </c>
    </row>
    <row r="4605" spans="11:15" ht="15" customHeight="1">
      <c r="K4605" s="434">
        <v>39280</v>
      </c>
      <c r="L4605" s="427">
        <v>6.27</v>
      </c>
      <c r="M4605" s="427"/>
      <c r="N4605" s="434">
        <v>39279</v>
      </c>
      <c r="O4605" s="427">
        <v>6.47</v>
      </c>
    </row>
    <row r="4606" spans="11:15" ht="15" customHeight="1">
      <c r="K4606" s="434">
        <v>39279</v>
      </c>
      <c r="L4606" s="427">
        <v>6.24</v>
      </c>
      <c r="M4606" s="427"/>
      <c r="N4606" s="434">
        <v>39276</v>
      </c>
      <c r="O4606" s="427">
        <v>6.54</v>
      </c>
    </row>
    <row r="4607" spans="11:15" ht="15" customHeight="1">
      <c r="K4607" s="434">
        <v>39276</v>
      </c>
      <c r="L4607" s="427">
        <v>6.31</v>
      </c>
      <c r="M4607" s="427"/>
      <c r="N4607" s="434">
        <v>39275</v>
      </c>
      <c r="O4607" s="427">
        <v>6.56</v>
      </c>
    </row>
    <row r="4608" spans="11:15" ht="15" customHeight="1">
      <c r="K4608" s="434">
        <v>39275</v>
      </c>
      <c r="L4608" s="427">
        <v>6.32</v>
      </c>
      <c r="M4608" s="427"/>
      <c r="N4608" s="434">
        <v>39274</v>
      </c>
      <c r="O4608" s="427">
        <v>6.52</v>
      </c>
    </row>
    <row r="4609" spans="11:15" ht="15" customHeight="1">
      <c r="K4609" s="434">
        <v>39274</v>
      </c>
      <c r="L4609" s="427">
        <v>6.29</v>
      </c>
      <c r="M4609" s="427"/>
      <c r="N4609" s="434">
        <v>39273</v>
      </c>
      <c r="O4609" s="427">
        <v>6.47</v>
      </c>
    </row>
    <row r="4610" spans="11:15" ht="15" customHeight="1">
      <c r="K4610" s="434">
        <v>39273</v>
      </c>
      <c r="L4610" s="427">
        <v>6.24</v>
      </c>
      <c r="M4610" s="427"/>
      <c r="N4610" s="434">
        <v>39272</v>
      </c>
      <c r="O4610" s="427">
        <v>6.58</v>
      </c>
    </row>
    <row r="4611" spans="11:15" ht="15" customHeight="1">
      <c r="K4611" s="434">
        <v>39272</v>
      </c>
      <c r="L4611" s="427">
        <v>6.35</v>
      </c>
      <c r="M4611" s="427"/>
      <c r="N4611" s="434">
        <v>39269</v>
      </c>
      <c r="O4611" s="427">
        <v>6.62</v>
      </c>
    </row>
    <row r="4612" spans="11:15" ht="15" customHeight="1">
      <c r="K4612" s="434">
        <v>39269</v>
      </c>
      <c r="L4612" s="427">
        <v>6.39</v>
      </c>
      <c r="M4612" s="427"/>
      <c r="N4612" s="434">
        <v>39268</v>
      </c>
      <c r="O4612" s="427">
        <v>6.58</v>
      </c>
    </row>
    <row r="4613" spans="11:15" ht="15" customHeight="1">
      <c r="K4613" s="434">
        <v>39268</v>
      </c>
      <c r="L4613" s="427">
        <v>6.34</v>
      </c>
      <c r="M4613" s="427"/>
      <c r="N4613" s="434">
        <v>39266</v>
      </c>
      <c r="O4613" s="427">
        <v>6.49</v>
      </c>
    </row>
    <row r="4614" spans="11:15" ht="15" customHeight="1">
      <c r="K4614" s="434">
        <v>39266</v>
      </c>
      <c r="L4614" s="427">
        <v>6.25</v>
      </c>
      <c r="M4614" s="427"/>
      <c r="N4614" s="434">
        <v>39265</v>
      </c>
      <c r="O4614" s="427">
        <v>6.44</v>
      </c>
    </row>
    <row r="4615" spans="11:15" ht="15" customHeight="1">
      <c r="K4615" s="434">
        <v>39265</v>
      </c>
      <c r="L4615" s="427">
        <v>6.21</v>
      </c>
      <c r="M4615" s="427"/>
      <c r="N4615" s="434">
        <v>39262</v>
      </c>
      <c r="O4615" s="427">
        <v>6.46</v>
      </c>
    </row>
    <row r="4616" spans="11:15" ht="15" customHeight="1">
      <c r="K4616" s="434">
        <v>39262</v>
      </c>
      <c r="L4616" s="427">
        <v>6.24</v>
      </c>
      <c r="M4616" s="427"/>
      <c r="N4616" s="434">
        <v>39261</v>
      </c>
      <c r="O4616" s="427">
        <v>6.56</v>
      </c>
    </row>
    <row r="4617" spans="11:15" ht="15" customHeight="1">
      <c r="K4617" s="434">
        <v>39261</v>
      </c>
      <c r="L4617" s="427">
        <v>6.33</v>
      </c>
      <c r="M4617" s="427"/>
      <c r="N4617" s="434">
        <v>39260</v>
      </c>
      <c r="O4617" s="427">
        <v>6.52</v>
      </c>
    </row>
    <row r="4618" spans="11:15" ht="15" customHeight="1">
      <c r="K4618" s="434">
        <v>39260</v>
      </c>
      <c r="L4618" s="427">
        <v>6.3</v>
      </c>
      <c r="M4618" s="427"/>
      <c r="N4618" s="434">
        <v>39259</v>
      </c>
      <c r="O4618" s="427">
        <v>6.55</v>
      </c>
    </row>
    <row r="4619" spans="11:15" ht="15" customHeight="1">
      <c r="K4619" s="434">
        <v>39259</v>
      </c>
      <c r="L4619" s="427">
        <v>6.33</v>
      </c>
      <c r="M4619" s="427"/>
      <c r="N4619" s="434">
        <v>39258</v>
      </c>
      <c r="O4619" s="427">
        <v>6.53</v>
      </c>
    </row>
    <row r="4620" spans="11:15" ht="15" customHeight="1">
      <c r="K4620" s="434">
        <v>39258</v>
      </c>
      <c r="L4620" s="427">
        <v>6.3</v>
      </c>
      <c r="M4620" s="427"/>
      <c r="N4620" s="434">
        <v>39255</v>
      </c>
      <c r="O4620" s="427">
        <v>6.59</v>
      </c>
    </row>
    <row r="4621" spans="11:15" ht="15" customHeight="1">
      <c r="K4621" s="434">
        <v>39255</v>
      </c>
      <c r="L4621" s="427">
        <v>6.36</v>
      </c>
      <c r="M4621" s="427"/>
      <c r="N4621" s="434">
        <v>39254</v>
      </c>
      <c r="O4621" s="427">
        <v>6.61</v>
      </c>
    </row>
    <row r="4622" spans="11:15" ht="15" customHeight="1">
      <c r="K4622" s="434">
        <v>39254</v>
      </c>
      <c r="L4622" s="427">
        <v>6.39</v>
      </c>
      <c r="M4622" s="427"/>
      <c r="N4622" s="434">
        <v>39253</v>
      </c>
      <c r="O4622" s="427">
        <v>6.56</v>
      </c>
    </row>
    <row r="4623" spans="11:15" ht="15" customHeight="1">
      <c r="K4623" s="434">
        <v>39253</v>
      </c>
      <c r="L4623" s="427">
        <v>6.34</v>
      </c>
      <c r="M4623" s="427"/>
      <c r="N4623" s="434">
        <v>39252</v>
      </c>
      <c r="O4623" s="427">
        <v>6.54</v>
      </c>
    </row>
    <row r="4624" spans="11:15" ht="15" customHeight="1">
      <c r="K4624" s="434">
        <v>39252</v>
      </c>
      <c r="L4624" s="427">
        <v>6.3</v>
      </c>
      <c r="M4624" s="427"/>
      <c r="N4624" s="434">
        <v>39251</v>
      </c>
      <c r="O4624" s="427">
        <v>6.6</v>
      </c>
    </row>
    <row r="4625" spans="11:15" ht="15" customHeight="1">
      <c r="K4625" s="434">
        <v>39251</v>
      </c>
      <c r="L4625" s="427">
        <v>6.35</v>
      </c>
      <c r="M4625" s="427"/>
      <c r="N4625" s="434">
        <v>39248</v>
      </c>
      <c r="O4625" s="427">
        <v>6.61</v>
      </c>
    </row>
    <row r="4626" spans="11:15" ht="15" customHeight="1">
      <c r="K4626" s="434">
        <v>39248</v>
      </c>
      <c r="L4626" s="427">
        <v>6.36</v>
      </c>
      <c r="M4626" s="427"/>
      <c r="N4626" s="434">
        <v>39247</v>
      </c>
      <c r="O4626" s="427">
        <v>6.65</v>
      </c>
    </row>
    <row r="4627" spans="11:15" ht="15" customHeight="1">
      <c r="K4627" s="434">
        <v>39247</v>
      </c>
      <c r="L4627" s="427">
        <v>6.39</v>
      </c>
      <c r="M4627" s="427"/>
      <c r="N4627" s="434">
        <v>39246</v>
      </c>
      <c r="O4627" s="427">
        <v>6.63</v>
      </c>
    </row>
    <row r="4628" spans="11:15" ht="15" customHeight="1">
      <c r="K4628" s="434">
        <v>39246</v>
      </c>
      <c r="L4628" s="427">
        <v>6.37</v>
      </c>
      <c r="M4628" s="427"/>
      <c r="N4628" s="434">
        <v>39245</v>
      </c>
      <c r="O4628" s="427">
        <v>6.71</v>
      </c>
    </row>
    <row r="4629" spans="11:15" ht="15" customHeight="1">
      <c r="K4629" s="434">
        <v>39245</v>
      </c>
      <c r="L4629" s="427">
        <v>6.45</v>
      </c>
      <c r="M4629" s="427"/>
      <c r="N4629" s="434">
        <v>39244</v>
      </c>
      <c r="O4629" s="427">
        <v>6.6</v>
      </c>
    </row>
    <row r="4630" spans="11:15" ht="15" customHeight="1">
      <c r="K4630" s="434">
        <v>39244</v>
      </c>
      <c r="L4630" s="427">
        <v>6.34</v>
      </c>
      <c r="M4630" s="427"/>
      <c r="N4630" s="434">
        <v>39241</v>
      </c>
      <c r="O4630" s="427">
        <v>6.59</v>
      </c>
    </row>
    <row r="4631" spans="11:15" ht="15" customHeight="1">
      <c r="K4631" s="434">
        <v>39241</v>
      </c>
      <c r="L4631" s="427">
        <v>6.33</v>
      </c>
      <c r="M4631" s="427"/>
      <c r="N4631" s="434">
        <v>39240</v>
      </c>
      <c r="O4631" s="427">
        <v>6.55</v>
      </c>
    </row>
    <row r="4632" spans="11:15" ht="15" customHeight="1">
      <c r="K4632" s="434">
        <v>39240</v>
      </c>
      <c r="L4632" s="427">
        <v>6.3</v>
      </c>
      <c r="M4632" s="427"/>
      <c r="N4632" s="434">
        <v>39239</v>
      </c>
      <c r="O4632" s="427">
        <v>6.42</v>
      </c>
    </row>
    <row r="4633" spans="11:15" ht="15" customHeight="1">
      <c r="K4633" s="434">
        <v>39239</v>
      </c>
      <c r="L4633" s="427">
        <v>6.17</v>
      </c>
      <c r="M4633" s="427"/>
      <c r="N4633" s="434">
        <v>39238</v>
      </c>
      <c r="O4633" s="427">
        <v>6.4</v>
      </c>
    </row>
    <row r="4634" spans="11:15" ht="15" customHeight="1">
      <c r="K4634" s="434">
        <v>39238</v>
      </c>
      <c r="L4634" s="427">
        <v>6.15</v>
      </c>
      <c r="M4634" s="427"/>
      <c r="N4634" s="434">
        <v>39237</v>
      </c>
      <c r="O4634" s="427">
        <v>6.36</v>
      </c>
    </row>
    <row r="4635" spans="11:15" ht="15" customHeight="1">
      <c r="K4635" s="434">
        <v>39237</v>
      </c>
      <c r="L4635" s="427">
        <v>6.11</v>
      </c>
      <c r="M4635" s="427"/>
      <c r="N4635" s="434">
        <v>39234</v>
      </c>
      <c r="O4635" s="427">
        <v>6.4</v>
      </c>
    </row>
    <row r="4636" spans="11:15" ht="15" customHeight="1">
      <c r="K4636" s="434">
        <v>39234</v>
      </c>
      <c r="L4636" s="427">
        <v>6.15</v>
      </c>
      <c r="M4636" s="427"/>
      <c r="N4636" s="434">
        <v>39233</v>
      </c>
      <c r="O4636" s="427">
        <v>6.35</v>
      </c>
    </row>
    <row r="4637" spans="11:15" ht="15" customHeight="1">
      <c r="K4637" s="434">
        <v>39233</v>
      </c>
      <c r="L4637" s="427">
        <v>6.1</v>
      </c>
      <c r="M4637" s="427"/>
      <c r="N4637" s="434">
        <v>39232</v>
      </c>
      <c r="O4637" s="427">
        <v>6.34</v>
      </c>
    </row>
    <row r="4638" spans="11:15" ht="15" customHeight="1">
      <c r="K4638" s="434">
        <v>39232</v>
      </c>
      <c r="L4638" s="427">
        <v>6.09</v>
      </c>
      <c r="M4638" s="427"/>
      <c r="N4638" s="434">
        <v>39231</v>
      </c>
      <c r="O4638" s="427">
        <v>6.35</v>
      </c>
    </row>
    <row r="4639" spans="11:15" ht="15" customHeight="1">
      <c r="K4639" s="434">
        <v>39231</v>
      </c>
      <c r="L4639" s="427">
        <v>6.1</v>
      </c>
      <c r="M4639" s="427"/>
      <c r="N4639" s="434">
        <v>39227</v>
      </c>
      <c r="O4639" s="427">
        <v>6.33</v>
      </c>
    </row>
    <row r="4640" spans="11:15" ht="15" customHeight="1">
      <c r="K4640" s="434">
        <v>39227</v>
      </c>
      <c r="L4640" s="427">
        <v>6.09</v>
      </c>
      <c r="M4640" s="427"/>
      <c r="N4640" s="434">
        <v>39226</v>
      </c>
      <c r="O4640" s="427">
        <v>6.34</v>
      </c>
    </row>
    <row r="4641" spans="11:15" ht="15" customHeight="1">
      <c r="K4641" s="434">
        <v>39226</v>
      </c>
      <c r="L4641" s="427">
        <v>6.09</v>
      </c>
      <c r="M4641" s="427"/>
      <c r="N4641" s="434">
        <v>39225</v>
      </c>
      <c r="O4641" s="427">
        <v>6.34</v>
      </c>
    </row>
    <row r="4642" spans="11:15" ht="15" customHeight="1">
      <c r="K4642" s="434">
        <v>39225</v>
      </c>
      <c r="L4642" s="427">
        <v>6.1</v>
      </c>
      <c r="M4642" s="427"/>
      <c r="N4642" s="434">
        <v>39224</v>
      </c>
      <c r="O4642" s="427">
        <v>6.31</v>
      </c>
    </row>
    <row r="4643" spans="11:15" ht="15" customHeight="1">
      <c r="K4643" s="434">
        <v>39224</v>
      </c>
      <c r="L4643" s="427">
        <v>6.07</v>
      </c>
      <c r="M4643" s="427"/>
      <c r="N4643" s="434">
        <v>39223</v>
      </c>
      <c r="O4643" s="427">
        <v>6.27</v>
      </c>
    </row>
    <row r="4644" spans="11:15" ht="15" customHeight="1">
      <c r="K4644" s="434">
        <v>39223</v>
      </c>
      <c r="L4644" s="427">
        <v>6.03</v>
      </c>
      <c r="M4644" s="427"/>
      <c r="N4644" s="434">
        <v>39220</v>
      </c>
      <c r="O4644" s="427">
        <v>6.29</v>
      </c>
    </row>
    <row r="4645" spans="11:15" ht="15" customHeight="1">
      <c r="K4645" s="434">
        <v>39220</v>
      </c>
      <c r="L4645" s="427">
        <v>6.04</v>
      </c>
      <c r="M4645" s="427"/>
      <c r="N4645" s="434">
        <v>39219</v>
      </c>
      <c r="O4645" s="427">
        <v>6.24</v>
      </c>
    </row>
    <row r="4646" spans="11:15" ht="15" customHeight="1">
      <c r="K4646" s="434">
        <v>39219</v>
      </c>
      <c r="L4646" s="427">
        <v>6</v>
      </c>
      <c r="M4646" s="427"/>
      <c r="N4646" s="434">
        <v>39218</v>
      </c>
      <c r="O4646" s="427">
        <v>6.2</v>
      </c>
    </row>
    <row r="4647" spans="11:15" ht="15" customHeight="1">
      <c r="K4647" s="434">
        <v>39218</v>
      </c>
      <c r="L4647" s="427">
        <v>5.96</v>
      </c>
      <c r="M4647" s="427"/>
      <c r="N4647" s="434">
        <v>39217</v>
      </c>
      <c r="O4647" s="427">
        <v>6.21</v>
      </c>
    </row>
    <row r="4648" spans="11:15" ht="15" customHeight="1">
      <c r="K4648" s="434">
        <v>39217</v>
      </c>
      <c r="L4648" s="427">
        <v>5.97</v>
      </c>
      <c r="M4648" s="427"/>
      <c r="N4648" s="434">
        <v>39216</v>
      </c>
      <c r="O4648" s="427">
        <v>6.19</v>
      </c>
    </row>
    <row r="4649" spans="11:15" ht="15" customHeight="1">
      <c r="K4649" s="434">
        <v>39216</v>
      </c>
      <c r="L4649" s="427">
        <v>5.94</v>
      </c>
      <c r="M4649" s="427"/>
      <c r="N4649" s="434">
        <v>39213</v>
      </c>
      <c r="O4649" s="427">
        <v>6.17</v>
      </c>
    </row>
    <row r="4650" spans="11:15" ht="15" customHeight="1">
      <c r="K4650" s="434">
        <v>39213</v>
      </c>
      <c r="L4650" s="427">
        <v>5.93</v>
      </c>
      <c r="M4650" s="427"/>
      <c r="N4650" s="434">
        <v>39212</v>
      </c>
      <c r="O4650" s="427">
        <v>6.15</v>
      </c>
    </row>
    <row r="4651" spans="11:15" ht="15" customHeight="1">
      <c r="K4651" s="434">
        <v>39212</v>
      </c>
      <c r="L4651" s="427">
        <v>5.91</v>
      </c>
      <c r="M4651" s="427"/>
      <c r="N4651" s="434">
        <v>39211</v>
      </c>
      <c r="O4651" s="427">
        <v>6.16</v>
      </c>
    </row>
    <row r="4652" spans="11:15" ht="15" customHeight="1">
      <c r="K4652" s="434">
        <v>39211</v>
      </c>
      <c r="L4652" s="427">
        <v>5.92</v>
      </c>
      <c r="M4652" s="427"/>
      <c r="N4652" s="434">
        <v>39210</v>
      </c>
      <c r="O4652" s="427">
        <v>6.12</v>
      </c>
    </row>
    <row r="4653" spans="11:15" ht="15" customHeight="1">
      <c r="K4653" s="434">
        <v>39210</v>
      </c>
      <c r="L4653" s="427">
        <v>5.88</v>
      </c>
      <c r="M4653" s="427"/>
      <c r="N4653" s="434">
        <v>39209</v>
      </c>
      <c r="O4653" s="427">
        <v>6.12</v>
      </c>
    </row>
    <row r="4654" spans="11:15" ht="15" customHeight="1">
      <c r="K4654" s="434">
        <v>39209</v>
      </c>
      <c r="L4654" s="427">
        <v>5.87</v>
      </c>
      <c r="M4654" s="427"/>
      <c r="N4654" s="434">
        <v>39206</v>
      </c>
      <c r="O4654" s="427">
        <v>6.13</v>
      </c>
    </row>
    <row r="4655" spans="11:15" ht="15" customHeight="1">
      <c r="K4655" s="434">
        <v>39206</v>
      </c>
      <c r="L4655" s="427">
        <v>5.88</v>
      </c>
      <c r="M4655" s="427"/>
      <c r="N4655" s="434">
        <v>39205</v>
      </c>
      <c r="O4655" s="427">
        <v>6.16</v>
      </c>
    </row>
    <row r="4656" spans="11:15" ht="15" customHeight="1">
      <c r="K4656" s="434">
        <v>39205</v>
      </c>
      <c r="L4656" s="427">
        <v>5.92</v>
      </c>
      <c r="M4656" s="427"/>
      <c r="N4656" s="434">
        <v>39204</v>
      </c>
      <c r="O4656" s="427">
        <v>6.15</v>
      </c>
    </row>
    <row r="4657" spans="11:15" ht="15" customHeight="1">
      <c r="K4657" s="434">
        <v>39204</v>
      </c>
      <c r="L4657" s="427">
        <v>5.9</v>
      </c>
      <c r="M4657" s="427"/>
      <c r="N4657" s="434">
        <v>39203</v>
      </c>
      <c r="O4657" s="427">
        <v>6.15</v>
      </c>
    </row>
    <row r="4658" spans="11:15" ht="15" customHeight="1">
      <c r="K4658" s="434">
        <v>39203</v>
      </c>
      <c r="L4658" s="427">
        <v>5.9</v>
      </c>
      <c r="M4658" s="427"/>
      <c r="N4658" s="434">
        <v>39202</v>
      </c>
      <c r="O4658" s="427">
        <v>6.16</v>
      </c>
    </row>
    <row r="4659" spans="11:15" ht="15" customHeight="1">
      <c r="K4659" s="434">
        <v>39202</v>
      </c>
      <c r="L4659" s="427">
        <v>5.9</v>
      </c>
      <c r="M4659" s="427"/>
      <c r="N4659" s="434">
        <v>39199</v>
      </c>
      <c r="O4659" s="427">
        <v>6.22</v>
      </c>
    </row>
    <row r="4660" spans="11:15" ht="15" customHeight="1">
      <c r="K4660" s="434">
        <v>39199</v>
      </c>
      <c r="L4660" s="427">
        <v>5.97</v>
      </c>
      <c r="M4660" s="427"/>
      <c r="N4660" s="434">
        <v>39198</v>
      </c>
      <c r="O4660" s="427">
        <v>6.21</v>
      </c>
    </row>
    <row r="4661" spans="11:15" ht="15" customHeight="1">
      <c r="K4661" s="434">
        <v>39198</v>
      </c>
      <c r="L4661" s="427">
        <v>5.96</v>
      </c>
      <c r="M4661" s="427"/>
      <c r="N4661" s="434">
        <v>39197</v>
      </c>
      <c r="O4661" s="427">
        <v>6.17</v>
      </c>
    </row>
    <row r="4662" spans="11:15" ht="15" customHeight="1">
      <c r="K4662" s="434">
        <v>39197</v>
      </c>
      <c r="L4662" s="427">
        <v>5.92</v>
      </c>
      <c r="M4662" s="427"/>
      <c r="N4662" s="434">
        <v>39196</v>
      </c>
      <c r="O4662" s="427">
        <v>6.15</v>
      </c>
    </row>
    <row r="4663" spans="11:15" ht="15" customHeight="1">
      <c r="K4663" s="434">
        <v>39196</v>
      </c>
      <c r="L4663" s="427">
        <v>5.9</v>
      </c>
      <c r="M4663" s="427"/>
      <c r="N4663" s="434">
        <v>39195</v>
      </c>
      <c r="O4663" s="427">
        <v>6.18</v>
      </c>
    </row>
    <row r="4664" spans="11:15" ht="15" customHeight="1">
      <c r="K4664" s="434">
        <v>39195</v>
      </c>
      <c r="L4664" s="427">
        <v>5.93</v>
      </c>
      <c r="M4664" s="427"/>
      <c r="N4664" s="434">
        <v>39192</v>
      </c>
      <c r="O4664" s="427">
        <v>6.21</v>
      </c>
    </row>
    <row r="4665" spans="11:15" ht="15" customHeight="1">
      <c r="K4665" s="434">
        <v>39192</v>
      </c>
      <c r="L4665" s="427">
        <v>5.94</v>
      </c>
      <c r="M4665" s="427"/>
      <c r="N4665" s="434">
        <v>39191</v>
      </c>
      <c r="O4665" s="427">
        <v>6.2</v>
      </c>
    </row>
    <row r="4666" spans="11:15" ht="15" customHeight="1">
      <c r="K4666" s="434">
        <v>39191</v>
      </c>
      <c r="L4666" s="427">
        <v>5.94</v>
      </c>
      <c r="M4666" s="427"/>
      <c r="N4666" s="434">
        <v>39190</v>
      </c>
      <c r="O4666" s="427">
        <v>6.18</v>
      </c>
    </row>
    <row r="4667" spans="11:15" ht="15" customHeight="1">
      <c r="K4667" s="434">
        <v>39190</v>
      </c>
      <c r="L4667" s="427">
        <v>5.92</v>
      </c>
      <c r="M4667" s="427"/>
      <c r="N4667" s="434">
        <v>39189</v>
      </c>
      <c r="O4667" s="427">
        <v>6.22</v>
      </c>
    </row>
    <row r="4668" spans="11:15" ht="15" customHeight="1">
      <c r="K4668" s="434">
        <v>39189</v>
      </c>
      <c r="L4668" s="427">
        <v>5.95</v>
      </c>
      <c r="M4668" s="427"/>
      <c r="N4668" s="434">
        <v>39188</v>
      </c>
      <c r="O4668" s="427">
        <v>6.27</v>
      </c>
    </row>
    <row r="4669" spans="11:15" ht="15" customHeight="1">
      <c r="K4669" s="434">
        <v>39188</v>
      </c>
      <c r="L4669" s="427">
        <v>6</v>
      </c>
      <c r="M4669" s="427"/>
      <c r="N4669" s="434">
        <v>39185</v>
      </c>
      <c r="O4669" s="427">
        <v>6.3</v>
      </c>
    </row>
    <row r="4670" spans="11:15" ht="15" customHeight="1">
      <c r="K4670" s="434">
        <v>39185</v>
      </c>
      <c r="L4670" s="427">
        <v>6.03</v>
      </c>
      <c r="M4670" s="427"/>
      <c r="N4670" s="434">
        <v>39184</v>
      </c>
      <c r="O4670" s="427">
        <v>6.3</v>
      </c>
    </row>
    <row r="4671" spans="11:15" ht="15" customHeight="1">
      <c r="K4671" s="434">
        <v>39184</v>
      </c>
      <c r="L4671" s="427">
        <v>6.02</v>
      </c>
      <c r="M4671" s="427"/>
      <c r="N4671" s="434">
        <v>39183</v>
      </c>
      <c r="O4671" s="427">
        <v>6.3</v>
      </c>
    </row>
    <row r="4672" spans="11:15" ht="15" customHeight="1">
      <c r="K4672" s="434">
        <v>39183</v>
      </c>
      <c r="L4672" s="427">
        <v>6.02</v>
      </c>
      <c r="M4672" s="427"/>
      <c r="N4672" s="434">
        <v>39182</v>
      </c>
      <c r="O4672" s="427">
        <v>6.3</v>
      </c>
    </row>
    <row r="4673" spans="11:15" ht="15" customHeight="1">
      <c r="K4673" s="434">
        <v>39182</v>
      </c>
      <c r="L4673" s="427">
        <v>6.02</v>
      </c>
      <c r="M4673" s="427"/>
      <c r="N4673" s="434">
        <v>39181</v>
      </c>
      <c r="O4673" s="427">
        <v>6.32</v>
      </c>
    </row>
    <row r="4674" spans="11:15" ht="15" customHeight="1">
      <c r="K4674" s="434">
        <v>39181</v>
      </c>
      <c r="L4674" s="427">
        <v>6.03</v>
      </c>
      <c r="M4674" s="427"/>
      <c r="N4674" s="434">
        <v>39178</v>
      </c>
      <c r="O4674" s="427">
        <v>6.32</v>
      </c>
    </row>
    <row r="4675" spans="11:15" ht="15" customHeight="1">
      <c r="K4675" s="434">
        <v>39178</v>
      </c>
      <c r="L4675" s="427">
        <v>6.04</v>
      </c>
      <c r="M4675" s="427"/>
      <c r="N4675" s="434">
        <v>39177</v>
      </c>
      <c r="O4675" s="427">
        <v>6.27</v>
      </c>
    </row>
    <row r="4676" spans="11:15" ht="15" customHeight="1">
      <c r="K4676" s="434">
        <v>39177</v>
      </c>
      <c r="L4676" s="427">
        <v>5.99</v>
      </c>
      <c r="M4676" s="427"/>
      <c r="N4676" s="434">
        <v>39176</v>
      </c>
      <c r="O4676" s="427">
        <v>6.25</v>
      </c>
    </row>
    <row r="4677" spans="11:15" ht="15" customHeight="1">
      <c r="K4677" s="434">
        <v>39176</v>
      </c>
      <c r="L4677" s="427">
        <v>5.96</v>
      </c>
      <c r="M4677" s="427"/>
      <c r="N4677" s="434">
        <v>39175</v>
      </c>
      <c r="O4677" s="427">
        <v>6.25</v>
      </c>
    </row>
    <row r="4678" spans="11:15" ht="15" customHeight="1">
      <c r="K4678" s="434">
        <v>39175</v>
      </c>
      <c r="L4678" s="427">
        <v>5.96</v>
      </c>
      <c r="M4678" s="427"/>
      <c r="N4678" s="434">
        <v>39174</v>
      </c>
      <c r="O4678" s="427">
        <v>6.23</v>
      </c>
    </row>
    <row r="4679" spans="11:15" ht="15" customHeight="1">
      <c r="K4679" s="434">
        <v>39174</v>
      </c>
      <c r="L4679" s="427">
        <v>5.95</v>
      </c>
      <c r="M4679" s="427"/>
      <c r="N4679" s="434">
        <v>39171</v>
      </c>
      <c r="O4679" s="427">
        <v>6.25</v>
      </c>
    </row>
    <row r="4680" spans="11:15" ht="15" customHeight="1">
      <c r="K4680" s="434">
        <v>39171</v>
      </c>
      <c r="L4680" s="427">
        <v>5.97</v>
      </c>
      <c r="M4680" s="427"/>
      <c r="N4680" s="434">
        <v>39170</v>
      </c>
      <c r="O4680" s="427">
        <v>6.22</v>
      </c>
    </row>
    <row r="4681" spans="11:15" ht="15" customHeight="1">
      <c r="K4681" s="434">
        <v>39170</v>
      </c>
      <c r="L4681" s="427">
        <v>5.95</v>
      </c>
      <c r="M4681" s="427"/>
      <c r="N4681" s="434">
        <v>39169</v>
      </c>
      <c r="O4681" s="427">
        <v>6.23</v>
      </c>
    </row>
    <row r="4682" spans="11:15" ht="15" customHeight="1">
      <c r="K4682" s="434">
        <v>39169</v>
      </c>
      <c r="L4682" s="427">
        <v>5.96</v>
      </c>
      <c r="M4682" s="427"/>
      <c r="N4682" s="434">
        <v>39168</v>
      </c>
      <c r="O4682" s="427">
        <v>6.21</v>
      </c>
    </row>
    <row r="4683" spans="11:15" ht="15" customHeight="1">
      <c r="K4683" s="434">
        <v>39168</v>
      </c>
      <c r="L4683" s="427">
        <v>5.94</v>
      </c>
      <c r="M4683" s="427"/>
      <c r="N4683" s="434">
        <v>39167</v>
      </c>
      <c r="O4683" s="427">
        <v>6.18</v>
      </c>
    </row>
    <row r="4684" spans="11:15" ht="15" customHeight="1">
      <c r="K4684" s="434">
        <v>39167</v>
      </c>
      <c r="L4684" s="427">
        <v>5.91</v>
      </c>
      <c r="M4684" s="427"/>
      <c r="N4684" s="434">
        <v>39164</v>
      </c>
      <c r="O4684" s="427">
        <v>6.2</v>
      </c>
    </row>
    <row r="4685" spans="11:15" ht="15" customHeight="1">
      <c r="K4685" s="434">
        <v>39164</v>
      </c>
      <c r="L4685" s="427">
        <v>5.93</v>
      </c>
      <c r="M4685" s="427"/>
      <c r="N4685" s="434">
        <v>39163</v>
      </c>
      <c r="O4685" s="427">
        <v>6.18</v>
      </c>
    </row>
    <row r="4686" spans="11:15" ht="15" customHeight="1">
      <c r="K4686" s="434">
        <v>39163</v>
      </c>
      <c r="L4686" s="427">
        <v>5.91</v>
      </c>
      <c r="M4686" s="427"/>
      <c r="N4686" s="434">
        <v>39162</v>
      </c>
      <c r="O4686" s="427">
        <v>6.09</v>
      </c>
    </row>
    <row r="4687" spans="11:15" ht="15" customHeight="1">
      <c r="K4687" s="434">
        <v>39162</v>
      </c>
      <c r="L4687" s="427">
        <v>5.82</v>
      </c>
      <c r="M4687" s="427"/>
      <c r="N4687" s="434">
        <v>39161</v>
      </c>
      <c r="O4687" s="427">
        <v>6.1</v>
      </c>
    </row>
    <row r="4688" spans="11:15" ht="15" customHeight="1">
      <c r="K4688" s="434">
        <v>39161</v>
      </c>
      <c r="L4688" s="427">
        <v>5.83</v>
      </c>
      <c r="M4688" s="427"/>
      <c r="N4688" s="434">
        <v>39160</v>
      </c>
      <c r="O4688" s="427">
        <v>6.11</v>
      </c>
    </row>
    <row r="4689" spans="11:15" ht="15" customHeight="1">
      <c r="K4689" s="434">
        <v>39160</v>
      </c>
      <c r="L4689" s="427">
        <v>5.85</v>
      </c>
      <c r="M4689" s="427"/>
      <c r="N4689" s="434">
        <v>39157</v>
      </c>
      <c r="O4689" s="427">
        <v>6.09</v>
      </c>
    </row>
    <row r="4690" spans="11:15" ht="15" customHeight="1">
      <c r="K4690" s="434">
        <v>39157</v>
      </c>
      <c r="L4690" s="427">
        <v>5.82</v>
      </c>
      <c r="M4690" s="427"/>
      <c r="N4690" s="434">
        <v>39156</v>
      </c>
      <c r="O4690" s="427">
        <v>6.08</v>
      </c>
    </row>
    <row r="4691" spans="11:15" ht="15" customHeight="1">
      <c r="K4691" s="434">
        <v>39156</v>
      </c>
      <c r="L4691" s="427">
        <v>5.82</v>
      </c>
      <c r="M4691" s="427"/>
      <c r="N4691" s="434">
        <v>39155</v>
      </c>
      <c r="O4691" s="427">
        <v>6.08</v>
      </c>
    </row>
    <row r="4692" spans="11:15" ht="15" customHeight="1">
      <c r="K4692" s="434">
        <v>39155</v>
      </c>
      <c r="L4692" s="427">
        <v>5.82</v>
      </c>
      <c r="M4692" s="427"/>
      <c r="N4692" s="434">
        <v>39154</v>
      </c>
      <c r="O4692" s="427">
        <v>6.03</v>
      </c>
    </row>
    <row r="4693" spans="11:15" ht="15" customHeight="1">
      <c r="K4693" s="434">
        <v>39154</v>
      </c>
      <c r="L4693" s="427">
        <v>5.79</v>
      </c>
      <c r="M4693" s="427"/>
      <c r="N4693" s="434">
        <v>39153</v>
      </c>
      <c r="O4693" s="427">
        <v>6.05</v>
      </c>
    </row>
    <row r="4694" spans="11:15" ht="15" customHeight="1">
      <c r="K4694" s="434">
        <v>39153</v>
      </c>
      <c r="L4694" s="427">
        <v>5.81</v>
      </c>
      <c r="M4694" s="427"/>
      <c r="N4694" s="434">
        <v>39150</v>
      </c>
      <c r="O4694" s="427">
        <v>6.09</v>
      </c>
    </row>
    <row r="4695" spans="11:15" ht="15" customHeight="1">
      <c r="K4695" s="434">
        <v>39150</v>
      </c>
      <c r="L4695" s="427">
        <v>5.85</v>
      </c>
      <c r="M4695" s="427"/>
      <c r="N4695" s="434">
        <v>39149</v>
      </c>
      <c r="O4695" s="427">
        <v>6.02</v>
      </c>
    </row>
    <row r="4696" spans="11:15" ht="15" customHeight="1">
      <c r="K4696" s="434">
        <v>39149</v>
      </c>
      <c r="L4696" s="427">
        <v>5.78</v>
      </c>
      <c r="M4696" s="427"/>
      <c r="N4696" s="434">
        <v>39148</v>
      </c>
      <c r="O4696" s="427">
        <v>6</v>
      </c>
    </row>
    <row r="4697" spans="11:15" ht="15" customHeight="1">
      <c r="K4697" s="434">
        <v>39148</v>
      </c>
      <c r="L4697" s="427">
        <v>5.77</v>
      </c>
      <c r="M4697" s="427"/>
      <c r="N4697" s="434">
        <v>39147</v>
      </c>
      <c r="O4697" s="427">
        <v>6.02</v>
      </c>
    </row>
    <row r="4698" spans="11:15" ht="15" customHeight="1">
      <c r="K4698" s="434">
        <v>39147</v>
      </c>
      <c r="L4698" s="427">
        <v>5.79</v>
      </c>
      <c r="M4698" s="427"/>
      <c r="N4698" s="434">
        <v>39146</v>
      </c>
      <c r="O4698" s="427">
        <v>6.02</v>
      </c>
    </row>
    <row r="4699" spans="11:15" ht="15" customHeight="1">
      <c r="K4699" s="434">
        <v>39146</v>
      </c>
      <c r="L4699" s="427">
        <v>5.79</v>
      </c>
      <c r="M4699" s="427"/>
      <c r="N4699" s="434">
        <v>39143</v>
      </c>
      <c r="O4699" s="427">
        <v>6</v>
      </c>
    </row>
    <row r="4700" spans="11:15" ht="15" customHeight="1">
      <c r="K4700" s="434">
        <v>39143</v>
      </c>
      <c r="L4700" s="427">
        <v>5.77</v>
      </c>
      <c r="M4700" s="427"/>
      <c r="N4700" s="434">
        <v>39142</v>
      </c>
      <c r="O4700" s="427">
        <v>6.02</v>
      </c>
    </row>
    <row r="4701" spans="11:15" ht="15" customHeight="1">
      <c r="K4701" s="434">
        <v>39142</v>
      </c>
      <c r="L4701" s="427">
        <v>5.8</v>
      </c>
      <c r="M4701" s="427"/>
      <c r="N4701" s="434">
        <v>39141</v>
      </c>
      <c r="O4701" s="427">
        <v>6.01</v>
      </c>
    </row>
    <row r="4702" spans="11:15" ht="15" customHeight="1">
      <c r="K4702" s="434">
        <v>39141</v>
      </c>
      <c r="L4702" s="427">
        <v>5.78</v>
      </c>
      <c r="M4702" s="427"/>
      <c r="N4702" s="434">
        <v>39140</v>
      </c>
      <c r="O4702" s="427">
        <v>5.91</v>
      </c>
    </row>
    <row r="4703" spans="11:15" ht="15" customHeight="1">
      <c r="K4703" s="434">
        <v>39140</v>
      </c>
      <c r="L4703" s="427">
        <v>5.7</v>
      </c>
      <c r="M4703" s="427"/>
      <c r="N4703" s="434">
        <v>39139</v>
      </c>
      <c r="O4703" s="427">
        <v>6</v>
      </c>
    </row>
    <row r="4704" spans="11:15" ht="15" customHeight="1">
      <c r="K4704" s="434">
        <v>39139</v>
      </c>
      <c r="L4704" s="427">
        <v>5.8</v>
      </c>
      <c r="M4704" s="427"/>
      <c r="N4704" s="434">
        <v>39136</v>
      </c>
      <c r="O4704" s="427">
        <v>6.04</v>
      </c>
    </row>
    <row r="4705" spans="11:15" ht="15" customHeight="1">
      <c r="K4705" s="434">
        <v>39136</v>
      </c>
      <c r="L4705" s="427">
        <v>5.85</v>
      </c>
      <c r="M4705" s="427"/>
      <c r="N4705" s="434">
        <v>39135</v>
      </c>
      <c r="O4705" s="427">
        <v>6.09</v>
      </c>
    </row>
    <row r="4706" spans="11:15" ht="15" customHeight="1">
      <c r="K4706" s="434">
        <v>39135</v>
      </c>
      <c r="L4706" s="427">
        <v>5.9</v>
      </c>
      <c r="M4706" s="427"/>
      <c r="N4706" s="434">
        <v>39134</v>
      </c>
      <c r="O4706" s="427">
        <v>6.06</v>
      </c>
    </row>
    <row r="4707" spans="11:15" ht="15" customHeight="1">
      <c r="K4707" s="434">
        <v>39134</v>
      </c>
      <c r="L4707" s="427">
        <v>5.87</v>
      </c>
      <c r="M4707" s="427"/>
      <c r="N4707" s="434">
        <v>39133</v>
      </c>
      <c r="O4707" s="427">
        <v>6.05</v>
      </c>
    </row>
    <row r="4708" spans="11:15" ht="15" customHeight="1">
      <c r="K4708" s="434">
        <v>39133</v>
      </c>
      <c r="L4708" s="427">
        <v>5.86</v>
      </c>
      <c r="M4708" s="427"/>
      <c r="N4708" s="434">
        <v>39129</v>
      </c>
      <c r="O4708" s="427">
        <v>6.07</v>
      </c>
    </row>
    <row r="4709" spans="11:15" ht="15" customHeight="1">
      <c r="K4709" s="434">
        <v>39129</v>
      </c>
      <c r="L4709" s="427">
        <v>5.87</v>
      </c>
      <c r="M4709" s="427"/>
      <c r="N4709" s="434">
        <v>39128</v>
      </c>
      <c r="O4709" s="427">
        <v>6.08</v>
      </c>
    </row>
    <row r="4710" spans="11:15" ht="15" customHeight="1">
      <c r="K4710" s="434">
        <v>39128</v>
      </c>
      <c r="L4710" s="427">
        <v>5.89</v>
      </c>
      <c r="M4710" s="427"/>
      <c r="N4710" s="434">
        <v>39127</v>
      </c>
      <c r="O4710" s="427">
        <v>6.11</v>
      </c>
    </row>
    <row r="4711" spans="11:15" ht="15" customHeight="1">
      <c r="K4711" s="434">
        <v>39127</v>
      </c>
      <c r="L4711" s="427">
        <v>5.91</v>
      </c>
      <c r="M4711" s="427"/>
      <c r="N4711" s="434">
        <v>39126</v>
      </c>
      <c r="O4711" s="427">
        <v>6.19</v>
      </c>
    </row>
    <row r="4712" spans="11:15" ht="15" customHeight="1">
      <c r="K4712" s="434">
        <v>39126</v>
      </c>
      <c r="L4712" s="427">
        <v>5.99</v>
      </c>
      <c r="M4712" s="427"/>
      <c r="N4712" s="434">
        <v>39125</v>
      </c>
      <c r="O4712" s="427">
        <v>6.17</v>
      </c>
    </row>
    <row r="4713" spans="11:15" ht="15" customHeight="1">
      <c r="K4713" s="434">
        <v>39125</v>
      </c>
      <c r="L4713" s="427">
        <v>5.97</v>
      </c>
      <c r="M4713" s="427"/>
      <c r="N4713" s="434">
        <v>39122</v>
      </c>
      <c r="O4713" s="427">
        <v>6.16</v>
      </c>
    </row>
    <row r="4714" spans="11:15" ht="15" customHeight="1">
      <c r="K4714" s="434">
        <v>39122</v>
      </c>
      <c r="L4714" s="427">
        <v>5.96</v>
      </c>
      <c r="M4714" s="427"/>
      <c r="N4714" s="434">
        <v>39121</v>
      </c>
      <c r="O4714" s="427">
        <v>6.11</v>
      </c>
    </row>
    <row r="4715" spans="11:15" ht="15" customHeight="1">
      <c r="K4715" s="434">
        <v>39121</v>
      </c>
      <c r="L4715" s="427">
        <v>5.91</v>
      </c>
      <c r="M4715" s="427"/>
      <c r="N4715" s="434">
        <v>39120</v>
      </c>
      <c r="O4715" s="427">
        <v>6.12</v>
      </c>
    </row>
    <row r="4716" spans="11:15" ht="15" customHeight="1">
      <c r="K4716" s="434">
        <v>39120</v>
      </c>
      <c r="L4716" s="427">
        <v>5.92</v>
      </c>
      <c r="M4716" s="427"/>
      <c r="N4716" s="434">
        <v>39119</v>
      </c>
      <c r="O4716" s="427">
        <v>6.15</v>
      </c>
    </row>
    <row r="4717" spans="11:15" ht="15" customHeight="1">
      <c r="K4717" s="434">
        <v>39119</v>
      </c>
      <c r="L4717" s="427">
        <v>5.94</v>
      </c>
      <c r="M4717" s="427"/>
      <c r="N4717" s="434">
        <v>39118</v>
      </c>
      <c r="O4717" s="427">
        <v>6.19</v>
      </c>
    </row>
    <row r="4718" spans="11:15" ht="15" customHeight="1">
      <c r="K4718" s="434">
        <v>39118</v>
      </c>
      <c r="L4718" s="427">
        <v>5.98</v>
      </c>
      <c r="M4718" s="427"/>
      <c r="N4718" s="434">
        <v>39115</v>
      </c>
      <c r="O4718" s="427">
        <v>6.22</v>
      </c>
    </row>
    <row r="4719" spans="11:15" ht="15" customHeight="1">
      <c r="K4719" s="434">
        <v>39115</v>
      </c>
      <c r="L4719" s="427">
        <v>6.01</v>
      </c>
      <c r="M4719" s="427"/>
      <c r="N4719" s="434">
        <v>39114</v>
      </c>
      <c r="O4719" s="427">
        <v>6.23</v>
      </c>
    </row>
    <row r="4720" spans="11:15" ht="15" customHeight="1">
      <c r="K4720" s="434">
        <v>39114</v>
      </c>
      <c r="L4720" s="427">
        <v>6.02</v>
      </c>
      <c r="M4720" s="427"/>
      <c r="N4720" s="434">
        <v>39113</v>
      </c>
      <c r="O4720" s="427">
        <v>6.22</v>
      </c>
    </row>
    <row r="4721" spans="11:15" ht="15" customHeight="1">
      <c r="K4721" s="434">
        <v>39113</v>
      </c>
      <c r="L4721" s="427">
        <v>6.01</v>
      </c>
      <c r="M4721" s="427"/>
      <c r="N4721" s="434">
        <v>39112</v>
      </c>
      <c r="O4721" s="427">
        <v>6.26</v>
      </c>
    </row>
    <row r="4722" spans="11:15" ht="15" customHeight="1">
      <c r="K4722" s="434">
        <v>39112</v>
      </c>
      <c r="L4722" s="427">
        <v>6.06</v>
      </c>
      <c r="M4722" s="427"/>
      <c r="N4722" s="434">
        <v>39111</v>
      </c>
      <c r="O4722" s="427">
        <v>6.27</v>
      </c>
    </row>
    <row r="4723" spans="11:15" ht="15" customHeight="1">
      <c r="K4723" s="434">
        <v>39111</v>
      </c>
      <c r="L4723" s="427">
        <v>6.08</v>
      </c>
      <c r="M4723" s="427"/>
      <c r="N4723" s="434">
        <v>39108</v>
      </c>
      <c r="O4723" s="427">
        <v>6.26</v>
      </c>
    </row>
    <row r="4724" spans="11:15" ht="15" customHeight="1">
      <c r="K4724" s="434">
        <v>39108</v>
      </c>
      <c r="L4724" s="427">
        <v>6.07</v>
      </c>
      <c r="M4724" s="427"/>
      <c r="N4724" s="434">
        <v>39107</v>
      </c>
      <c r="O4724" s="427">
        <v>6.25</v>
      </c>
    </row>
    <row r="4725" spans="11:15" ht="15" customHeight="1">
      <c r="K4725" s="434">
        <v>39107</v>
      </c>
      <c r="L4725" s="427">
        <v>6.05</v>
      </c>
      <c r="M4725" s="427"/>
      <c r="N4725" s="434">
        <v>39106</v>
      </c>
      <c r="O4725" s="427">
        <v>6.2</v>
      </c>
    </row>
    <row r="4726" spans="11:15" ht="15" customHeight="1">
      <c r="K4726" s="434">
        <v>39106</v>
      </c>
      <c r="L4726" s="427">
        <v>6.01</v>
      </c>
      <c r="M4726" s="427"/>
      <c r="N4726" s="434">
        <v>39105</v>
      </c>
      <c r="O4726" s="427">
        <v>6.19</v>
      </c>
    </row>
    <row r="4727" spans="11:15" ht="15" customHeight="1">
      <c r="K4727" s="434">
        <v>39105</v>
      </c>
      <c r="L4727" s="427">
        <v>6</v>
      </c>
      <c r="M4727" s="427"/>
      <c r="N4727" s="434">
        <v>39104</v>
      </c>
      <c r="O4727" s="427">
        <v>6.14</v>
      </c>
    </row>
    <row r="4728" spans="11:15" ht="15" customHeight="1">
      <c r="K4728" s="434">
        <v>39104</v>
      </c>
      <c r="L4728" s="427">
        <v>5.95</v>
      </c>
      <c r="M4728" s="427"/>
      <c r="N4728" s="434">
        <v>39101</v>
      </c>
      <c r="O4728" s="427">
        <v>6.16</v>
      </c>
    </row>
    <row r="4729" spans="11:15" ht="15" customHeight="1">
      <c r="K4729" s="434">
        <v>39101</v>
      </c>
      <c r="L4729" s="427">
        <v>5.97</v>
      </c>
      <c r="M4729" s="427"/>
      <c r="N4729" s="434">
        <v>39100</v>
      </c>
      <c r="O4729" s="427">
        <v>6.15</v>
      </c>
    </row>
    <row r="4730" spans="11:15" ht="15" customHeight="1">
      <c r="K4730" s="434">
        <v>39100</v>
      </c>
      <c r="L4730" s="427">
        <v>5.95</v>
      </c>
      <c r="M4730" s="427"/>
      <c r="N4730" s="434">
        <v>39099</v>
      </c>
      <c r="O4730" s="427">
        <v>6.19</v>
      </c>
    </row>
    <row r="4731" spans="11:15" ht="15" customHeight="1">
      <c r="K4731" s="434">
        <v>39099</v>
      </c>
      <c r="L4731" s="427">
        <v>5.99</v>
      </c>
      <c r="M4731" s="427"/>
      <c r="N4731" s="434">
        <v>39098</v>
      </c>
      <c r="O4731" s="427">
        <v>6.15</v>
      </c>
    </row>
    <row r="4732" spans="11:15" ht="15" customHeight="1">
      <c r="K4732" s="434">
        <v>39098</v>
      </c>
      <c r="L4732" s="427">
        <v>5.95</v>
      </c>
      <c r="M4732" s="427"/>
      <c r="N4732" s="434">
        <v>39094</v>
      </c>
      <c r="O4732" s="427">
        <v>6.17</v>
      </c>
    </row>
    <row r="4733" spans="11:15" ht="15" customHeight="1">
      <c r="K4733" s="434">
        <v>39094</v>
      </c>
      <c r="L4733" s="427">
        <v>5.97</v>
      </c>
      <c r="M4733" s="427"/>
      <c r="N4733" s="434">
        <v>39093</v>
      </c>
      <c r="O4733" s="427">
        <v>6.14</v>
      </c>
    </row>
    <row r="4734" spans="11:15" ht="15" customHeight="1">
      <c r="K4734" s="434">
        <v>39093</v>
      </c>
      <c r="L4734" s="427">
        <v>5.93</v>
      </c>
      <c r="M4734" s="427"/>
      <c r="N4734" s="434">
        <v>39092</v>
      </c>
      <c r="O4734" s="427">
        <v>6.09</v>
      </c>
    </row>
    <row r="4735" spans="11:15" ht="15" customHeight="1">
      <c r="K4735" s="434">
        <v>39092</v>
      </c>
      <c r="L4735" s="427">
        <v>5.88</v>
      </c>
      <c r="M4735" s="427"/>
      <c r="N4735" s="434">
        <v>39091</v>
      </c>
      <c r="O4735" s="427">
        <v>6.07</v>
      </c>
    </row>
    <row r="4736" spans="11:15" ht="15" customHeight="1">
      <c r="K4736" s="434">
        <v>39091</v>
      </c>
      <c r="L4736" s="427">
        <v>5.85</v>
      </c>
      <c r="M4736" s="427"/>
      <c r="N4736" s="434">
        <v>39090</v>
      </c>
      <c r="O4736" s="427">
        <v>6.07</v>
      </c>
    </row>
    <row r="4737" spans="11:15" ht="15" customHeight="1">
      <c r="K4737" s="434">
        <v>39090</v>
      </c>
      <c r="L4737" s="427">
        <v>5.85</v>
      </c>
      <c r="M4737" s="427"/>
      <c r="N4737" s="434">
        <v>39087</v>
      </c>
      <c r="O4737" s="427">
        <v>6.07</v>
      </c>
    </row>
    <row r="4738" spans="11:15" ht="15" customHeight="1">
      <c r="K4738" s="434">
        <v>39087</v>
      </c>
      <c r="L4738" s="427">
        <v>5.85</v>
      </c>
      <c r="M4738" s="427"/>
      <c r="N4738" s="434">
        <v>39086</v>
      </c>
      <c r="O4738" s="427">
        <v>6.06</v>
      </c>
    </row>
    <row r="4739" spans="11:15" ht="15" customHeight="1">
      <c r="K4739" s="434">
        <v>39086</v>
      </c>
      <c r="L4739" s="427">
        <v>5.84</v>
      </c>
      <c r="M4739" s="427"/>
      <c r="N4739" s="434">
        <v>39085</v>
      </c>
      <c r="O4739" s="427">
        <v>6.1</v>
      </c>
    </row>
    <row r="4740" spans="11:15" ht="15" customHeight="1">
      <c r="K4740" s="434">
        <v>39085</v>
      </c>
      <c r="L4740" s="427">
        <v>5.88</v>
      </c>
      <c r="M4740" s="427"/>
      <c r="N4740" s="434">
        <v>39084</v>
      </c>
      <c r="O4740" s="427">
        <v>6.15</v>
      </c>
    </row>
    <row r="4741" spans="11:15" ht="15" customHeight="1">
      <c r="K4741" s="434">
        <v>39084</v>
      </c>
      <c r="L4741" s="427">
        <v>5.92</v>
      </c>
      <c r="M4741" s="427"/>
      <c r="N4741" s="434">
        <v>39080</v>
      </c>
      <c r="O4741" s="427">
        <v>6.18</v>
      </c>
    </row>
    <row r="4742" spans="11:15" ht="15" customHeight="1">
      <c r="K4742" s="434">
        <v>39080</v>
      </c>
      <c r="L4742" s="427">
        <v>5.95</v>
      </c>
      <c r="M4742" s="427"/>
      <c r="N4742" s="434">
        <v>39079</v>
      </c>
      <c r="O4742" s="427">
        <v>6.18</v>
      </c>
    </row>
    <row r="4743" spans="11:15" ht="15" customHeight="1">
      <c r="K4743" s="434">
        <v>39079</v>
      </c>
      <c r="L4743" s="427">
        <v>5.94</v>
      </c>
      <c r="M4743" s="427"/>
      <c r="N4743" s="434">
        <v>39078</v>
      </c>
      <c r="O4743" s="427">
        <v>6.15</v>
      </c>
    </row>
    <row r="4744" spans="11:15" ht="15" customHeight="1">
      <c r="K4744" s="434">
        <v>39078</v>
      </c>
      <c r="L4744" s="427">
        <v>5.91</v>
      </c>
      <c r="M4744" s="427"/>
      <c r="N4744" s="434">
        <v>39077</v>
      </c>
      <c r="O4744" s="427">
        <v>6.1</v>
      </c>
    </row>
    <row r="4745" spans="11:15" ht="15" customHeight="1">
      <c r="K4745" s="434">
        <v>39077</v>
      </c>
      <c r="L4745" s="427">
        <v>5.86</v>
      </c>
      <c r="M4745" s="427"/>
      <c r="N4745" s="434">
        <v>39073</v>
      </c>
      <c r="O4745" s="427">
        <v>6.13</v>
      </c>
    </row>
    <row r="4746" spans="11:15" ht="15" customHeight="1">
      <c r="K4746" s="434">
        <v>39073</v>
      </c>
      <c r="L4746" s="427">
        <v>5.89</v>
      </c>
      <c r="M4746" s="427"/>
      <c r="N4746" s="434">
        <v>39072</v>
      </c>
      <c r="O4746" s="427">
        <v>6.06</v>
      </c>
    </row>
    <row r="4747" spans="11:15" ht="15" customHeight="1">
      <c r="K4747" s="434">
        <v>39072</v>
      </c>
      <c r="L4747" s="427">
        <v>5.82</v>
      </c>
      <c r="M4747" s="427"/>
      <c r="N4747" s="434">
        <v>39071</v>
      </c>
      <c r="O4747" s="427">
        <v>6.1</v>
      </c>
    </row>
    <row r="4748" spans="11:15" ht="15" customHeight="1">
      <c r="K4748" s="434">
        <v>39071</v>
      </c>
      <c r="L4748" s="427">
        <v>5.86</v>
      </c>
      <c r="M4748" s="427"/>
      <c r="N4748" s="434">
        <v>39070</v>
      </c>
      <c r="O4748" s="427">
        <v>6.1</v>
      </c>
    </row>
    <row r="4749" spans="11:15" ht="15" customHeight="1">
      <c r="K4749" s="434">
        <v>39070</v>
      </c>
      <c r="L4749" s="427">
        <v>5.86</v>
      </c>
      <c r="M4749" s="427"/>
      <c r="N4749" s="434">
        <v>39069</v>
      </c>
      <c r="O4749" s="427">
        <v>6.09</v>
      </c>
    </row>
    <row r="4750" spans="11:15" ht="15" customHeight="1">
      <c r="K4750" s="434">
        <v>39069</v>
      </c>
      <c r="L4750" s="427">
        <v>5.84</v>
      </c>
      <c r="M4750" s="427"/>
      <c r="N4750" s="434">
        <v>39066</v>
      </c>
      <c r="O4750" s="427">
        <v>6.09</v>
      </c>
    </row>
    <row r="4751" spans="11:15" ht="15" customHeight="1">
      <c r="K4751" s="434">
        <v>39066</v>
      </c>
      <c r="L4751" s="427">
        <v>5.85</v>
      </c>
      <c r="M4751" s="427"/>
      <c r="N4751" s="434">
        <v>39065</v>
      </c>
      <c r="O4751" s="427">
        <v>6.09</v>
      </c>
    </row>
    <row r="4752" spans="11:15" ht="15" customHeight="1">
      <c r="K4752" s="434">
        <v>39065</v>
      </c>
      <c r="L4752" s="427">
        <v>5.85</v>
      </c>
      <c r="M4752" s="427"/>
      <c r="N4752" s="434">
        <v>39064</v>
      </c>
      <c r="O4752" s="427">
        <v>6.06</v>
      </c>
    </row>
    <row r="4753" spans="11:15" ht="15" customHeight="1">
      <c r="K4753" s="434">
        <v>39064</v>
      </c>
      <c r="L4753" s="427">
        <v>5.82</v>
      </c>
      <c r="M4753" s="427"/>
      <c r="N4753" s="434">
        <v>39063</v>
      </c>
      <c r="O4753" s="427">
        <v>5.98</v>
      </c>
    </row>
    <row r="4754" spans="11:15" ht="15" customHeight="1">
      <c r="K4754" s="434">
        <v>39063</v>
      </c>
      <c r="L4754" s="427">
        <v>5.74</v>
      </c>
      <c r="M4754" s="427"/>
      <c r="N4754" s="434">
        <v>39062</v>
      </c>
      <c r="O4754" s="427">
        <v>6</v>
      </c>
    </row>
    <row r="4755" spans="11:15" ht="15" customHeight="1">
      <c r="K4755" s="434">
        <v>39062</v>
      </c>
      <c r="L4755" s="427">
        <v>5.76</v>
      </c>
      <c r="M4755" s="427"/>
      <c r="N4755" s="434">
        <v>39059</v>
      </c>
      <c r="O4755" s="427">
        <v>6.03</v>
      </c>
    </row>
    <row r="4756" spans="11:15" ht="15" customHeight="1">
      <c r="K4756" s="434">
        <v>39059</v>
      </c>
      <c r="L4756" s="427">
        <v>5.79</v>
      </c>
      <c r="M4756" s="427"/>
      <c r="N4756" s="434">
        <v>39058</v>
      </c>
      <c r="O4756" s="427">
        <v>5.97</v>
      </c>
    </row>
    <row r="4757" spans="11:15" ht="15" customHeight="1">
      <c r="K4757" s="434">
        <v>39058</v>
      </c>
      <c r="L4757" s="427">
        <v>5.73</v>
      </c>
      <c r="M4757" s="427"/>
      <c r="N4757" s="434">
        <v>39057</v>
      </c>
      <c r="O4757" s="427">
        <v>5.97</v>
      </c>
    </row>
    <row r="4758" spans="11:15" ht="15" customHeight="1">
      <c r="K4758" s="434">
        <v>39057</v>
      </c>
      <c r="L4758" s="427">
        <v>5.73</v>
      </c>
      <c r="M4758" s="427"/>
      <c r="N4758" s="434">
        <v>39056</v>
      </c>
      <c r="O4758" s="427">
        <v>5.94</v>
      </c>
    </row>
    <row r="4759" spans="11:15" ht="15" customHeight="1">
      <c r="K4759" s="434">
        <v>39056</v>
      </c>
      <c r="L4759" s="427">
        <v>5.7</v>
      </c>
      <c r="M4759" s="427"/>
      <c r="N4759" s="434">
        <v>39055</v>
      </c>
      <c r="O4759" s="427">
        <v>5.92</v>
      </c>
    </row>
    <row r="4760" spans="11:15" ht="15" customHeight="1">
      <c r="K4760" s="434">
        <v>39055</v>
      </c>
      <c r="L4760" s="427">
        <v>5.68</v>
      </c>
      <c r="M4760" s="427"/>
      <c r="N4760" s="434">
        <v>39052</v>
      </c>
      <c r="O4760" s="427">
        <v>5.91</v>
      </c>
    </row>
    <row r="4761" spans="11:15" ht="15" customHeight="1">
      <c r="K4761" s="434">
        <v>39052</v>
      </c>
      <c r="L4761" s="427">
        <v>5.67</v>
      </c>
      <c r="M4761" s="427"/>
      <c r="N4761" s="434">
        <v>39051</v>
      </c>
      <c r="O4761" s="427">
        <v>5.93</v>
      </c>
    </row>
    <row r="4762" spans="11:15" ht="15" customHeight="1">
      <c r="K4762" s="434">
        <v>39051</v>
      </c>
      <c r="L4762" s="427">
        <v>5.68</v>
      </c>
      <c r="M4762" s="427"/>
      <c r="N4762" s="434">
        <v>39050</v>
      </c>
      <c r="O4762" s="427">
        <v>5.98</v>
      </c>
    </row>
    <row r="4763" spans="11:15" ht="15" customHeight="1">
      <c r="K4763" s="434">
        <v>39050</v>
      </c>
      <c r="L4763" s="427">
        <v>5.73</v>
      </c>
      <c r="M4763" s="427"/>
      <c r="N4763" s="434">
        <v>39049</v>
      </c>
      <c r="O4763" s="427">
        <v>5.97</v>
      </c>
    </row>
    <row r="4764" spans="11:15" ht="15" customHeight="1">
      <c r="K4764" s="434">
        <v>39049</v>
      </c>
      <c r="L4764" s="427">
        <v>5.72</v>
      </c>
      <c r="M4764" s="427"/>
      <c r="N4764" s="434">
        <v>39048</v>
      </c>
      <c r="O4764" s="427">
        <v>5.99</v>
      </c>
    </row>
    <row r="4765" spans="11:15" ht="15" customHeight="1">
      <c r="K4765" s="434">
        <v>39048</v>
      </c>
      <c r="L4765" s="427">
        <v>5.74</v>
      </c>
      <c r="M4765" s="427"/>
      <c r="N4765" s="434">
        <v>39045</v>
      </c>
      <c r="O4765" s="427">
        <v>5.99</v>
      </c>
    </row>
    <row r="4766" spans="11:15" ht="15" customHeight="1">
      <c r="K4766" s="434">
        <v>39045</v>
      </c>
      <c r="L4766" s="427">
        <v>5.75</v>
      </c>
      <c r="M4766" s="427"/>
      <c r="N4766" s="434">
        <v>39043</v>
      </c>
      <c r="O4766" s="427">
        <v>6.01</v>
      </c>
    </row>
    <row r="4767" spans="11:15" ht="15" customHeight="1">
      <c r="K4767" s="434">
        <v>39043</v>
      </c>
      <c r="L4767" s="427">
        <v>5.77</v>
      </c>
      <c r="M4767" s="427"/>
      <c r="N4767" s="434">
        <v>39042</v>
      </c>
      <c r="O4767" s="427">
        <v>6.02</v>
      </c>
    </row>
    <row r="4768" spans="11:15" ht="15" customHeight="1">
      <c r="K4768" s="434">
        <v>39042</v>
      </c>
      <c r="L4768" s="427">
        <v>5.78</v>
      </c>
      <c r="M4768" s="427"/>
      <c r="N4768" s="434">
        <v>39041</v>
      </c>
      <c r="O4768" s="427">
        <v>6.04</v>
      </c>
    </row>
    <row r="4769" spans="11:15" ht="15" customHeight="1">
      <c r="K4769" s="434">
        <v>39041</v>
      </c>
      <c r="L4769" s="427">
        <v>5.79</v>
      </c>
      <c r="M4769" s="427"/>
      <c r="N4769" s="434">
        <v>39038</v>
      </c>
      <c r="O4769" s="427">
        <v>6.05</v>
      </c>
    </row>
    <row r="4770" spans="11:15" ht="15" customHeight="1">
      <c r="K4770" s="434">
        <v>39038</v>
      </c>
      <c r="L4770" s="427">
        <v>5.8</v>
      </c>
      <c r="M4770" s="427"/>
      <c r="N4770" s="434">
        <v>39037</v>
      </c>
      <c r="O4770" s="427">
        <v>6.09</v>
      </c>
    </row>
    <row r="4771" spans="11:15" ht="15" customHeight="1">
      <c r="K4771" s="434">
        <v>39037</v>
      </c>
      <c r="L4771" s="427">
        <v>5.85</v>
      </c>
      <c r="M4771" s="427"/>
      <c r="N4771" s="434">
        <v>39036</v>
      </c>
      <c r="O4771" s="427">
        <v>6.06</v>
      </c>
    </row>
    <row r="4772" spans="11:15" ht="15" customHeight="1">
      <c r="K4772" s="434">
        <v>39036</v>
      </c>
      <c r="L4772" s="427">
        <v>5.81</v>
      </c>
      <c r="M4772" s="427"/>
      <c r="N4772" s="434">
        <v>39035</v>
      </c>
      <c r="O4772" s="427">
        <v>6.01</v>
      </c>
    </row>
    <row r="4773" spans="11:15" ht="15" customHeight="1">
      <c r="K4773" s="434">
        <v>39035</v>
      </c>
      <c r="L4773" s="427">
        <v>5.77</v>
      </c>
      <c r="M4773" s="427"/>
      <c r="N4773" s="434">
        <v>39034</v>
      </c>
      <c r="O4773" s="427">
        <v>6.05</v>
      </c>
    </row>
    <row r="4774" spans="11:15" ht="15" customHeight="1">
      <c r="K4774" s="434">
        <v>39034</v>
      </c>
      <c r="L4774" s="427">
        <v>5.81</v>
      </c>
      <c r="M4774" s="427"/>
      <c r="N4774" s="434">
        <v>39031</v>
      </c>
      <c r="O4774" s="427">
        <v>6.04</v>
      </c>
    </row>
    <row r="4775" spans="11:15" ht="15" customHeight="1">
      <c r="K4775" s="434">
        <v>39031</v>
      </c>
      <c r="L4775" s="427">
        <v>5.8</v>
      </c>
      <c r="M4775" s="427"/>
      <c r="N4775" s="434">
        <v>39030</v>
      </c>
      <c r="O4775" s="427">
        <v>6.08</v>
      </c>
    </row>
    <row r="4776" spans="11:15" ht="15" customHeight="1">
      <c r="K4776" s="434">
        <v>39030</v>
      </c>
      <c r="L4776" s="427">
        <v>5.85</v>
      </c>
      <c r="M4776" s="427"/>
      <c r="N4776" s="434">
        <v>39029</v>
      </c>
      <c r="O4776" s="427">
        <v>6.07</v>
      </c>
    </row>
    <row r="4777" spans="11:15" ht="15" customHeight="1">
      <c r="K4777" s="434">
        <v>39029</v>
      </c>
      <c r="L4777" s="427">
        <v>5.84</v>
      </c>
      <c r="M4777" s="427"/>
      <c r="N4777" s="434">
        <v>39028</v>
      </c>
      <c r="O4777" s="427">
        <v>6.1</v>
      </c>
    </row>
    <row r="4778" spans="11:15" ht="15" customHeight="1">
      <c r="K4778" s="434">
        <v>39028</v>
      </c>
      <c r="L4778" s="427">
        <v>5.87</v>
      </c>
      <c r="M4778" s="427"/>
      <c r="N4778" s="434">
        <v>39027</v>
      </c>
      <c r="O4778" s="427">
        <v>6.15</v>
      </c>
    </row>
    <row r="4779" spans="11:15" ht="15" customHeight="1">
      <c r="K4779" s="434">
        <v>39027</v>
      </c>
      <c r="L4779" s="427">
        <v>5.91</v>
      </c>
      <c r="M4779" s="427"/>
      <c r="N4779" s="434">
        <v>39024</v>
      </c>
      <c r="O4779" s="427">
        <v>6.16</v>
      </c>
    </row>
    <row r="4780" spans="11:15" ht="15" customHeight="1">
      <c r="K4780" s="434">
        <v>39024</v>
      </c>
      <c r="L4780" s="427">
        <v>5.93</v>
      </c>
      <c r="M4780" s="427"/>
      <c r="N4780" s="434">
        <v>39023</v>
      </c>
      <c r="O4780" s="427">
        <v>6.08</v>
      </c>
    </row>
    <row r="4781" spans="11:15" ht="15" customHeight="1">
      <c r="K4781" s="434">
        <v>39023</v>
      </c>
      <c r="L4781" s="427">
        <v>5.84</v>
      </c>
      <c r="M4781" s="427"/>
      <c r="N4781" s="434">
        <v>39022</v>
      </c>
      <c r="O4781" s="427">
        <v>6.05</v>
      </c>
    </row>
    <row r="4782" spans="11:15" ht="15" customHeight="1">
      <c r="K4782" s="434">
        <v>39022</v>
      </c>
      <c r="L4782" s="427">
        <v>5.8</v>
      </c>
      <c r="M4782" s="427"/>
      <c r="N4782" s="434">
        <v>39021</v>
      </c>
      <c r="O4782" s="427">
        <v>6.09</v>
      </c>
    </row>
    <row r="4783" spans="11:15" ht="15" customHeight="1">
      <c r="K4783" s="434">
        <v>39021</v>
      </c>
      <c r="L4783" s="427">
        <v>5.84</v>
      </c>
      <c r="M4783" s="427"/>
      <c r="N4783" s="434">
        <v>39020</v>
      </c>
      <c r="O4783" s="427">
        <v>6.16</v>
      </c>
    </row>
    <row r="4784" spans="11:15" ht="15" customHeight="1">
      <c r="K4784" s="434">
        <v>39020</v>
      </c>
      <c r="L4784" s="427">
        <v>5.91</v>
      </c>
      <c r="M4784" s="427"/>
      <c r="N4784" s="434">
        <v>39017</v>
      </c>
      <c r="O4784" s="427">
        <v>6.17</v>
      </c>
    </row>
    <row r="4785" spans="11:15" ht="15" customHeight="1">
      <c r="K4785" s="434">
        <v>39017</v>
      </c>
      <c r="L4785" s="427">
        <v>5.92</v>
      </c>
      <c r="M4785" s="427"/>
      <c r="N4785" s="434">
        <v>39016</v>
      </c>
      <c r="O4785" s="427">
        <v>6.22</v>
      </c>
    </row>
    <row r="4786" spans="11:15" ht="15" customHeight="1">
      <c r="K4786" s="434">
        <v>39016</v>
      </c>
      <c r="L4786" s="427">
        <v>5.96</v>
      </c>
      <c r="M4786" s="427"/>
      <c r="N4786" s="434">
        <v>39015</v>
      </c>
      <c r="O4786" s="427">
        <v>6.29</v>
      </c>
    </row>
    <row r="4787" spans="11:15" ht="15" customHeight="1">
      <c r="K4787" s="434">
        <v>39015</v>
      </c>
      <c r="L4787" s="427">
        <v>6.02</v>
      </c>
      <c r="M4787" s="427"/>
      <c r="N4787" s="434">
        <v>39014</v>
      </c>
      <c r="O4787" s="427">
        <v>6.33</v>
      </c>
    </row>
    <row r="4788" spans="11:15" ht="15" customHeight="1">
      <c r="K4788" s="434">
        <v>39014</v>
      </c>
      <c r="L4788" s="427">
        <v>6.07</v>
      </c>
      <c r="M4788" s="427"/>
      <c r="N4788" s="434">
        <v>39013</v>
      </c>
      <c r="O4788" s="427">
        <v>6.34</v>
      </c>
    </row>
    <row r="4789" spans="11:15" ht="15" customHeight="1">
      <c r="K4789" s="434">
        <v>39013</v>
      </c>
      <c r="L4789" s="427">
        <v>6.08</v>
      </c>
      <c r="M4789" s="427"/>
      <c r="N4789" s="434">
        <v>39010</v>
      </c>
      <c r="O4789" s="427">
        <v>6.29</v>
      </c>
    </row>
    <row r="4790" spans="11:15" ht="15" customHeight="1">
      <c r="K4790" s="434">
        <v>39010</v>
      </c>
      <c r="L4790" s="427">
        <v>6.03</v>
      </c>
      <c r="M4790" s="427"/>
      <c r="N4790" s="434">
        <v>39009</v>
      </c>
      <c r="O4790" s="427">
        <v>6.3</v>
      </c>
    </row>
    <row r="4791" spans="11:15" ht="15" customHeight="1">
      <c r="K4791" s="434">
        <v>39009</v>
      </c>
      <c r="L4791" s="427">
        <v>6.04</v>
      </c>
      <c r="M4791" s="427"/>
      <c r="N4791" s="434">
        <v>39008</v>
      </c>
      <c r="O4791" s="427">
        <v>6.28</v>
      </c>
    </row>
    <row r="4792" spans="11:15" ht="15" customHeight="1">
      <c r="K4792" s="434">
        <v>39008</v>
      </c>
      <c r="L4792" s="427">
        <v>6.02</v>
      </c>
      <c r="M4792" s="427"/>
      <c r="N4792" s="434">
        <v>39007</v>
      </c>
      <c r="O4792" s="427">
        <v>6.3</v>
      </c>
    </row>
    <row r="4793" spans="11:15" ht="15" customHeight="1">
      <c r="K4793" s="434">
        <v>39007</v>
      </c>
      <c r="L4793" s="427">
        <v>6.04</v>
      </c>
      <c r="M4793" s="427"/>
      <c r="N4793" s="434">
        <v>39006</v>
      </c>
      <c r="O4793" s="427">
        <v>6.31</v>
      </c>
    </row>
    <row r="4794" spans="11:15" ht="15" customHeight="1">
      <c r="K4794" s="434">
        <v>39006</v>
      </c>
      <c r="L4794" s="427">
        <v>6.05</v>
      </c>
      <c r="M4794" s="427"/>
      <c r="N4794" s="434">
        <v>39003</v>
      </c>
      <c r="O4794" s="427">
        <v>6.33</v>
      </c>
    </row>
    <row r="4795" spans="11:15" ht="15" customHeight="1">
      <c r="K4795" s="434">
        <v>39003</v>
      </c>
      <c r="L4795" s="427">
        <v>6.06</v>
      </c>
      <c r="M4795" s="427"/>
      <c r="N4795" s="434">
        <v>39002</v>
      </c>
      <c r="O4795" s="427">
        <v>6.3</v>
      </c>
    </row>
    <row r="4796" spans="11:15" ht="15" customHeight="1">
      <c r="K4796" s="434">
        <v>39002</v>
      </c>
      <c r="L4796" s="427">
        <v>6.03</v>
      </c>
      <c r="M4796" s="427"/>
      <c r="N4796" s="434">
        <v>39001</v>
      </c>
      <c r="O4796" s="427">
        <v>6.31</v>
      </c>
    </row>
    <row r="4797" spans="11:15" ht="15" customHeight="1">
      <c r="K4797" s="434">
        <v>39001</v>
      </c>
      <c r="L4797" s="427">
        <v>6.04</v>
      </c>
      <c r="M4797" s="427"/>
      <c r="N4797" s="434">
        <v>39000</v>
      </c>
      <c r="O4797" s="427">
        <v>6.27</v>
      </c>
    </row>
    <row r="4798" spans="11:15" ht="15" customHeight="1">
      <c r="K4798" s="434">
        <v>39000</v>
      </c>
      <c r="L4798" s="427">
        <v>6.01</v>
      </c>
      <c r="M4798" s="427"/>
      <c r="N4798" s="434">
        <v>38996</v>
      </c>
      <c r="O4798" s="427">
        <v>6.24</v>
      </c>
    </row>
    <row r="4799" spans="11:15" ht="15" customHeight="1">
      <c r="K4799" s="434">
        <v>38996</v>
      </c>
      <c r="L4799" s="427">
        <v>5.97</v>
      </c>
      <c r="M4799" s="427"/>
      <c r="N4799" s="434">
        <v>38995</v>
      </c>
      <c r="O4799" s="427">
        <v>6.16</v>
      </c>
    </row>
    <row r="4800" spans="11:15" ht="15" customHeight="1">
      <c r="K4800" s="434">
        <v>38995</v>
      </c>
      <c r="L4800" s="427">
        <v>5.89</v>
      </c>
      <c r="M4800" s="427"/>
      <c r="N4800" s="434">
        <v>38994</v>
      </c>
      <c r="O4800" s="427">
        <v>6.12</v>
      </c>
    </row>
    <row r="4801" spans="11:15" ht="15" customHeight="1">
      <c r="K4801" s="434">
        <v>38994</v>
      </c>
      <c r="L4801" s="427">
        <v>5.85</v>
      </c>
      <c r="M4801" s="427"/>
      <c r="N4801" s="434">
        <v>38993</v>
      </c>
      <c r="O4801" s="427">
        <v>6.15</v>
      </c>
    </row>
    <row r="4802" spans="11:15" ht="15" customHeight="1">
      <c r="K4802" s="434">
        <v>38993</v>
      </c>
      <c r="L4802" s="427">
        <v>5.88</v>
      </c>
      <c r="M4802" s="427"/>
      <c r="N4802" s="434">
        <v>38992</v>
      </c>
      <c r="O4802" s="427">
        <v>6.16</v>
      </c>
    </row>
    <row r="4803" spans="11:15" ht="15" customHeight="1">
      <c r="K4803" s="434">
        <v>38992</v>
      </c>
      <c r="L4803" s="427">
        <v>5.89</v>
      </c>
      <c r="M4803" s="427"/>
      <c r="N4803" s="434">
        <v>38989</v>
      </c>
      <c r="O4803" s="427">
        <v>6.17</v>
      </c>
    </row>
    <row r="4804" spans="11:15" ht="15" customHeight="1">
      <c r="K4804" s="434">
        <v>38989</v>
      </c>
      <c r="L4804" s="427">
        <v>5.9</v>
      </c>
      <c r="M4804" s="427"/>
      <c r="N4804" s="434">
        <v>38988</v>
      </c>
      <c r="O4804" s="427">
        <v>6.18</v>
      </c>
    </row>
    <row r="4805" spans="11:15" ht="15" customHeight="1">
      <c r="K4805" s="434">
        <v>38988</v>
      </c>
      <c r="L4805" s="427">
        <v>5.9</v>
      </c>
      <c r="M4805" s="427"/>
      <c r="N4805" s="434">
        <v>38987</v>
      </c>
      <c r="O4805" s="427">
        <v>6.14</v>
      </c>
    </row>
    <row r="4806" spans="11:15" ht="15" customHeight="1">
      <c r="K4806" s="434">
        <v>38987</v>
      </c>
      <c r="L4806" s="427">
        <v>5.87</v>
      </c>
      <c r="M4806" s="427"/>
      <c r="N4806" s="434">
        <v>38986</v>
      </c>
      <c r="O4806" s="427">
        <v>6.13</v>
      </c>
    </row>
    <row r="4807" spans="11:15" ht="15" customHeight="1">
      <c r="K4807" s="434">
        <v>38986</v>
      </c>
      <c r="L4807" s="427">
        <v>5.85</v>
      </c>
      <c r="M4807" s="427"/>
      <c r="N4807" s="434">
        <v>38985</v>
      </c>
      <c r="O4807" s="427">
        <v>6.11</v>
      </c>
    </row>
    <row r="4808" spans="11:15" ht="15" customHeight="1">
      <c r="K4808" s="434">
        <v>38985</v>
      </c>
      <c r="L4808" s="427">
        <v>5.84</v>
      </c>
      <c r="M4808" s="427"/>
      <c r="N4808" s="434">
        <v>38982</v>
      </c>
      <c r="O4808" s="427">
        <v>6.15</v>
      </c>
    </row>
    <row r="4809" spans="11:15" ht="15" customHeight="1">
      <c r="K4809" s="434">
        <v>38982</v>
      </c>
      <c r="L4809" s="427">
        <v>5.88</v>
      </c>
      <c r="M4809" s="427"/>
      <c r="N4809" s="434">
        <v>38981</v>
      </c>
      <c r="O4809" s="427">
        <v>6.19</v>
      </c>
    </row>
    <row r="4810" spans="11:15" ht="15" customHeight="1">
      <c r="K4810" s="434">
        <v>38981</v>
      </c>
      <c r="L4810" s="427">
        <v>5.92</v>
      </c>
      <c r="M4810" s="427"/>
      <c r="N4810" s="434">
        <v>38980</v>
      </c>
      <c r="O4810" s="427">
        <v>6.25</v>
      </c>
    </row>
    <row r="4811" spans="11:15" ht="15" customHeight="1">
      <c r="K4811" s="434">
        <v>38980</v>
      </c>
      <c r="L4811" s="427">
        <v>5.99</v>
      </c>
      <c r="M4811" s="427"/>
      <c r="N4811" s="434">
        <v>38979</v>
      </c>
      <c r="O4811" s="427">
        <v>6.26</v>
      </c>
    </row>
    <row r="4812" spans="11:15" ht="15" customHeight="1">
      <c r="K4812" s="434">
        <v>38979</v>
      </c>
      <c r="L4812" s="427">
        <v>6</v>
      </c>
      <c r="M4812" s="427"/>
      <c r="N4812" s="434">
        <v>38978</v>
      </c>
      <c r="O4812" s="427">
        <v>6.33</v>
      </c>
    </row>
    <row r="4813" spans="11:15" ht="15" customHeight="1">
      <c r="K4813" s="434">
        <v>38978</v>
      </c>
      <c r="L4813" s="427">
        <v>6.07</v>
      </c>
      <c r="M4813" s="427"/>
      <c r="N4813" s="434">
        <v>38975</v>
      </c>
      <c r="O4813" s="427">
        <v>6.32</v>
      </c>
    </row>
    <row r="4814" spans="11:15" ht="15" customHeight="1">
      <c r="K4814" s="434">
        <v>38975</v>
      </c>
      <c r="L4814" s="427">
        <v>6.06</v>
      </c>
      <c r="M4814" s="427"/>
      <c r="N4814" s="434">
        <v>38974</v>
      </c>
      <c r="O4814" s="427">
        <v>6.33</v>
      </c>
    </row>
    <row r="4815" spans="11:15" ht="15" customHeight="1">
      <c r="K4815" s="434">
        <v>38974</v>
      </c>
      <c r="L4815" s="427">
        <v>6.06</v>
      </c>
      <c r="M4815" s="427"/>
      <c r="N4815" s="434">
        <v>38973</v>
      </c>
      <c r="O4815" s="427">
        <v>6.31</v>
      </c>
    </row>
    <row r="4816" spans="11:15" ht="15" customHeight="1">
      <c r="K4816" s="434">
        <v>38973</v>
      </c>
      <c r="L4816" s="427">
        <v>6.04</v>
      </c>
      <c r="M4816" s="427"/>
      <c r="N4816" s="434">
        <v>38972</v>
      </c>
      <c r="O4816" s="427">
        <v>6.32</v>
      </c>
    </row>
    <row r="4817" spans="11:15" ht="15" customHeight="1">
      <c r="K4817" s="434">
        <v>38972</v>
      </c>
      <c r="L4817" s="427">
        <v>6.05</v>
      </c>
      <c r="M4817" s="427"/>
      <c r="N4817" s="434">
        <v>38971</v>
      </c>
      <c r="O4817" s="427">
        <v>6.36</v>
      </c>
    </row>
    <row r="4818" spans="11:15" ht="15" customHeight="1">
      <c r="K4818" s="434">
        <v>38971</v>
      </c>
      <c r="L4818" s="427">
        <v>6.09</v>
      </c>
      <c r="M4818" s="427"/>
      <c r="N4818" s="434">
        <v>38968</v>
      </c>
      <c r="O4818" s="427">
        <v>6.34</v>
      </c>
    </row>
    <row r="4819" spans="11:15" ht="15" customHeight="1">
      <c r="K4819" s="434">
        <v>38968</v>
      </c>
      <c r="L4819" s="427">
        <v>6.07</v>
      </c>
      <c r="M4819" s="427"/>
      <c r="N4819" s="434">
        <v>38967</v>
      </c>
      <c r="O4819" s="427">
        <v>6.36</v>
      </c>
    </row>
    <row r="4820" spans="11:15" ht="15" customHeight="1">
      <c r="K4820" s="434">
        <v>38967</v>
      </c>
      <c r="L4820" s="427">
        <v>6.09</v>
      </c>
      <c r="M4820" s="427"/>
      <c r="N4820" s="434">
        <v>38966</v>
      </c>
      <c r="O4820" s="427">
        <v>6.37</v>
      </c>
    </row>
    <row r="4821" spans="11:15" ht="15" customHeight="1">
      <c r="K4821" s="434">
        <v>38966</v>
      </c>
      <c r="L4821" s="427">
        <v>6.1</v>
      </c>
      <c r="M4821" s="427"/>
      <c r="N4821" s="434">
        <v>38965</v>
      </c>
      <c r="O4821" s="427">
        <v>6.35</v>
      </c>
    </row>
    <row r="4822" spans="11:15" ht="15" customHeight="1">
      <c r="K4822" s="434">
        <v>38965</v>
      </c>
      <c r="L4822" s="427">
        <v>6.08</v>
      </c>
      <c r="M4822" s="427"/>
      <c r="N4822" s="434">
        <v>38961</v>
      </c>
      <c r="O4822" s="427">
        <v>6.3</v>
      </c>
    </row>
    <row r="4823" spans="11:15" ht="15" customHeight="1">
      <c r="K4823" s="434">
        <v>38961</v>
      </c>
      <c r="L4823" s="427">
        <v>6.06</v>
      </c>
      <c r="M4823" s="427"/>
      <c r="N4823" s="434">
        <v>38960</v>
      </c>
      <c r="O4823" s="427">
        <v>6.31</v>
      </c>
    </row>
    <row r="4824" spans="11:15" ht="15" customHeight="1">
      <c r="K4824" s="434">
        <v>38960</v>
      </c>
      <c r="L4824" s="427">
        <v>6.07</v>
      </c>
      <c r="M4824" s="427"/>
      <c r="N4824" s="434">
        <v>38959</v>
      </c>
      <c r="O4824" s="427">
        <v>6.34</v>
      </c>
    </row>
    <row r="4825" spans="11:15" ht="15" customHeight="1">
      <c r="K4825" s="434">
        <v>38959</v>
      </c>
      <c r="L4825" s="427">
        <v>6.1</v>
      </c>
      <c r="M4825" s="427"/>
      <c r="N4825" s="434">
        <v>38958</v>
      </c>
      <c r="O4825" s="427">
        <v>6.36</v>
      </c>
    </row>
    <row r="4826" spans="11:15" ht="15" customHeight="1">
      <c r="K4826" s="434">
        <v>38958</v>
      </c>
      <c r="L4826" s="427">
        <v>6.12</v>
      </c>
      <c r="M4826" s="427"/>
      <c r="N4826" s="434">
        <v>38957</v>
      </c>
      <c r="O4826" s="427">
        <v>6.36</v>
      </c>
    </row>
    <row r="4827" spans="11:15" ht="15" customHeight="1">
      <c r="K4827" s="434">
        <v>38957</v>
      </c>
      <c r="L4827" s="427">
        <v>6.13</v>
      </c>
      <c r="M4827" s="427"/>
      <c r="N4827" s="434">
        <v>38954</v>
      </c>
      <c r="O4827" s="427">
        <v>6.36</v>
      </c>
    </row>
    <row r="4828" spans="11:15" ht="15" customHeight="1">
      <c r="K4828" s="434">
        <v>38954</v>
      </c>
      <c r="L4828" s="427">
        <v>6.12</v>
      </c>
      <c r="M4828" s="427"/>
      <c r="N4828" s="434">
        <v>38953</v>
      </c>
      <c r="O4828" s="427">
        <v>6.36</v>
      </c>
    </row>
    <row r="4829" spans="11:15" ht="15" customHeight="1">
      <c r="K4829" s="434">
        <v>38953</v>
      </c>
      <c r="L4829" s="427">
        <v>6.13</v>
      </c>
      <c r="M4829" s="427"/>
      <c r="N4829" s="434">
        <v>38952</v>
      </c>
      <c r="O4829" s="427">
        <v>6.37</v>
      </c>
    </row>
    <row r="4830" spans="11:15" ht="15" customHeight="1">
      <c r="K4830" s="434">
        <v>38952</v>
      </c>
      <c r="L4830" s="427">
        <v>6.14</v>
      </c>
      <c r="M4830" s="427"/>
      <c r="N4830" s="434">
        <v>38951</v>
      </c>
      <c r="O4830" s="427">
        <v>6.37</v>
      </c>
    </row>
    <row r="4831" spans="11:15" ht="15" customHeight="1">
      <c r="K4831" s="434">
        <v>38951</v>
      </c>
      <c r="L4831" s="427">
        <v>6.14</v>
      </c>
      <c r="M4831" s="427"/>
      <c r="N4831" s="434">
        <v>38950</v>
      </c>
      <c r="O4831" s="427">
        <v>6.38</v>
      </c>
    </row>
    <row r="4832" spans="11:15" ht="15" customHeight="1">
      <c r="K4832" s="434">
        <v>38950</v>
      </c>
      <c r="L4832" s="427">
        <v>6.15</v>
      </c>
      <c r="M4832" s="427"/>
      <c r="N4832" s="434">
        <v>38947</v>
      </c>
      <c r="O4832" s="427">
        <v>6.39</v>
      </c>
    </row>
    <row r="4833" spans="11:15" ht="15" customHeight="1">
      <c r="K4833" s="434">
        <v>38947</v>
      </c>
      <c r="L4833" s="427">
        <v>6.16</v>
      </c>
      <c r="M4833" s="427"/>
      <c r="N4833" s="434">
        <v>38946</v>
      </c>
      <c r="O4833" s="427">
        <v>6.42</v>
      </c>
    </row>
    <row r="4834" spans="11:15" ht="15" customHeight="1">
      <c r="K4834" s="434">
        <v>38946</v>
      </c>
      <c r="L4834" s="427">
        <v>6.19</v>
      </c>
      <c r="M4834" s="427"/>
      <c r="N4834" s="434">
        <v>38945</v>
      </c>
      <c r="O4834" s="427">
        <v>6.43</v>
      </c>
    </row>
    <row r="4835" spans="11:15" ht="15" customHeight="1">
      <c r="K4835" s="434">
        <v>38945</v>
      </c>
      <c r="L4835" s="427">
        <v>6.2</v>
      </c>
      <c r="M4835" s="427"/>
      <c r="N4835" s="434">
        <v>38944</v>
      </c>
      <c r="O4835" s="427">
        <v>6.47</v>
      </c>
    </row>
    <row r="4836" spans="11:15" ht="15" customHeight="1">
      <c r="K4836" s="434">
        <v>38944</v>
      </c>
      <c r="L4836" s="427">
        <v>6.24</v>
      </c>
      <c r="M4836" s="427"/>
      <c r="N4836" s="434">
        <v>38943</v>
      </c>
      <c r="O4836" s="427">
        <v>6.53</v>
      </c>
    </row>
    <row r="4837" spans="11:15" ht="15" customHeight="1">
      <c r="K4837" s="434">
        <v>38943</v>
      </c>
      <c r="L4837" s="427">
        <v>6.31</v>
      </c>
      <c r="M4837" s="427"/>
      <c r="N4837" s="434">
        <v>38940</v>
      </c>
      <c r="O4837" s="427">
        <v>6.53</v>
      </c>
    </row>
    <row r="4838" spans="11:15" ht="15" customHeight="1">
      <c r="K4838" s="434">
        <v>38940</v>
      </c>
      <c r="L4838" s="427">
        <v>6.31</v>
      </c>
      <c r="M4838" s="427"/>
      <c r="N4838" s="434">
        <v>38939</v>
      </c>
      <c r="O4838" s="427">
        <v>6.5</v>
      </c>
    </row>
    <row r="4839" spans="11:15" ht="15" customHeight="1">
      <c r="K4839" s="434">
        <v>38939</v>
      </c>
      <c r="L4839" s="427">
        <v>6.27</v>
      </c>
      <c r="M4839" s="427"/>
      <c r="N4839" s="434">
        <v>38938</v>
      </c>
      <c r="O4839" s="427">
        <v>6.49</v>
      </c>
    </row>
    <row r="4840" spans="11:15" ht="15" customHeight="1">
      <c r="K4840" s="434">
        <v>38938</v>
      </c>
      <c r="L4840" s="427">
        <v>6.26</v>
      </c>
      <c r="M4840" s="427"/>
      <c r="N4840" s="434">
        <v>38937</v>
      </c>
      <c r="O4840" s="427">
        <v>6.47</v>
      </c>
    </row>
    <row r="4841" spans="11:15" ht="15" customHeight="1">
      <c r="K4841" s="434">
        <v>38937</v>
      </c>
      <c r="L4841" s="427">
        <v>6.24</v>
      </c>
      <c r="M4841" s="427"/>
      <c r="N4841" s="434">
        <v>38936</v>
      </c>
      <c r="O4841" s="427">
        <v>6.45</v>
      </c>
    </row>
    <row r="4842" spans="11:15" ht="15" customHeight="1">
      <c r="K4842" s="434">
        <v>38936</v>
      </c>
      <c r="L4842" s="427">
        <v>6.21</v>
      </c>
      <c r="M4842" s="427"/>
      <c r="N4842" s="434">
        <v>38933</v>
      </c>
      <c r="O4842" s="427">
        <v>6.44</v>
      </c>
    </row>
    <row r="4843" spans="11:15" ht="15" customHeight="1">
      <c r="K4843" s="434">
        <v>38933</v>
      </c>
      <c r="L4843" s="427">
        <v>6.21</v>
      </c>
      <c r="M4843" s="427"/>
      <c r="N4843" s="434">
        <v>38932</v>
      </c>
      <c r="O4843" s="427">
        <v>6.49</v>
      </c>
    </row>
    <row r="4844" spans="11:15" ht="15" customHeight="1">
      <c r="K4844" s="434">
        <v>38932</v>
      </c>
      <c r="L4844" s="427">
        <v>6.25</v>
      </c>
      <c r="M4844" s="427"/>
      <c r="N4844" s="434">
        <v>38931</v>
      </c>
      <c r="O4844" s="427">
        <v>6.5</v>
      </c>
    </row>
    <row r="4845" spans="11:15" ht="15" customHeight="1">
      <c r="K4845" s="434">
        <v>38931</v>
      </c>
      <c r="L4845" s="427">
        <v>6.27</v>
      </c>
      <c r="M4845" s="427"/>
      <c r="N4845" s="434">
        <v>38930</v>
      </c>
      <c r="O4845" s="427">
        <v>6.52</v>
      </c>
    </row>
    <row r="4846" spans="11:15" ht="15" customHeight="1">
      <c r="K4846" s="434">
        <v>38930</v>
      </c>
      <c r="L4846" s="427">
        <v>6.29</v>
      </c>
      <c r="M4846" s="427"/>
      <c r="N4846" s="434">
        <v>38929</v>
      </c>
      <c r="O4846" s="427">
        <v>6.52</v>
      </c>
    </row>
    <row r="4847" spans="11:15" ht="15" customHeight="1">
      <c r="K4847" s="434">
        <v>38929</v>
      </c>
      <c r="L4847" s="427">
        <v>6.29</v>
      </c>
      <c r="M4847" s="427"/>
      <c r="N4847" s="434">
        <v>38926</v>
      </c>
      <c r="O4847" s="427">
        <v>6.52</v>
      </c>
    </row>
    <row r="4848" spans="11:15" ht="15" customHeight="1">
      <c r="K4848" s="434">
        <v>38926</v>
      </c>
      <c r="L4848" s="427">
        <v>6.29</v>
      </c>
      <c r="M4848" s="427"/>
      <c r="N4848" s="434">
        <v>38925</v>
      </c>
      <c r="O4848" s="427">
        <v>6.57</v>
      </c>
    </row>
    <row r="4849" spans="11:15" ht="15" customHeight="1">
      <c r="K4849" s="434">
        <v>38925</v>
      </c>
      <c r="L4849" s="427">
        <v>6.34</v>
      </c>
      <c r="M4849" s="427"/>
      <c r="N4849" s="434">
        <v>38924</v>
      </c>
      <c r="O4849" s="427">
        <v>6.56</v>
      </c>
    </row>
    <row r="4850" spans="11:15" ht="15" customHeight="1">
      <c r="K4850" s="434">
        <v>38924</v>
      </c>
      <c r="L4850" s="427">
        <v>6.33</v>
      </c>
      <c r="M4850" s="427"/>
      <c r="N4850" s="434">
        <v>38923</v>
      </c>
      <c r="O4850" s="427">
        <v>6.59</v>
      </c>
    </row>
    <row r="4851" spans="11:15" ht="15" customHeight="1">
      <c r="K4851" s="434">
        <v>38923</v>
      </c>
      <c r="L4851" s="427">
        <v>6.36</v>
      </c>
      <c r="M4851" s="427"/>
      <c r="N4851" s="434">
        <v>38922</v>
      </c>
      <c r="O4851" s="427">
        <v>6.58</v>
      </c>
    </row>
    <row r="4852" spans="11:15" ht="15" customHeight="1">
      <c r="K4852" s="434">
        <v>38922</v>
      </c>
      <c r="L4852" s="427">
        <v>6.32</v>
      </c>
      <c r="M4852" s="427"/>
      <c r="N4852" s="434">
        <v>38919</v>
      </c>
      <c r="O4852" s="427">
        <v>6.58</v>
      </c>
    </row>
    <row r="4853" spans="11:15" ht="15" customHeight="1">
      <c r="K4853" s="434">
        <v>38919</v>
      </c>
      <c r="L4853" s="427">
        <v>6.32</v>
      </c>
      <c r="M4853" s="427"/>
      <c r="N4853" s="434">
        <v>38918</v>
      </c>
      <c r="O4853" s="427">
        <v>6.56</v>
      </c>
    </row>
    <row r="4854" spans="11:15" ht="15" customHeight="1">
      <c r="K4854" s="434">
        <v>38918</v>
      </c>
      <c r="L4854" s="427">
        <v>6.32</v>
      </c>
      <c r="M4854" s="427"/>
      <c r="N4854" s="434">
        <v>38917</v>
      </c>
      <c r="O4854" s="427">
        <v>6.58</v>
      </c>
    </row>
    <row r="4855" spans="11:15" ht="15" customHeight="1">
      <c r="K4855" s="434">
        <v>38917</v>
      </c>
      <c r="L4855" s="427">
        <v>6.35</v>
      </c>
      <c r="M4855" s="427"/>
      <c r="N4855" s="434">
        <v>38916</v>
      </c>
      <c r="O4855" s="427">
        <v>6.65</v>
      </c>
    </row>
    <row r="4856" spans="11:15" ht="15" customHeight="1">
      <c r="K4856" s="434">
        <v>38916</v>
      </c>
      <c r="L4856" s="427">
        <v>6.41</v>
      </c>
      <c r="M4856" s="427"/>
      <c r="N4856" s="434">
        <v>38915</v>
      </c>
      <c r="O4856" s="427">
        <v>6.59</v>
      </c>
    </row>
    <row r="4857" spans="11:15" ht="15" customHeight="1">
      <c r="K4857" s="434">
        <v>38915</v>
      </c>
      <c r="L4857" s="427">
        <v>6.35</v>
      </c>
      <c r="M4857" s="427"/>
      <c r="N4857" s="434">
        <v>38912</v>
      </c>
      <c r="O4857" s="427">
        <v>6.59</v>
      </c>
    </row>
    <row r="4858" spans="11:15" ht="15" customHeight="1">
      <c r="K4858" s="434">
        <v>38912</v>
      </c>
      <c r="L4858" s="427">
        <v>6.35</v>
      </c>
      <c r="M4858" s="427"/>
      <c r="N4858" s="434">
        <v>38911</v>
      </c>
      <c r="O4858" s="427">
        <v>6.58</v>
      </c>
    </row>
    <row r="4859" spans="11:15" ht="15" customHeight="1">
      <c r="K4859" s="434">
        <v>38911</v>
      </c>
      <c r="L4859" s="427">
        <v>6.35</v>
      </c>
      <c r="M4859" s="427"/>
      <c r="N4859" s="434">
        <v>38910</v>
      </c>
      <c r="O4859" s="427">
        <v>6.6</v>
      </c>
    </row>
    <row r="4860" spans="11:15" ht="15" customHeight="1">
      <c r="K4860" s="434">
        <v>38910</v>
      </c>
      <c r="L4860" s="427">
        <v>6.37</v>
      </c>
      <c r="M4860" s="427"/>
      <c r="N4860" s="434">
        <v>38909</v>
      </c>
      <c r="O4860" s="427">
        <v>6.62</v>
      </c>
    </row>
    <row r="4861" spans="11:15" ht="15" customHeight="1">
      <c r="K4861" s="434">
        <v>38909</v>
      </c>
      <c r="L4861" s="427">
        <v>6.37</v>
      </c>
      <c r="M4861" s="427"/>
      <c r="N4861" s="434">
        <v>38908</v>
      </c>
      <c r="O4861" s="427">
        <v>6.64</v>
      </c>
    </row>
    <row r="4862" spans="11:15" ht="15" customHeight="1">
      <c r="K4862" s="434">
        <v>38908</v>
      </c>
      <c r="L4862" s="427">
        <v>6.4</v>
      </c>
      <c r="M4862" s="427"/>
      <c r="N4862" s="434">
        <v>38905</v>
      </c>
      <c r="O4862" s="427">
        <v>6.65</v>
      </c>
    </row>
    <row r="4863" spans="11:15" ht="15" customHeight="1">
      <c r="K4863" s="434">
        <v>38905</v>
      </c>
      <c r="L4863" s="427">
        <v>6.41</v>
      </c>
      <c r="M4863" s="427"/>
      <c r="N4863" s="434">
        <v>38904</v>
      </c>
      <c r="O4863" s="427">
        <v>6.7</v>
      </c>
    </row>
    <row r="4864" spans="11:15" ht="15" customHeight="1">
      <c r="K4864" s="434">
        <v>38904</v>
      </c>
      <c r="L4864" s="427">
        <v>6.46</v>
      </c>
      <c r="M4864" s="427"/>
      <c r="N4864" s="434">
        <v>38903</v>
      </c>
      <c r="O4864" s="427">
        <v>6.75</v>
      </c>
    </row>
    <row r="4865" spans="11:15" ht="15" customHeight="1">
      <c r="K4865" s="434">
        <v>38903</v>
      </c>
      <c r="L4865" s="427">
        <v>6.51</v>
      </c>
      <c r="M4865" s="427"/>
      <c r="N4865" s="434">
        <v>38901</v>
      </c>
      <c r="O4865" s="427">
        <v>6.68</v>
      </c>
    </row>
    <row r="4866" spans="11:15" ht="15" customHeight="1">
      <c r="K4866" s="434">
        <v>38901</v>
      </c>
      <c r="L4866" s="427">
        <v>6.44</v>
      </c>
      <c r="M4866" s="427"/>
      <c r="N4866" s="434">
        <v>38898</v>
      </c>
      <c r="O4866" s="427">
        <v>6.67</v>
      </c>
    </row>
    <row r="4867" spans="11:15" ht="15" customHeight="1">
      <c r="K4867" s="434">
        <v>38898</v>
      </c>
      <c r="L4867" s="427">
        <v>6.43</v>
      </c>
      <c r="M4867" s="427"/>
      <c r="N4867" s="434">
        <v>38897</v>
      </c>
      <c r="O4867" s="427">
        <v>6.75</v>
      </c>
    </row>
    <row r="4868" spans="11:15" ht="15" customHeight="1">
      <c r="K4868" s="434">
        <v>38897</v>
      </c>
      <c r="L4868" s="427">
        <v>6.51</v>
      </c>
      <c r="M4868" s="427"/>
      <c r="N4868" s="434">
        <v>38896</v>
      </c>
      <c r="O4868" s="427">
        <v>6.78</v>
      </c>
    </row>
    <row r="4869" spans="11:15" ht="15" customHeight="1">
      <c r="K4869" s="434">
        <v>38896</v>
      </c>
      <c r="L4869" s="427">
        <v>6.54</v>
      </c>
      <c r="M4869" s="427"/>
      <c r="N4869" s="434">
        <v>38895</v>
      </c>
      <c r="O4869" s="427">
        <v>6.74</v>
      </c>
    </row>
    <row r="4870" spans="11:15" ht="15" customHeight="1">
      <c r="K4870" s="434">
        <v>38895</v>
      </c>
      <c r="L4870" s="427">
        <v>6.5</v>
      </c>
      <c r="M4870" s="427"/>
      <c r="N4870" s="434">
        <v>38894</v>
      </c>
      <c r="O4870" s="427">
        <v>6.77</v>
      </c>
    </row>
    <row r="4871" spans="11:15" ht="15" customHeight="1">
      <c r="K4871" s="434">
        <v>38894</v>
      </c>
      <c r="L4871" s="427">
        <v>6.54</v>
      </c>
      <c r="M4871" s="427"/>
      <c r="N4871" s="434">
        <v>38891</v>
      </c>
      <c r="O4871" s="427">
        <v>6.75</v>
      </c>
    </row>
    <row r="4872" spans="11:15" ht="15" customHeight="1">
      <c r="K4872" s="434">
        <v>38891</v>
      </c>
      <c r="L4872" s="427">
        <v>6.52</v>
      </c>
      <c r="M4872" s="427"/>
      <c r="N4872" s="434">
        <v>38890</v>
      </c>
      <c r="O4872" s="427">
        <v>6.72</v>
      </c>
    </row>
    <row r="4873" spans="11:15" ht="15" customHeight="1">
      <c r="K4873" s="434">
        <v>38890</v>
      </c>
      <c r="L4873" s="427">
        <v>6.49</v>
      </c>
      <c r="M4873" s="427"/>
      <c r="N4873" s="434">
        <v>38889</v>
      </c>
      <c r="O4873" s="427">
        <v>6.67</v>
      </c>
    </row>
    <row r="4874" spans="11:15" ht="15" customHeight="1">
      <c r="K4874" s="434">
        <v>38889</v>
      </c>
      <c r="L4874" s="427">
        <v>6.45</v>
      </c>
      <c r="M4874" s="427"/>
      <c r="N4874" s="434">
        <v>38888</v>
      </c>
      <c r="O4874" s="427">
        <v>6.65</v>
      </c>
    </row>
    <row r="4875" spans="11:15" ht="15" customHeight="1">
      <c r="K4875" s="434">
        <v>38888</v>
      </c>
      <c r="L4875" s="427">
        <v>6.44</v>
      </c>
      <c r="M4875" s="427"/>
      <c r="N4875" s="434">
        <v>38887</v>
      </c>
      <c r="O4875" s="427">
        <v>6.64</v>
      </c>
    </row>
    <row r="4876" spans="11:15" ht="15" customHeight="1">
      <c r="K4876" s="434">
        <v>38887</v>
      </c>
      <c r="L4876" s="427">
        <v>6.43</v>
      </c>
      <c r="M4876" s="427"/>
      <c r="N4876" s="434">
        <v>38884</v>
      </c>
      <c r="O4876" s="427">
        <v>6.63</v>
      </c>
    </row>
    <row r="4877" spans="11:15" ht="15" customHeight="1">
      <c r="K4877" s="434">
        <v>38884</v>
      </c>
      <c r="L4877" s="427">
        <v>6.42</v>
      </c>
      <c r="M4877" s="427"/>
      <c r="N4877" s="434">
        <v>38883</v>
      </c>
      <c r="O4877" s="427">
        <v>6.6</v>
      </c>
    </row>
    <row r="4878" spans="11:15" ht="15" customHeight="1">
      <c r="K4878" s="434">
        <v>38883</v>
      </c>
      <c r="L4878" s="427">
        <v>6.38</v>
      </c>
      <c r="M4878" s="427"/>
      <c r="N4878" s="434">
        <v>38882</v>
      </c>
      <c r="O4878" s="427">
        <v>6.55</v>
      </c>
    </row>
    <row r="4879" spans="11:15" ht="15" customHeight="1">
      <c r="K4879" s="434">
        <v>38882</v>
      </c>
      <c r="L4879" s="427">
        <v>6.34</v>
      </c>
      <c r="M4879" s="427"/>
      <c r="N4879" s="434">
        <v>38881</v>
      </c>
      <c r="O4879" s="427">
        <v>6.47</v>
      </c>
    </row>
    <row r="4880" spans="11:15" ht="15" customHeight="1">
      <c r="K4880" s="434">
        <v>38881</v>
      </c>
      <c r="L4880" s="427">
        <v>6.27</v>
      </c>
      <c r="M4880" s="427"/>
      <c r="N4880" s="434">
        <v>38880</v>
      </c>
      <c r="O4880" s="427">
        <v>6.47</v>
      </c>
    </row>
    <row r="4881" spans="11:15" ht="15" customHeight="1">
      <c r="K4881" s="434">
        <v>38880</v>
      </c>
      <c r="L4881" s="427">
        <v>6.27</v>
      </c>
      <c r="M4881" s="427"/>
      <c r="N4881" s="434">
        <v>38877</v>
      </c>
      <c r="O4881" s="427">
        <v>6.47</v>
      </c>
    </row>
    <row r="4882" spans="11:15" ht="15" customHeight="1">
      <c r="K4882" s="434">
        <v>38877</v>
      </c>
      <c r="L4882" s="427">
        <v>6.27</v>
      </c>
      <c r="M4882" s="427"/>
      <c r="N4882" s="434">
        <v>38876</v>
      </c>
      <c r="O4882" s="427">
        <v>6.49</v>
      </c>
    </row>
    <row r="4883" spans="11:15" ht="15" customHeight="1">
      <c r="K4883" s="434">
        <v>38876</v>
      </c>
      <c r="L4883" s="427">
        <v>6.3</v>
      </c>
      <c r="M4883" s="427"/>
      <c r="N4883" s="434">
        <v>38875</v>
      </c>
      <c r="O4883" s="427">
        <v>6.52</v>
      </c>
    </row>
    <row r="4884" spans="11:15" ht="15" customHeight="1">
      <c r="K4884" s="434">
        <v>38875</v>
      </c>
      <c r="L4884" s="427">
        <v>6.33</v>
      </c>
      <c r="M4884" s="427"/>
      <c r="N4884" s="434">
        <v>38874</v>
      </c>
      <c r="O4884" s="427">
        <v>6.49</v>
      </c>
    </row>
    <row r="4885" spans="11:15" ht="15" customHeight="1">
      <c r="K4885" s="434">
        <v>38874</v>
      </c>
      <c r="L4885" s="427">
        <v>6.31</v>
      </c>
      <c r="M4885" s="427"/>
      <c r="N4885" s="434">
        <v>38873</v>
      </c>
      <c r="O4885" s="427">
        <v>6.52</v>
      </c>
    </row>
    <row r="4886" spans="11:15" ht="15" customHeight="1">
      <c r="K4886" s="434">
        <v>38873</v>
      </c>
      <c r="L4886" s="427">
        <v>6.34</v>
      </c>
      <c r="M4886" s="427"/>
      <c r="N4886" s="434">
        <v>38870</v>
      </c>
      <c r="O4886" s="427">
        <v>6.5</v>
      </c>
    </row>
    <row r="4887" spans="11:15" ht="15" customHeight="1">
      <c r="K4887" s="434">
        <v>38870</v>
      </c>
      <c r="L4887" s="427">
        <v>6.32</v>
      </c>
      <c r="M4887" s="427"/>
      <c r="N4887" s="434">
        <v>38869</v>
      </c>
      <c r="O4887" s="427">
        <v>6.61</v>
      </c>
    </row>
    <row r="4888" spans="11:15" ht="15" customHeight="1">
      <c r="K4888" s="434">
        <v>38869</v>
      </c>
      <c r="L4888" s="427">
        <v>6.43</v>
      </c>
      <c r="M4888" s="427"/>
      <c r="N4888" s="434">
        <v>38868</v>
      </c>
      <c r="O4888" s="427">
        <v>6.62</v>
      </c>
    </row>
    <row r="4889" spans="11:15" ht="15" customHeight="1">
      <c r="K4889" s="434">
        <v>38868</v>
      </c>
      <c r="L4889" s="427">
        <v>6.43</v>
      </c>
      <c r="M4889" s="427"/>
      <c r="N4889" s="434">
        <v>38867</v>
      </c>
      <c r="O4889" s="427">
        <v>6.6</v>
      </c>
    </row>
    <row r="4890" spans="11:15" ht="15" customHeight="1">
      <c r="K4890" s="434">
        <v>38867</v>
      </c>
      <c r="L4890" s="427">
        <v>6.42</v>
      </c>
      <c r="M4890" s="427"/>
      <c r="N4890" s="434">
        <v>38863</v>
      </c>
      <c r="O4890" s="427">
        <v>6.57</v>
      </c>
    </row>
    <row r="4891" spans="11:15" ht="15" customHeight="1">
      <c r="K4891" s="434">
        <v>38863</v>
      </c>
      <c r="L4891" s="427">
        <v>6.38</v>
      </c>
      <c r="M4891" s="427"/>
      <c r="N4891" s="434">
        <v>38862</v>
      </c>
      <c r="O4891" s="427">
        <v>6.58</v>
      </c>
    </row>
    <row r="4892" spans="11:15" ht="15" customHeight="1">
      <c r="K4892" s="434">
        <v>38862</v>
      </c>
      <c r="L4892" s="427">
        <v>6.4</v>
      </c>
      <c r="M4892" s="427"/>
      <c r="N4892" s="434">
        <v>38861</v>
      </c>
      <c r="O4892" s="427">
        <v>6.54</v>
      </c>
    </row>
    <row r="4893" spans="11:15" ht="15" customHeight="1">
      <c r="K4893" s="434">
        <v>38861</v>
      </c>
      <c r="L4893" s="427">
        <v>6.36</v>
      </c>
      <c r="M4893" s="427"/>
      <c r="N4893" s="434">
        <v>38860</v>
      </c>
      <c r="O4893" s="427">
        <v>6.56</v>
      </c>
    </row>
    <row r="4894" spans="11:15" ht="15" customHeight="1">
      <c r="K4894" s="434">
        <v>38860</v>
      </c>
      <c r="L4894" s="427">
        <v>6.38</v>
      </c>
      <c r="M4894" s="427"/>
      <c r="N4894" s="434">
        <v>38859</v>
      </c>
      <c r="O4894" s="427">
        <v>6.53</v>
      </c>
    </row>
    <row r="4895" spans="11:15" ht="15" customHeight="1">
      <c r="K4895" s="434">
        <v>38859</v>
      </c>
      <c r="L4895" s="427">
        <v>6.35</v>
      </c>
      <c r="M4895" s="427"/>
      <c r="N4895" s="434">
        <v>38856</v>
      </c>
      <c r="O4895" s="427">
        <v>6.53</v>
      </c>
    </row>
    <row r="4896" spans="11:15" ht="15" customHeight="1">
      <c r="K4896" s="434">
        <v>38856</v>
      </c>
      <c r="L4896" s="427">
        <v>6.35</v>
      </c>
      <c r="M4896" s="427"/>
      <c r="N4896" s="434">
        <v>38855</v>
      </c>
      <c r="O4896" s="427">
        <v>6.57</v>
      </c>
    </row>
    <row r="4897" spans="11:15" ht="15" customHeight="1">
      <c r="K4897" s="434">
        <v>38855</v>
      </c>
      <c r="L4897" s="427">
        <v>6.4</v>
      </c>
      <c r="M4897" s="427"/>
      <c r="N4897" s="434">
        <v>38854</v>
      </c>
      <c r="O4897" s="427">
        <v>6.66</v>
      </c>
    </row>
    <row r="4898" spans="11:15" ht="15" customHeight="1">
      <c r="K4898" s="434">
        <v>38854</v>
      </c>
      <c r="L4898" s="427">
        <v>6.49</v>
      </c>
      <c r="M4898" s="427"/>
      <c r="N4898" s="434">
        <v>38853</v>
      </c>
      <c r="O4898" s="427">
        <v>6.6</v>
      </c>
    </row>
    <row r="4899" spans="11:15" ht="15" customHeight="1">
      <c r="K4899" s="434">
        <v>38853</v>
      </c>
      <c r="L4899" s="427">
        <v>6.43</v>
      </c>
      <c r="M4899" s="427"/>
      <c r="N4899" s="434">
        <v>38852</v>
      </c>
      <c r="O4899" s="427">
        <v>6.64</v>
      </c>
    </row>
    <row r="4900" spans="11:15" ht="15" customHeight="1">
      <c r="K4900" s="434">
        <v>38852</v>
      </c>
      <c r="L4900" s="427">
        <v>6.47</v>
      </c>
      <c r="M4900" s="427"/>
      <c r="N4900" s="434">
        <v>38849</v>
      </c>
      <c r="O4900" s="427">
        <v>6.67</v>
      </c>
    </row>
    <row r="4901" spans="11:15" ht="15" customHeight="1">
      <c r="K4901" s="434">
        <v>38849</v>
      </c>
      <c r="L4901" s="427">
        <v>6.51</v>
      </c>
      <c r="M4901" s="427"/>
      <c r="N4901" s="434">
        <v>38848</v>
      </c>
      <c r="O4901" s="427">
        <v>6.6</v>
      </c>
    </row>
    <row r="4902" spans="11:15" ht="15" customHeight="1">
      <c r="K4902" s="434">
        <v>38848</v>
      </c>
      <c r="L4902" s="427">
        <v>6.43</v>
      </c>
      <c r="M4902" s="427"/>
      <c r="N4902" s="434">
        <v>38847</v>
      </c>
      <c r="O4902" s="427">
        <v>6.56</v>
      </c>
    </row>
    <row r="4903" spans="11:15" ht="15" customHeight="1">
      <c r="K4903" s="434">
        <v>38847</v>
      </c>
      <c r="L4903" s="427">
        <v>6.4</v>
      </c>
      <c r="M4903" s="427"/>
      <c r="N4903" s="434">
        <v>38846</v>
      </c>
      <c r="O4903" s="427">
        <v>6.57</v>
      </c>
    </row>
    <row r="4904" spans="11:15" ht="15" customHeight="1">
      <c r="K4904" s="434">
        <v>38846</v>
      </c>
      <c r="L4904" s="427">
        <v>6.41</v>
      </c>
      <c r="M4904" s="427"/>
      <c r="N4904" s="434">
        <v>38845</v>
      </c>
      <c r="O4904" s="427">
        <v>6.56</v>
      </c>
    </row>
    <row r="4905" spans="11:15" ht="15" customHeight="1">
      <c r="K4905" s="434">
        <v>38845</v>
      </c>
      <c r="L4905" s="427">
        <v>6.39</v>
      </c>
      <c r="M4905" s="427"/>
      <c r="N4905" s="434">
        <v>38842</v>
      </c>
      <c r="O4905" s="427">
        <v>6.57</v>
      </c>
    </row>
    <row r="4906" spans="11:15" ht="15" customHeight="1">
      <c r="K4906" s="434">
        <v>38842</v>
      </c>
      <c r="L4906" s="427">
        <v>6.4</v>
      </c>
      <c r="M4906" s="427"/>
      <c r="N4906" s="434">
        <v>38841</v>
      </c>
      <c r="O4906" s="427">
        <v>6.61</v>
      </c>
    </row>
    <row r="4907" spans="11:15" ht="15" customHeight="1">
      <c r="K4907" s="434">
        <v>38841</v>
      </c>
      <c r="L4907" s="427">
        <v>6.44</v>
      </c>
      <c r="M4907" s="427"/>
      <c r="N4907" s="434">
        <v>38840</v>
      </c>
      <c r="O4907" s="427">
        <v>6.62</v>
      </c>
    </row>
    <row r="4908" spans="11:15" ht="15" customHeight="1">
      <c r="K4908" s="434">
        <v>38840</v>
      </c>
      <c r="L4908" s="427">
        <v>6.44</v>
      </c>
      <c r="M4908" s="427"/>
      <c r="N4908" s="434">
        <v>38839</v>
      </c>
      <c r="O4908" s="427">
        <v>6.58</v>
      </c>
    </row>
    <row r="4909" spans="11:15" ht="15" customHeight="1">
      <c r="K4909" s="434">
        <v>38839</v>
      </c>
      <c r="L4909" s="427">
        <v>6.41</v>
      </c>
      <c r="M4909" s="427"/>
      <c r="N4909" s="434">
        <v>38838</v>
      </c>
      <c r="O4909" s="427">
        <v>6.62</v>
      </c>
    </row>
    <row r="4910" spans="11:15" ht="15" customHeight="1">
      <c r="K4910" s="434">
        <v>38838</v>
      </c>
      <c r="L4910" s="427">
        <v>6.44</v>
      </c>
      <c r="M4910" s="427"/>
      <c r="N4910" s="434">
        <v>38835</v>
      </c>
      <c r="O4910" s="427">
        <v>6.61</v>
      </c>
    </row>
    <row r="4911" spans="11:15" ht="15" customHeight="1">
      <c r="K4911" s="434">
        <v>38835</v>
      </c>
      <c r="L4911" s="427">
        <v>6.37</v>
      </c>
      <c r="M4911" s="427"/>
      <c r="N4911" s="434">
        <v>38834</v>
      </c>
      <c r="O4911" s="427">
        <v>6.63</v>
      </c>
    </row>
    <row r="4912" spans="11:15" ht="15" customHeight="1">
      <c r="K4912" s="434">
        <v>38834</v>
      </c>
      <c r="L4912" s="427">
        <v>6.39</v>
      </c>
      <c r="M4912" s="427"/>
      <c r="N4912" s="434">
        <v>38833</v>
      </c>
      <c r="O4912" s="427">
        <v>6.63</v>
      </c>
    </row>
    <row r="4913" spans="11:15" ht="15" customHeight="1">
      <c r="K4913" s="434">
        <v>38833</v>
      </c>
      <c r="L4913" s="427">
        <v>6.39</v>
      </c>
      <c r="M4913" s="427"/>
      <c r="N4913" s="434">
        <v>38832</v>
      </c>
      <c r="O4913" s="427">
        <v>6.61</v>
      </c>
    </row>
    <row r="4914" spans="11:15" ht="15" customHeight="1">
      <c r="K4914" s="434">
        <v>38832</v>
      </c>
      <c r="L4914" s="427">
        <v>6.37</v>
      </c>
      <c r="M4914" s="427"/>
      <c r="N4914" s="434">
        <v>38831</v>
      </c>
      <c r="O4914" s="427">
        <v>6.52</v>
      </c>
    </row>
    <row r="4915" spans="11:15" ht="15" customHeight="1">
      <c r="K4915" s="434">
        <v>38831</v>
      </c>
      <c r="L4915" s="427">
        <v>6.28</v>
      </c>
      <c r="M4915" s="427"/>
      <c r="N4915" s="434">
        <v>38828</v>
      </c>
      <c r="O4915" s="427">
        <v>6.56</v>
      </c>
    </row>
    <row r="4916" spans="11:15" ht="15" customHeight="1">
      <c r="K4916" s="434">
        <v>38828</v>
      </c>
      <c r="L4916" s="427">
        <v>6.32</v>
      </c>
      <c r="M4916" s="427"/>
      <c r="N4916" s="434">
        <v>38827</v>
      </c>
      <c r="O4916" s="427">
        <v>6.6</v>
      </c>
    </row>
    <row r="4917" spans="11:15" ht="15" customHeight="1">
      <c r="K4917" s="434">
        <v>38827</v>
      </c>
      <c r="L4917" s="427">
        <v>6.35</v>
      </c>
      <c r="M4917" s="427"/>
      <c r="N4917" s="434">
        <v>38826</v>
      </c>
      <c r="O4917" s="427">
        <v>6.6</v>
      </c>
    </row>
    <row r="4918" spans="11:15" ht="15" customHeight="1">
      <c r="K4918" s="434">
        <v>38826</v>
      </c>
      <c r="L4918" s="427">
        <v>6.36</v>
      </c>
      <c r="M4918" s="427"/>
      <c r="N4918" s="434">
        <v>38825</v>
      </c>
      <c r="O4918" s="427">
        <v>6.54</v>
      </c>
    </row>
    <row r="4919" spans="11:15" ht="15" customHeight="1">
      <c r="K4919" s="434">
        <v>38825</v>
      </c>
      <c r="L4919" s="427">
        <v>6.3</v>
      </c>
      <c r="M4919" s="427"/>
      <c r="N4919" s="434">
        <v>38824</v>
      </c>
      <c r="O4919" s="427">
        <v>6.56</v>
      </c>
    </row>
    <row r="4920" spans="11:15" ht="15" customHeight="1">
      <c r="K4920" s="434">
        <v>38824</v>
      </c>
      <c r="L4920" s="427">
        <v>6.31</v>
      </c>
      <c r="M4920" s="427"/>
      <c r="N4920" s="434">
        <v>38820</v>
      </c>
      <c r="O4920" s="427">
        <v>6.6</v>
      </c>
    </row>
    <row r="4921" spans="11:15" ht="15" customHeight="1">
      <c r="K4921" s="434">
        <v>38820</v>
      </c>
      <c r="L4921" s="427">
        <v>6.34</v>
      </c>
      <c r="M4921" s="427"/>
      <c r="N4921" s="434">
        <v>38819</v>
      </c>
      <c r="O4921" s="427">
        <v>6.54</v>
      </c>
    </row>
    <row r="4922" spans="11:15" ht="15" customHeight="1">
      <c r="K4922" s="434">
        <v>38819</v>
      </c>
      <c r="L4922" s="427">
        <v>6.29</v>
      </c>
      <c r="M4922" s="427"/>
      <c r="N4922" s="434">
        <v>38818</v>
      </c>
      <c r="O4922" s="427">
        <v>6.49</v>
      </c>
    </row>
    <row r="4923" spans="11:15" ht="15" customHeight="1">
      <c r="K4923" s="434">
        <v>38818</v>
      </c>
      <c r="L4923" s="427">
        <v>6.24</v>
      </c>
      <c r="M4923" s="427"/>
      <c r="N4923" s="434">
        <v>38817</v>
      </c>
      <c r="O4923" s="427">
        <v>6.53</v>
      </c>
    </row>
    <row r="4924" spans="11:15" ht="15" customHeight="1">
      <c r="K4924" s="434">
        <v>38817</v>
      </c>
      <c r="L4924" s="427">
        <v>6.27</v>
      </c>
      <c r="M4924" s="427"/>
      <c r="N4924" s="434">
        <v>38814</v>
      </c>
      <c r="O4924" s="427">
        <v>6.53</v>
      </c>
    </row>
    <row r="4925" spans="11:15" ht="15" customHeight="1">
      <c r="K4925" s="434">
        <v>38814</v>
      </c>
      <c r="L4925" s="427">
        <v>6.27</v>
      </c>
      <c r="M4925" s="427"/>
      <c r="N4925" s="434">
        <v>38813</v>
      </c>
      <c r="O4925" s="427">
        <v>6.45</v>
      </c>
    </row>
    <row r="4926" spans="11:15" ht="15" customHeight="1">
      <c r="K4926" s="434">
        <v>38813</v>
      </c>
      <c r="L4926" s="427">
        <v>6.2</v>
      </c>
      <c r="M4926" s="427"/>
      <c r="N4926" s="434">
        <v>38812</v>
      </c>
      <c r="O4926" s="427">
        <v>6.39</v>
      </c>
    </row>
    <row r="4927" spans="11:15" ht="15" customHeight="1">
      <c r="K4927" s="434">
        <v>38812</v>
      </c>
      <c r="L4927" s="427">
        <v>6.13</v>
      </c>
      <c r="M4927" s="427"/>
      <c r="N4927" s="434">
        <v>38811</v>
      </c>
      <c r="O4927" s="427">
        <v>6.41</v>
      </c>
    </row>
    <row r="4928" spans="11:15" ht="15" customHeight="1">
      <c r="K4928" s="434">
        <v>38811</v>
      </c>
      <c r="L4928" s="427">
        <v>6.15</v>
      </c>
      <c r="M4928" s="427"/>
      <c r="N4928" s="434">
        <v>38810</v>
      </c>
      <c r="O4928" s="427">
        <v>6.41</v>
      </c>
    </row>
    <row r="4929" spans="11:15" ht="15" customHeight="1">
      <c r="K4929" s="434">
        <v>38810</v>
      </c>
      <c r="L4929" s="427">
        <v>6.14</v>
      </c>
      <c r="M4929" s="427"/>
      <c r="N4929" s="434">
        <v>38807</v>
      </c>
      <c r="O4929" s="427">
        <v>6.4</v>
      </c>
    </row>
    <row r="4930" spans="11:15" ht="15" customHeight="1">
      <c r="K4930" s="434">
        <v>38807</v>
      </c>
      <c r="L4930" s="427">
        <v>6.14</v>
      </c>
      <c r="M4930" s="427"/>
      <c r="N4930" s="434">
        <v>38806</v>
      </c>
      <c r="O4930" s="427">
        <v>6.41</v>
      </c>
    </row>
    <row r="4931" spans="11:15" ht="15" customHeight="1">
      <c r="K4931" s="434">
        <v>38806</v>
      </c>
      <c r="L4931" s="427">
        <v>6.14</v>
      </c>
      <c r="M4931" s="427"/>
      <c r="N4931" s="434">
        <v>38805</v>
      </c>
      <c r="O4931" s="427">
        <v>6.37</v>
      </c>
    </row>
    <row r="4932" spans="11:15" ht="15" customHeight="1">
      <c r="K4932" s="434">
        <v>38805</v>
      </c>
      <c r="L4932" s="427">
        <v>6.09</v>
      </c>
      <c r="M4932" s="427"/>
      <c r="N4932" s="434">
        <v>38804</v>
      </c>
      <c r="O4932" s="427">
        <v>6.32</v>
      </c>
    </row>
    <row r="4933" spans="11:15" ht="15" customHeight="1">
      <c r="K4933" s="434">
        <v>38804</v>
      </c>
      <c r="L4933" s="427">
        <v>6.05</v>
      </c>
      <c r="M4933" s="427"/>
      <c r="N4933" s="434">
        <v>38803</v>
      </c>
      <c r="O4933" s="427">
        <v>6.25</v>
      </c>
    </row>
    <row r="4934" spans="11:15" ht="15" customHeight="1">
      <c r="K4934" s="434">
        <v>38803</v>
      </c>
      <c r="L4934" s="427">
        <v>5.98</v>
      </c>
      <c r="M4934" s="427"/>
      <c r="N4934" s="434">
        <v>38800</v>
      </c>
      <c r="O4934" s="427">
        <v>6.22</v>
      </c>
    </row>
    <row r="4935" spans="11:15" ht="15" customHeight="1">
      <c r="K4935" s="434">
        <v>38800</v>
      </c>
      <c r="L4935" s="427">
        <v>5.95</v>
      </c>
      <c r="M4935" s="427"/>
      <c r="N4935" s="434">
        <v>38799</v>
      </c>
      <c r="O4935" s="427">
        <v>6.28</v>
      </c>
    </row>
    <row r="4936" spans="11:15" ht="15" customHeight="1">
      <c r="K4936" s="434">
        <v>38799</v>
      </c>
      <c r="L4936" s="427">
        <v>6.01</v>
      </c>
      <c r="M4936" s="427"/>
      <c r="N4936" s="434">
        <v>38798</v>
      </c>
      <c r="O4936" s="427">
        <v>6.26</v>
      </c>
    </row>
    <row r="4937" spans="11:15" ht="15" customHeight="1">
      <c r="K4937" s="434">
        <v>38798</v>
      </c>
      <c r="L4937" s="427">
        <v>5.98</v>
      </c>
      <c r="M4937" s="427"/>
      <c r="N4937" s="434">
        <v>38797</v>
      </c>
      <c r="O4937" s="427">
        <v>6.28</v>
      </c>
    </row>
    <row r="4938" spans="11:15" ht="15" customHeight="1">
      <c r="K4938" s="434">
        <v>38797</v>
      </c>
      <c r="L4938" s="427">
        <v>5.99</v>
      </c>
      <c r="M4938" s="427"/>
      <c r="N4938" s="434">
        <v>38796</v>
      </c>
      <c r="O4938" s="427">
        <v>6.23</v>
      </c>
    </row>
    <row r="4939" spans="11:15" ht="15" customHeight="1">
      <c r="K4939" s="434">
        <v>38796</v>
      </c>
      <c r="L4939" s="427">
        <v>5.95</v>
      </c>
      <c r="M4939" s="427"/>
      <c r="N4939" s="434">
        <v>38793</v>
      </c>
      <c r="O4939" s="427">
        <v>6.25</v>
      </c>
    </row>
    <row r="4940" spans="11:15" ht="15" customHeight="1">
      <c r="K4940" s="434">
        <v>38793</v>
      </c>
      <c r="L4940" s="427">
        <v>5.96</v>
      </c>
      <c r="M4940" s="427"/>
      <c r="N4940" s="434">
        <v>38792</v>
      </c>
      <c r="O4940" s="427">
        <v>6.23</v>
      </c>
    </row>
    <row r="4941" spans="11:15" ht="15" customHeight="1">
      <c r="K4941" s="434">
        <v>38792</v>
      </c>
      <c r="L4941" s="427">
        <v>5.94</v>
      </c>
      <c r="M4941" s="427"/>
      <c r="N4941" s="434">
        <v>38791</v>
      </c>
      <c r="O4941" s="427">
        <v>6.29</v>
      </c>
    </row>
    <row r="4942" spans="11:15" ht="15" customHeight="1">
      <c r="K4942" s="434">
        <v>38791</v>
      </c>
      <c r="L4942" s="427">
        <v>6</v>
      </c>
      <c r="M4942" s="427"/>
      <c r="N4942" s="434">
        <v>38790</v>
      </c>
      <c r="O4942" s="427">
        <v>6.24</v>
      </c>
    </row>
    <row r="4943" spans="11:15" ht="15" customHeight="1">
      <c r="K4943" s="434">
        <v>38790</v>
      </c>
      <c r="L4943" s="427">
        <v>5.96</v>
      </c>
      <c r="M4943" s="427"/>
      <c r="N4943" s="434">
        <v>38789</v>
      </c>
      <c r="O4943" s="427">
        <v>6.31</v>
      </c>
    </row>
    <row r="4944" spans="11:15" ht="15" customHeight="1">
      <c r="K4944" s="434">
        <v>38789</v>
      </c>
      <c r="L4944" s="427">
        <v>6.02</v>
      </c>
      <c r="M4944" s="427"/>
      <c r="N4944" s="434">
        <v>38786</v>
      </c>
      <c r="O4944" s="427">
        <v>6.28</v>
      </c>
    </row>
    <row r="4945" spans="11:15" ht="15" customHeight="1">
      <c r="K4945" s="434">
        <v>38786</v>
      </c>
      <c r="L4945" s="427">
        <v>5.99</v>
      </c>
      <c r="M4945" s="427"/>
      <c r="N4945" s="434">
        <v>38785</v>
      </c>
      <c r="O4945" s="427">
        <v>6.26</v>
      </c>
    </row>
    <row r="4946" spans="11:15" ht="15" customHeight="1">
      <c r="K4946" s="434">
        <v>38785</v>
      </c>
      <c r="L4946" s="427">
        <v>5.97</v>
      </c>
      <c r="M4946" s="427"/>
      <c r="N4946" s="434">
        <v>38784</v>
      </c>
      <c r="O4946" s="427">
        <v>6.26</v>
      </c>
    </row>
    <row r="4947" spans="11:15" ht="15" customHeight="1">
      <c r="K4947" s="434">
        <v>38784</v>
      </c>
      <c r="L4947" s="427">
        <v>5.98</v>
      </c>
      <c r="M4947" s="427"/>
      <c r="N4947" s="434">
        <v>38783</v>
      </c>
      <c r="O4947" s="427">
        <v>6.26</v>
      </c>
    </row>
    <row r="4948" spans="11:15" ht="15" customHeight="1">
      <c r="K4948" s="434">
        <v>38783</v>
      </c>
      <c r="L4948" s="427">
        <v>5.97</v>
      </c>
      <c r="M4948" s="427"/>
      <c r="N4948" s="434">
        <v>38782</v>
      </c>
      <c r="O4948" s="427">
        <v>6.26</v>
      </c>
    </row>
    <row r="4949" spans="11:15" ht="15" customHeight="1">
      <c r="K4949" s="434">
        <v>38782</v>
      </c>
      <c r="L4949" s="427">
        <v>5.98</v>
      </c>
      <c r="M4949" s="427"/>
      <c r="N4949" s="434">
        <v>38779</v>
      </c>
      <c r="O4949" s="427">
        <v>6.19</v>
      </c>
    </row>
    <row r="4950" spans="11:15" ht="15" customHeight="1">
      <c r="K4950" s="434">
        <v>38779</v>
      </c>
      <c r="L4950" s="427">
        <v>5.91</v>
      </c>
      <c r="M4950" s="427"/>
      <c r="N4950" s="434">
        <v>38778</v>
      </c>
      <c r="O4950" s="427">
        <v>6.15</v>
      </c>
    </row>
    <row r="4951" spans="11:15" ht="15" customHeight="1">
      <c r="K4951" s="434">
        <v>38778</v>
      </c>
      <c r="L4951" s="427">
        <v>5.87</v>
      </c>
      <c r="M4951" s="427"/>
      <c r="N4951" s="434">
        <v>38777</v>
      </c>
      <c r="O4951" s="427">
        <v>6.09</v>
      </c>
    </row>
    <row r="4952" spans="11:15" ht="15" customHeight="1">
      <c r="K4952" s="434">
        <v>38777</v>
      </c>
      <c r="L4952" s="427">
        <v>5.82</v>
      </c>
      <c r="M4952" s="427"/>
      <c r="N4952" s="434">
        <v>38776</v>
      </c>
      <c r="O4952" s="427">
        <v>6.04</v>
      </c>
    </row>
    <row r="4953" spans="11:15" ht="15" customHeight="1">
      <c r="K4953" s="434">
        <v>38776</v>
      </c>
      <c r="L4953" s="427">
        <v>5.77</v>
      </c>
      <c r="M4953" s="427"/>
      <c r="N4953" s="434">
        <v>38775</v>
      </c>
      <c r="O4953" s="427">
        <v>6.09</v>
      </c>
    </row>
    <row r="4954" spans="11:15" ht="15" customHeight="1">
      <c r="K4954" s="434">
        <v>38775</v>
      </c>
      <c r="L4954" s="427">
        <v>5.81</v>
      </c>
      <c r="M4954" s="427"/>
      <c r="N4954" s="434">
        <v>38772</v>
      </c>
      <c r="O4954" s="427">
        <v>6.07</v>
      </c>
    </row>
    <row r="4955" spans="11:15" ht="15" customHeight="1">
      <c r="K4955" s="434">
        <v>38772</v>
      </c>
      <c r="L4955" s="427">
        <v>5.78</v>
      </c>
      <c r="M4955" s="427"/>
      <c r="N4955" s="434">
        <v>38771</v>
      </c>
      <c r="O4955" s="427">
        <v>6.07</v>
      </c>
    </row>
    <row r="4956" spans="11:15" ht="15" customHeight="1">
      <c r="K4956" s="434">
        <v>38771</v>
      </c>
      <c r="L4956" s="427">
        <v>5.78</v>
      </c>
      <c r="M4956" s="427"/>
      <c r="N4956" s="434">
        <v>38770</v>
      </c>
      <c r="O4956" s="427">
        <v>6.05</v>
      </c>
    </row>
    <row r="4957" spans="11:15" ht="15" customHeight="1">
      <c r="K4957" s="434">
        <v>38770</v>
      </c>
      <c r="L4957" s="427">
        <v>5.76</v>
      </c>
      <c r="M4957" s="427"/>
      <c r="N4957" s="434">
        <v>38769</v>
      </c>
      <c r="O4957" s="427">
        <v>6.09</v>
      </c>
    </row>
    <row r="4958" spans="11:15" ht="15" customHeight="1">
      <c r="K4958" s="434">
        <v>38769</v>
      </c>
      <c r="L4958" s="427">
        <v>5.81</v>
      </c>
      <c r="M4958" s="427"/>
      <c r="N4958" s="434">
        <v>38765</v>
      </c>
      <c r="O4958" s="427">
        <v>6.08</v>
      </c>
    </row>
    <row r="4959" spans="11:15" ht="15" customHeight="1">
      <c r="K4959" s="434">
        <v>38765</v>
      </c>
      <c r="L4959" s="427">
        <v>5.8</v>
      </c>
      <c r="M4959" s="427"/>
      <c r="N4959" s="434">
        <v>38764</v>
      </c>
      <c r="O4959" s="427">
        <v>6.14</v>
      </c>
    </row>
    <row r="4960" spans="11:15" ht="15" customHeight="1">
      <c r="K4960" s="434">
        <v>38764</v>
      </c>
      <c r="L4960" s="427">
        <v>5.86</v>
      </c>
      <c r="M4960" s="427"/>
      <c r="N4960" s="434">
        <v>38763</v>
      </c>
      <c r="O4960" s="427">
        <v>6.14</v>
      </c>
    </row>
    <row r="4961" spans="11:15" ht="15" customHeight="1">
      <c r="K4961" s="434">
        <v>38763</v>
      </c>
      <c r="L4961" s="427">
        <v>5.86</v>
      </c>
      <c r="M4961" s="427"/>
      <c r="N4961" s="434">
        <v>38762</v>
      </c>
      <c r="O4961" s="427">
        <v>6.16</v>
      </c>
    </row>
    <row r="4962" spans="11:15" ht="15" customHeight="1">
      <c r="K4962" s="434">
        <v>38762</v>
      </c>
      <c r="L4962" s="427">
        <v>5.88</v>
      </c>
      <c r="M4962" s="427"/>
      <c r="N4962" s="434">
        <v>38761</v>
      </c>
      <c r="O4962" s="427">
        <v>6.13</v>
      </c>
    </row>
    <row r="4963" spans="11:15" ht="15" customHeight="1">
      <c r="K4963" s="434">
        <v>38761</v>
      </c>
      <c r="L4963" s="427">
        <v>5.86</v>
      </c>
      <c r="M4963" s="427"/>
      <c r="N4963" s="434">
        <v>38758</v>
      </c>
      <c r="O4963" s="427">
        <v>6.13</v>
      </c>
    </row>
    <row r="4964" spans="11:15" ht="15" customHeight="1">
      <c r="K4964" s="434">
        <v>38758</v>
      </c>
      <c r="L4964" s="427">
        <v>5.83</v>
      </c>
      <c r="M4964" s="427"/>
      <c r="N4964" s="434">
        <v>38757</v>
      </c>
      <c r="O4964" s="427">
        <v>6.1</v>
      </c>
    </row>
    <row r="4965" spans="11:15" ht="15" customHeight="1">
      <c r="K4965" s="434">
        <v>38757</v>
      </c>
      <c r="L4965" s="427">
        <v>5.8</v>
      </c>
      <c r="M4965" s="427"/>
      <c r="N4965" s="434">
        <v>38756</v>
      </c>
      <c r="O4965" s="427">
        <v>6.13</v>
      </c>
    </row>
    <row r="4966" spans="11:15" ht="15" customHeight="1">
      <c r="K4966" s="434">
        <v>38756</v>
      </c>
      <c r="L4966" s="427">
        <v>5.83</v>
      </c>
      <c r="M4966" s="427"/>
      <c r="N4966" s="434">
        <v>38755</v>
      </c>
      <c r="O4966" s="427">
        <v>6.11</v>
      </c>
    </row>
    <row r="4967" spans="11:15" ht="15" customHeight="1">
      <c r="K4967" s="434">
        <v>38755</v>
      </c>
      <c r="L4967" s="427">
        <v>5.81</v>
      </c>
      <c r="M4967" s="427"/>
      <c r="N4967" s="434">
        <v>38754</v>
      </c>
      <c r="O4967" s="427">
        <v>6.07</v>
      </c>
    </row>
    <row r="4968" spans="11:15" ht="15" customHeight="1">
      <c r="K4968" s="434">
        <v>38754</v>
      </c>
      <c r="L4968" s="427">
        <v>5.77</v>
      </c>
      <c r="M4968" s="427"/>
      <c r="N4968" s="434">
        <v>38751</v>
      </c>
      <c r="O4968" s="427">
        <v>6.09</v>
      </c>
    </row>
    <row r="4969" spans="11:15" ht="15" customHeight="1">
      <c r="K4969" s="434">
        <v>38751</v>
      </c>
      <c r="L4969" s="427">
        <v>5.79</v>
      </c>
      <c r="M4969" s="427"/>
      <c r="N4969" s="434">
        <v>38750</v>
      </c>
      <c r="O4969" s="427">
        <v>6.15</v>
      </c>
    </row>
    <row r="4970" spans="11:15" ht="15" customHeight="1">
      <c r="K4970" s="434">
        <v>38750</v>
      </c>
      <c r="L4970" s="427">
        <v>5.85</v>
      </c>
      <c r="M4970" s="427"/>
      <c r="N4970" s="434">
        <v>38749</v>
      </c>
      <c r="O4970" s="427">
        <v>6.17</v>
      </c>
    </row>
    <row r="4971" spans="11:15" ht="15" customHeight="1">
      <c r="K4971" s="434">
        <v>38749</v>
      </c>
      <c r="L4971" s="427">
        <v>5.87</v>
      </c>
      <c r="M4971" s="427"/>
      <c r="N4971" s="434">
        <v>38748</v>
      </c>
      <c r="O4971" s="427">
        <v>6.15</v>
      </c>
    </row>
    <row r="4972" spans="11:15" ht="15" customHeight="1">
      <c r="K4972" s="434">
        <v>38748</v>
      </c>
      <c r="L4972" s="427">
        <v>5.84</v>
      </c>
      <c r="M4972" s="427"/>
      <c r="N4972" s="434">
        <v>38747</v>
      </c>
      <c r="O4972" s="427">
        <v>6.18</v>
      </c>
    </row>
    <row r="4973" spans="11:15" ht="15" customHeight="1">
      <c r="K4973" s="434">
        <v>38747</v>
      </c>
      <c r="L4973" s="427">
        <v>5.86</v>
      </c>
      <c r="M4973" s="427"/>
      <c r="N4973" s="434">
        <v>38744</v>
      </c>
      <c r="O4973" s="427">
        <v>6.14</v>
      </c>
    </row>
    <row r="4974" spans="11:15" ht="15" customHeight="1">
      <c r="K4974" s="434">
        <v>38744</v>
      </c>
      <c r="L4974" s="427">
        <v>5.84</v>
      </c>
      <c r="M4974" s="427"/>
      <c r="N4974" s="434">
        <v>38743</v>
      </c>
      <c r="O4974" s="427">
        <v>6.17</v>
      </c>
    </row>
    <row r="4975" spans="11:15" ht="15" customHeight="1">
      <c r="K4975" s="434">
        <v>38743</v>
      </c>
      <c r="L4975" s="427">
        <v>5.87</v>
      </c>
      <c r="M4975" s="427"/>
      <c r="N4975" s="434">
        <v>38742</v>
      </c>
      <c r="O4975" s="427">
        <v>6.12</v>
      </c>
    </row>
    <row r="4976" spans="11:15" ht="15" customHeight="1">
      <c r="K4976" s="434">
        <v>38742</v>
      </c>
      <c r="L4976" s="427">
        <v>5.82</v>
      </c>
      <c r="M4976" s="427"/>
      <c r="N4976" s="434">
        <v>38741</v>
      </c>
      <c r="O4976" s="427">
        <v>6.04</v>
      </c>
    </row>
    <row r="4977" spans="11:15" ht="15" customHeight="1">
      <c r="K4977" s="434">
        <v>38741</v>
      </c>
      <c r="L4977" s="427">
        <v>5.74</v>
      </c>
      <c r="M4977" s="427"/>
      <c r="N4977" s="434">
        <v>38740</v>
      </c>
      <c r="O4977" s="427">
        <v>6.01</v>
      </c>
    </row>
    <row r="4978" spans="11:15" ht="15" customHeight="1">
      <c r="K4978" s="434">
        <v>38740</v>
      </c>
      <c r="L4978" s="427">
        <v>5.7</v>
      </c>
      <c r="M4978" s="427"/>
      <c r="N4978" s="434">
        <v>38737</v>
      </c>
      <c r="O4978" s="427">
        <v>6.01</v>
      </c>
    </row>
    <row r="4979" spans="11:15" ht="15" customHeight="1">
      <c r="K4979" s="434">
        <v>38737</v>
      </c>
      <c r="L4979" s="427">
        <v>5.7</v>
      </c>
      <c r="M4979" s="427"/>
      <c r="N4979" s="434">
        <v>38736</v>
      </c>
      <c r="O4979" s="427">
        <v>6.03</v>
      </c>
    </row>
    <row r="4980" spans="11:15" ht="15" customHeight="1">
      <c r="K4980" s="434">
        <v>38736</v>
      </c>
      <c r="L4980" s="427">
        <v>5.71</v>
      </c>
      <c r="M4980" s="427"/>
      <c r="N4980" s="434">
        <v>38735</v>
      </c>
      <c r="O4980" s="427">
        <v>6</v>
      </c>
    </row>
    <row r="4981" spans="11:15" ht="15" customHeight="1">
      <c r="K4981" s="434">
        <v>38735</v>
      </c>
      <c r="L4981" s="427">
        <v>5.67</v>
      </c>
      <c r="M4981" s="427"/>
      <c r="N4981" s="434">
        <v>38734</v>
      </c>
      <c r="O4981" s="427">
        <v>5.99</v>
      </c>
    </row>
    <row r="4982" spans="11:15" ht="15" customHeight="1">
      <c r="K4982" s="434">
        <v>38734</v>
      </c>
      <c r="L4982" s="427">
        <v>5.66</v>
      </c>
      <c r="M4982" s="427"/>
      <c r="N4982" s="434">
        <v>38730</v>
      </c>
      <c r="O4982" s="427">
        <v>6</v>
      </c>
    </row>
    <row r="4983" spans="11:15" ht="15" customHeight="1">
      <c r="K4983" s="434">
        <v>38730</v>
      </c>
      <c r="L4983" s="427">
        <v>5.68</v>
      </c>
      <c r="M4983" s="427"/>
      <c r="N4983" s="434">
        <v>38729</v>
      </c>
      <c r="O4983" s="427">
        <v>6.07</v>
      </c>
    </row>
    <row r="4984" spans="11:15" ht="15" customHeight="1">
      <c r="K4984" s="434">
        <v>38729</v>
      </c>
      <c r="L4984" s="427">
        <v>5.75</v>
      </c>
      <c r="M4984" s="427"/>
      <c r="N4984" s="434">
        <v>38728</v>
      </c>
      <c r="O4984" s="427">
        <v>6.12</v>
      </c>
    </row>
    <row r="4985" spans="11:15" ht="15" customHeight="1">
      <c r="K4985" s="434">
        <v>38728</v>
      </c>
      <c r="L4985" s="427">
        <v>5.79</v>
      </c>
      <c r="M4985" s="427"/>
      <c r="N4985" s="434">
        <v>38727</v>
      </c>
      <c r="O4985" s="427">
        <v>6.09</v>
      </c>
    </row>
    <row r="4986" spans="11:15" ht="15" customHeight="1">
      <c r="K4986" s="434">
        <v>38727</v>
      </c>
      <c r="L4986" s="427">
        <v>5.76</v>
      </c>
      <c r="M4986" s="427"/>
      <c r="N4986" s="434">
        <v>38726</v>
      </c>
      <c r="O4986" s="427">
        <v>6.04</v>
      </c>
    </row>
    <row r="4987" spans="11:15" ht="15" customHeight="1">
      <c r="K4987" s="434">
        <v>38726</v>
      </c>
      <c r="L4987" s="427">
        <v>5.72</v>
      </c>
      <c r="M4987" s="427"/>
      <c r="N4987" s="434">
        <v>38723</v>
      </c>
      <c r="O4987" s="427">
        <v>6.04</v>
      </c>
    </row>
    <row r="4988" spans="11:15" ht="15" customHeight="1">
      <c r="K4988" s="434">
        <v>38723</v>
      </c>
      <c r="L4988" s="427">
        <v>5.71</v>
      </c>
      <c r="M4988" s="427"/>
      <c r="N4988" s="434">
        <v>38722</v>
      </c>
      <c r="O4988" s="427">
        <v>6.02</v>
      </c>
    </row>
    <row r="4989" spans="11:15" ht="15" customHeight="1">
      <c r="K4989" s="434">
        <v>38722</v>
      </c>
      <c r="L4989" s="427">
        <v>5.69</v>
      </c>
      <c r="M4989" s="427"/>
      <c r="N4989" s="434">
        <v>38721</v>
      </c>
      <c r="O4989" s="427">
        <v>6.02</v>
      </c>
    </row>
    <row r="4990" spans="11:15" ht="15" customHeight="1">
      <c r="K4990" s="434">
        <v>38721</v>
      </c>
      <c r="L4990" s="427">
        <v>5.69</v>
      </c>
      <c r="M4990" s="427"/>
      <c r="N4990" s="434">
        <v>38720</v>
      </c>
      <c r="O4990" s="427">
        <v>6.03</v>
      </c>
    </row>
    <row r="4991" spans="11:15" ht="15" customHeight="1">
      <c r="K4991" s="434">
        <v>38720</v>
      </c>
      <c r="L4991" s="427">
        <v>5.7</v>
      </c>
      <c r="M4991" s="427"/>
      <c r="N4991" s="434">
        <v>38716</v>
      </c>
      <c r="O4991" s="427">
        <v>6.03</v>
      </c>
    </row>
    <row r="4992" spans="11:15" ht="15" customHeight="1">
      <c r="K4992" s="434">
        <v>38716</v>
      </c>
      <c r="L4992" s="427">
        <v>5.69</v>
      </c>
      <c r="M4992" s="427"/>
      <c r="N4992" s="434">
        <v>38715</v>
      </c>
      <c r="O4992" s="427">
        <v>6.01</v>
      </c>
    </row>
    <row r="4993" spans="11:15" ht="15" customHeight="1">
      <c r="K4993" s="434">
        <v>38715</v>
      </c>
      <c r="L4993" s="427">
        <v>5.68</v>
      </c>
      <c r="M4993" s="427"/>
      <c r="N4993" s="434">
        <v>38714</v>
      </c>
      <c r="O4993" s="427">
        <v>6.02</v>
      </c>
    </row>
    <row r="4994" spans="11:15" ht="15" customHeight="1">
      <c r="K4994" s="434">
        <v>38714</v>
      </c>
      <c r="L4994" s="427">
        <v>5.68</v>
      </c>
      <c r="M4994" s="427"/>
      <c r="N4994" s="434">
        <v>38713</v>
      </c>
      <c r="O4994" s="427">
        <v>5.99</v>
      </c>
    </row>
    <row r="4995" spans="11:15" ht="15" customHeight="1">
      <c r="K4995" s="434">
        <v>38713</v>
      </c>
      <c r="L4995" s="427">
        <v>5.64</v>
      </c>
      <c r="M4995" s="427"/>
      <c r="N4995" s="434">
        <v>38709</v>
      </c>
      <c r="O4995" s="427">
        <v>6.03</v>
      </c>
    </row>
    <row r="4996" spans="11:15" ht="15" customHeight="1">
      <c r="K4996" s="434">
        <v>38709</v>
      </c>
      <c r="L4996" s="427">
        <v>5.69</v>
      </c>
      <c r="M4996" s="427"/>
      <c r="N4996" s="434">
        <v>38708</v>
      </c>
      <c r="O4996" s="427">
        <v>6.1</v>
      </c>
    </row>
    <row r="4997" spans="11:15" ht="15" customHeight="1">
      <c r="K4997" s="434">
        <v>38708</v>
      </c>
      <c r="L4997" s="427">
        <v>5.75</v>
      </c>
      <c r="M4997" s="427"/>
      <c r="N4997" s="434">
        <v>38707</v>
      </c>
      <c r="O4997" s="427">
        <v>6.15</v>
      </c>
    </row>
    <row r="4998" spans="11:15" ht="15" customHeight="1">
      <c r="K4998" s="434">
        <v>38707</v>
      </c>
      <c r="L4998" s="427">
        <v>5.81</v>
      </c>
      <c r="M4998" s="427"/>
      <c r="N4998" s="434">
        <v>38706</v>
      </c>
      <c r="O4998" s="427">
        <v>6.13</v>
      </c>
    </row>
    <row r="4999" spans="11:15" ht="15" customHeight="1">
      <c r="K4999" s="434">
        <v>38706</v>
      </c>
      <c r="L4999" s="427">
        <v>5.79</v>
      </c>
      <c r="M4999" s="427"/>
      <c r="N4999" s="434">
        <v>38705</v>
      </c>
      <c r="O4999" s="427">
        <v>6.11</v>
      </c>
    </row>
    <row r="5000" spans="11:15" ht="15" customHeight="1">
      <c r="K5000" s="434">
        <v>38705</v>
      </c>
      <c r="L5000" s="427">
        <v>5.78</v>
      </c>
      <c r="M5000" s="427"/>
      <c r="N5000" s="434">
        <v>38702</v>
      </c>
      <c r="O5000" s="427">
        <v>6.12</v>
      </c>
    </row>
    <row r="5001" spans="11:15" ht="15" customHeight="1">
      <c r="K5001" s="434">
        <v>38702</v>
      </c>
      <c r="L5001" s="427">
        <v>5.79</v>
      </c>
      <c r="M5001" s="427"/>
      <c r="N5001" s="434">
        <v>38701</v>
      </c>
      <c r="O5001" s="427">
        <v>6.16</v>
      </c>
    </row>
    <row r="5002" spans="11:15" ht="15" customHeight="1">
      <c r="K5002" s="434">
        <v>38701</v>
      </c>
      <c r="L5002" s="427">
        <v>5.81</v>
      </c>
      <c r="M5002" s="427"/>
      <c r="N5002" s="434">
        <v>38700</v>
      </c>
      <c r="O5002" s="427">
        <v>6.15</v>
      </c>
    </row>
    <row r="5003" spans="11:15" ht="15" customHeight="1">
      <c r="K5003" s="434">
        <v>38700</v>
      </c>
      <c r="L5003" s="427">
        <v>5.8</v>
      </c>
      <c r="M5003" s="427"/>
      <c r="N5003" s="434">
        <v>38699</v>
      </c>
      <c r="O5003" s="427">
        <v>6.24</v>
      </c>
    </row>
    <row r="5004" spans="11:15" ht="15" customHeight="1">
      <c r="K5004" s="434">
        <v>38699</v>
      </c>
      <c r="L5004" s="427">
        <v>5.88</v>
      </c>
      <c r="M5004" s="427"/>
      <c r="N5004" s="434">
        <v>38698</v>
      </c>
      <c r="O5004" s="427">
        <v>6.24</v>
      </c>
    </row>
    <row r="5005" spans="11:15" ht="15" customHeight="1">
      <c r="K5005" s="434">
        <v>38698</v>
      </c>
      <c r="L5005" s="427">
        <v>5.88</v>
      </c>
      <c r="M5005" s="427"/>
      <c r="N5005" s="434">
        <v>38695</v>
      </c>
      <c r="O5005" s="427">
        <v>6.23</v>
      </c>
    </row>
    <row r="5006" spans="11:15" ht="15" customHeight="1">
      <c r="K5006" s="434">
        <v>38695</v>
      </c>
      <c r="L5006" s="427">
        <v>5.88</v>
      </c>
      <c r="M5006" s="427"/>
      <c r="N5006" s="434">
        <v>38694</v>
      </c>
      <c r="O5006" s="427">
        <v>6.16</v>
      </c>
    </row>
    <row r="5007" spans="11:15" ht="15" customHeight="1">
      <c r="K5007" s="434">
        <v>38694</v>
      </c>
      <c r="L5007" s="427">
        <v>5.82</v>
      </c>
      <c r="M5007" s="427"/>
      <c r="N5007" s="434">
        <v>38693</v>
      </c>
      <c r="O5007" s="427">
        <v>6.2</v>
      </c>
    </row>
    <row r="5008" spans="11:15" ht="15" customHeight="1">
      <c r="K5008" s="434">
        <v>38693</v>
      </c>
      <c r="L5008" s="427">
        <v>5.86</v>
      </c>
      <c r="M5008" s="427"/>
      <c r="N5008" s="434">
        <v>38692</v>
      </c>
      <c r="O5008" s="427">
        <v>6.18</v>
      </c>
    </row>
    <row r="5009" spans="11:15" ht="15" customHeight="1">
      <c r="K5009" s="434">
        <v>38692</v>
      </c>
      <c r="L5009" s="427">
        <v>5.83</v>
      </c>
      <c r="M5009" s="427"/>
      <c r="N5009" s="434">
        <v>38691</v>
      </c>
      <c r="O5009" s="427">
        <v>6.23</v>
      </c>
    </row>
    <row r="5010" spans="11:15" ht="15" customHeight="1">
      <c r="K5010" s="434">
        <v>38691</v>
      </c>
      <c r="L5010" s="427">
        <v>5.9</v>
      </c>
      <c r="M5010" s="427"/>
      <c r="N5010" s="434">
        <v>38688</v>
      </c>
      <c r="O5010" s="427">
        <v>6.19</v>
      </c>
    </row>
    <row r="5011" spans="11:15" ht="15" customHeight="1">
      <c r="K5011" s="434">
        <v>38688</v>
      </c>
      <c r="L5011" s="427">
        <v>5.86</v>
      </c>
      <c r="M5011" s="427"/>
      <c r="N5011" s="434">
        <v>38687</v>
      </c>
      <c r="O5011" s="427">
        <v>6.19</v>
      </c>
    </row>
    <row r="5012" spans="11:15" ht="15" customHeight="1">
      <c r="K5012" s="434">
        <v>38687</v>
      </c>
      <c r="L5012" s="427">
        <v>5.86</v>
      </c>
      <c r="M5012" s="427"/>
      <c r="N5012" s="434">
        <v>38686</v>
      </c>
      <c r="O5012" s="427">
        <v>6.18</v>
      </c>
    </row>
    <row r="5013" spans="11:15" ht="15" customHeight="1">
      <c r="K5013" s="434">
        <v>38686</v>
      </c>
      <c r="L5013" s="427">
        <v>5.85</v>
      </c>
      <c r="M5013" s="427"/>
      <c r="N5013" s="434">
        <v>38685</v>
      </c>
      <c r="O5013" s="427">
        <v>6.16</v>
      </c>
    </row>
    <row r="5014" spans="11:15" ht="15" customHeight="1">
      <c r="K5014" s="434">
        <v>38685</v>
      </c>
      <c r="L5014" s="427">
        <v>5.84</v>
      </c>
      <c r="M5014" s="427"/>
      <c r="N5014" s="434">
        <v>38684</v>
      </c>
      <c r="O5014" s="427">
        <v>6.09</v>
      </c>
    </row>
    <row r="5015" spans="11:15" ht="15" customHeight="1">
      <c r="K5015" s="434">
        <v>38684</v>
      </c>
      <c r="L5015" s="427">
        <v>5.78</v>
      </c>
      <c r="M5015" s="427"/>
      <c r="N5015" s="434">
        <v>38681</v>
      </c>
      <c r="O5015" s="427">
        <v>6.13</v>
      </c>
    </row>
    <row r="5016" spans="11:15" ht="15" customHeight="1">
      <c r="K5016" s="434">
        <v>38681</v>
      </c>
      <c r="L5016" s="427">
        <v>5.8</v>
      </c>
      <c r="M5016" s="427"/>
      <c r="N5016" s="434">
        <v>38679</v>
      </c>
      <c r="O5016" s="427">
        <v>6.17</v>
      </c>
    </row>
    <row r="5017" spans="11:15" ht="15" customHeight="1">
      <c r="K5017" s="434">
        <v>38679</v>
      </c>
      <c r="L5017" s="427">
        <v>5.85</v>
      </c>
      <c r="M5017" s="427"/>
      <c r="N5017" s="434">
        <v>38678</v>
      </c>
      <c r="O5017" s="427">
        <v>6.13</v>
      </c>
    </row>
    <row r="5018" spans="11:15" ht="15" customHeight="1">
      <c r="K5018" s="434">
        <v>38678</v>
      </c>
      <c r="L5018" s="427">
        <v>5.8</v>
      </c>
      <c r="M5018" s="427"/>
      <c r="N5018" s="434">
        <v>38677</v>
      </c>
      <c r="O5018" s="427">
        <v>6.12</v>
      </c>
    </row>
    <row r="5019" spans="11:15" ht="15" customHeight="1">
      <c r="K5019" s="434">
        <v>38677</v>
      </c>
      <c r="L5019" s="427">
        <v>5.81</v>
      </c>
      <c r="M5019" s="427"/>
      <c r="N5019" s="434">
        <v>38674</v>
      </c>
      <c r="O5019" s="427">
        <v>6.15</v>
      </c>
    </row>
    <row r="5020" spans="11:15" ht="15" customHeight="1">
      <c r="K5020" s="434">
        <v>38674</v>
      </c>
      <c r="L5020" s="427">
        <v>5.84</v>
      </c>
      <c r="M5020" s="427"/>
      <c r="N5020" s="434">
        <v>38673</v>
      </c>
      <c r="O5020" s="427">
        <v>6.1</v>
      </c>
    </row>
    <row r="5021" spans="11:15" ht="15" customHeight="1">
      <c r="K5021" s="434">
        <v>38673</v>
      </c>
      <c r="L5021" s="427">
        <v>5.79</v>
      </c>
      <c r="M5021" s="427"/>
      <c r="N5021" s="434">
        <v>38672</v>
      </c>
      <c r="O5021" s="427">
        <v>6.12</v>
      </c>
    </row>
    <row r="5022" spans="11:15" ht="15" customHeight="1">
      <c r="K5022" s="434">
        <v>38672</v>
      </c>
      <c r="L5022" s="427">
        <v>5.82</v>
      </c>
      <c r="M5022" s="427"/>
      <c r="N5022" s="434">
        <v>38671</v>
      </c>
      <c r="O5022" s="427">
        <v>6.18</v>
      </c>
    </row>
    <row r="5023" spans="11:15" ht="15" customHeight="1">
      <c r="K5023" s="434">
        <v>38671</v>
      </c>
      <c r="L5023" s="427">
        <v>5.89</v>
      </c>
      <c r="M5023" s="427"/>
      <c r="N5023" s="434">
        <v>38670</v>
      </c>
      <c r="O5023" s="427">
        <v>6.24</v>
      </c>
    </row>
    <row r="5024" spans="11:15" ht="15" customHeight="1">
      <c r="K5024" s="434">
        <v>38670</v>
      </c>
      <c r="L5024" s="427">
        <v>5.94</v>
      </c>
      <c r="M5024" s="427"/>
      <c r="N5024" s="434">
        <v>38667</v>
      </c>
      <c r="O5024" s="427">
        <v>6.19</v>
      </c>
    </row>
    <row r="5025" spans="11:15" ht="15" customHeight="1">
      <c r="K5025" s="434">
        <v>38667</v>
      </c>
      <c r="L5025" s="427">
        <v>5.89</v>
      </c>
      <c r="M5025" s="427"/>
      <c r="N5025" s="434">
        <v>38666</v>
      </c>
      <c r="O5025" s="427">
        <v>6.19</v>
      </c>
    </row>
    <row r="5026" spans="11:15" ht="15" customHeight="1">
      <c r="K5026" s="434">
        <v>38666</v>
      </c>
      <c r="L5026" s="427">
        <v>5.89</v>
      </c>
      <c r="M5026" s="427"/>
      <c r="N5026" s="434">
        <v>38665</v>
      </c>
      <c r="O5026" s="427">
        <v>6.27</v>
      </c>
    </row>
    <row r="5027" spans="11:15" ht="15" customHeight="1">
      <c r="K5027" s="434">
        <v>38665</v>
      </c>
      <c r="L5027" s="427">
        <v>5.97</v>
      </c>
      <c r="M5027" s="427"/>
      <c r="N5027" s="434">
        <v>38664</v>
      </c>
      <c r="O5027" s="427">
        <v>6.2</v>
      </c>
    </row>
    <row r="5028" spans="11:15" ht="15" customHeight="1">
      <c r="K5028" s="434">
        <v>38664</v>
      </c>
      <c r="L5028" s="427">
        <v>5.9</v>
      </c>
      <c r="M5028" s="427"/>
      <c r="N5028" s="434">
        <v>38663</v>
      </c>
      <c r="O5028" s="427">
        <v>6.27</v>
      </c>
    </row>
    <row r="5029" spans="11:15" ht="15" customHeight="1">
      <c r="K5029" s="434">
        <v>38663</v>
      </c>
      <c r="L5029" s="427">
        <v>5.97</v>
      </c>
      <c r="M5029" s="427"/>
      <c r="N5029" s="434">
        <v>38660</v>
      </c>
      <c r="O5029" s="427">
        <v>6.29</v>
      </c>
    </row>
    <row r="5030" spans="11:15" ht="15" customHeight="1">
      <c r="K5030" s="434">
        <v>38660</v>
      </c>
      <c r="L5030" s="427">
        <v>5.99</v>
      </c>
      <c r="M5030" s="427"/>
      <c r="N5030" s="434">
        <v>38659</v>
      </c>
      <c r="O5030" s="427">
        <v>6.28</v>
      </c>
    </row>
    <row r="5031" spans="11:15" ht="15" customHeight="1">
      <c r="K5031" s="434">
        <v>38659</v>
      </c>
      <c r="L5031" s="427">
        <v>5.98</v>
      </c>
      <c r="M5031" s="427"/>
      <c r="N5031" s="434">
        <v>38658</v>
      </c>
      <c r="O5031" s="427">
        <v>6.25</v>
      </c>
    </row>
    <row r="5032" spans="11:15" ht="15" customHeight="1">
      <c r="K5032" s="434">
        <v>38658</v>
      </c>
      <c r="L5032" s="427">
        <v>5.95</v>
      </c>
      <c r="M5032" s="427"/>
      <c r="N5032" s="434">
        <v>38657</v>
      </c>
      <c r="O5032" s="427">
        <v>6.21</v>
      </c>
    </row>
    <row r="5033" spans="11:15" ht="15" customHeight="1">
      <c r="K5033" s="434">
        <v>38657</v>
      </c>
      <c r="L5033" s="427">
        <v>5.91</v>
      </c>
      <c r="M5033" s="427"/>
      <c r="N5033" s="434">
        <v>38656</v>
      </c>
      <c r="O5033" s="427">
        <v>6.19</v>
      </c>
    </row>
    <row r="5034" spans="11:15" ht="15" customHeight="1">
      <c r="K5034" s="434">
        <v>38656</v>
      </c>
      <c r="L5034" s="427">
        <v>5.9</v>
      </c>
      <c r="M5034" s="427"/>
      <c r="N5034" s="434">
        <v>38653</v>
      </c>
      <c r="O5034" s="427">
        <v>6.2</v>
      </c>
    </row>
    <row r="5035" spans="11:15" ht="15" customHeight="1">
      <c r="K5035" s="434">
        <v>38653</v>
      </c>
      <c r="L5035" s="427">
        <v>5.91</v>
      </c>
      <c r="M5035" s="427"/>
      <c r="N5035" s="434">
        <v>38652</v>
      </c>
      <c r="O5035" s="427">
        <v>6.2</v>
      </c>
    </row>
    <row r="5036" spans="11:15" ht="15" customHeight="1">
      <c r="K5036" s="434">
        <v>38652</v>
      </c>
      <c r="L5036" s="427">
        <v>5.91</v>
      </c>
      <c r="M5036" s="427"/>
      <c r="N5036" s="434">
        <v>38651</v>
      </c>
      <c r="O5036" s="427">
        <v>6.23</v>
      </c>
    </row>
    <row r="5037" spans="11:15" ht="15" customHeight="1">
      <c r="K5037" s="434">
        <v>38651</v>
      </c>
      <c r="L5037" s="427">
        <v>5.94</v>
      </c>
      <c r="M5037" s="427"/>
      <c r="N5037" s="434">
        <v>38650</v>
      </c>
      <c r="O5037" s="427">
        <v>6.14</v>
      </c>
    </row>
    <row r="5038" spans="11:15" ht="15" customHeight="1">
      <c r="K5038" s="434">
        <v>38650</v>
      </c>
      <c r="L5038" s="427">
        <v>5.85</v>
      </c>
      <c r="M5038" s="427"/>
      <c r="N5038" s="434">
        <v>38649</v>
      </c>
      <c r="O5038" s="427">
        <v>6.1</v>
      </c>
    </row>
    <row r="5039" spans="11:15" ht="15" customHeight="1">
      <c r="K5039" s="434">
        <v>38649</v>
      </c>
      <c r="L5039" s="427">
        <v>5.79</v>
      </c>
      <c r="M5039" s="427"/>
      <c r="N5039" s="434">
        <v>38646</v>
      </c>
      <c r="O5039" s="427">
        <v>6.04</v>
      </c>
    </row>
    <row r="5040" spans="11:15" ht="15" customHeight="1">
      <c r="K5040" s="434">
        <v>38646</v>
      </c>
      <c r="L5040" s="427">
        <v>5.74</v>
      </c>
      <c r="M5040" s="427"/>
      <c r="N5040" s="434">
        <v>38645</v>
      </c>
      <c r="O5040" s="427">
        <v>6.12</v>
      </c>
    </row>
    <row r="5041" spans="11:15" ht="15" customHeight="1">
      <c r="K5041" s="434">
        <v>38645</v>
      </c>
      <c r="L5041" s="427">
        <v>5.8</v>
      </c>
      <c r="M5041" s="427"/>
      <c r="N5041" s="434">
        <v>38644</v>
      </c>
      <c r="O5041" s="427">
        <v>6.13</v>
      </c>
    </row>
    <row r="5042" spans="11:15" ht="15" customHeight="1">
      <c r="K5042" s="434">
        <v>38644</v>
      </c>
      <c r="L5042" s="427">
        <v>5.82</v>
      </c>
      <c r="M5042" s="427"/>
      <c r="N5042" s="434">
        <v>38643</v>
      </c>
      <c r="O5042" s="427">
        <v>6.13</v>
      </c>
    </row>
    <row r="5043" spans="11:15" ht="15" customHeight="1">
      <c r="K5043" s="434">
        <v>38643</v>
      </c>
      <c r="L5043" s="427">
        <v>5.82</v>
      </c>
      <c r="M5043" s="427"/>
      <c r="N5043" s="434">
        <v>38642</v>
      </c>
      <c r="O5043" s="427">
        <v>6.13</v>
      </c>
    </row>
    <row r="5044" spans="11:15" ht="15" customHeight="1">
      <c r="K5044" s="434">
        <v>38642</v>
      </c>
      <c r="L5044" s="427">
        <v>5.83</v>
      </c>
      <c r="M5044" s="427"/>
      <c r="N5044" s="434">
        <v>38639</v>
      </c>
      <c r="O5044" s="427">
        <v>6.13</v>
      </c>
    </row>
    <row r="5045" spans="11:15" ht="15" customHeight="1">
      <c r="K5045" s="434">
        <v>38639</v>
      </c>
      <c r="L5045" s="427">
        <v>5.84</v>
      </c>
      <c r="M5045" s="427"/>
      <c r="N5045" s="434">
        <v>38638</v>
      </c>
      <c r="O5045" s="427">
        <v>6.12</v>
      </c>
    </row>
    <row r="5046" spans="11:15" ht="15" customHeight="1">
      <c r="K5046" s="434">
        <v>38638</v>
      </c>
      <c r="L5046" s="427">
        <v>5.83</v>
      </c>
      <c r="M5046" s="427"/>
      <c r="N5046" s="434">
        <v>38637</v>
      </c>
      <c r="O5046" s="427">
        <v>6.07</v>
      </c>
    </row>
    <row r="5047" spans="11:15" ht="15" customHeight="1">
      <c r="K5047" s="434">
        <v>38637</v>
      </c>
      <c r="L5047" s="427">
        <v>5.77</v>
      </c>
      <c r="M5047" s="427"/>
      <c r="N5047" s="434">
        <v>38636</v>
      </c>
      <c r="O5047" s="427">
        <v>5.99</v>
      </c>
    </row>
    <row r="5048" spans="11:15" ht="15" customHeight="1">
      <c r="K5048" s="434">
        <v>38636</v>
      </c>
      <c r="L5048" s="427">
        <v>5.69</v>
      </c>
      <c r="M5048" s="427"/>
      <c r="N5048" s="434">
        <v>38635</v>
      </c>
      <c r="O5048" s="427">
        <v>5.96</v>
      </c>
    </row>
    <row r="5049" spans="11:15" ht="15" customHeight="1">
      <c r="K5049" s="434">
        <v>38635</v>
      </c>
      <c r="L5049" s="427">
        <v>5.66</v>
      </c>
      <c r="M5049" s="427"/>
      <c r="N5049" s="434">
        <v>38632</v>
      </c>
      <c r="O5049" s="427">
        <v>5.96</v>
      </c>
    </row>
    <row r="5050" spans="11:15" ht="15" customHeight="1">
      <c r="K5050" s="434">
        <v>38632</v>
      </c>
      <c r="L5050" s="427">
        <v>5.66</v>
      </c>
      <c r="M5050" s="427"/>
      <c r="N5050" s="434">
        <v>38631</v>
      </c>
      <c r="O5050" s="427">
        <v>5.98</v>
      </c>
    </row>
    <row r="5051" spans="11:15" ht="15" customHeight="1">
      <c r="K5051" s="434">
        <v>38631</v>
      </c>
      <c r="L5051" s="427">
        <v>5.68</v>
      </c>
      <c r="M5051" s="427"/>
      <c r="N5051" s="434">
        <v>38630</v>
      </c>
      <c r="O5051" s="427">
        <v>5.97</v>
      </c>
    </row>
    <row r="5052" spans="11:15" ht="15" customHeight="1">
      <c r="K5052" s="434">
        <v>38630</v>
      </c>
      <c r="L5052" s="427">
        <v>5.67</v>
      </c>
      <c r="M5052" s="427"/>
      <c r="N5052" s="434">
        <v>38629</v>
      </c>
      <c r="O5052" s="427">
        <v>5.98</v>
      </c>
    </row>
    <row r="5053" spans="11:15" ht="15" customHeight="1">
      <c r="K5053" s="434">
        <v>38629</v>
      </c>
      <c r="L5053" s="427">
        <v>5.7</v>
      </c>
      <c r="M5053" s="427"/>
      <c r="N5053" s="434">
        <v>38628</v>
      </c>
      <c r="O5053" s="427">
        <v>6</v>
      </c>
    </row>
    <row r="5054" spans="11:15" ht="15" customHeight="1">
      <c r="K5054" s="434">
        <v>38628</v>
      </c>
      <c r="L5054" s="427">
        <v>5.71</v>
      </c>
      <c r="M5054" s="427"/>
      <c r="N5054" s="434">
        <v>38625</v>
      </c>
      <c r="O5054" s="427">
        <v>5.95</v>
      </c>
    </row>
    <row r="5055" spans="11:15" ht="15" customHeight="1">
      <c r="K5055" s="434">
        <v>38625</v>
      </c>
      <c r="L5055" s="427">
        <v>5.65</v>
      </c>
      <c r="M5055" s="427"/>
      <c r="N5055" s="434">
        <v>38624</v>
      </c>
      <c r="O5055" s="427">
        <v>5.92</v>
      </c>
    </row>
    <row r="5056" spans="11:15" ht="15" customHeight="1">
      <c r="K5056" s="434">
        <v>38624</v>
      </c>
      <c r="L5056" s="427">
        <v>5.62</v>
      </c>
      <c r="M5056" s="427"/>
      <c r="N5056" s="434">
        <v>38623</v>
      </c>
      <c r="O5056" s="427">
        <v>5.87</v>
      </c>
    </row>
    <row r="5057" spans="11:15" ht="15" customHeight="1">
      <c r="K5057" s="434">
        <v>38623</v>
      </c>
      <c r="L5057" s="427">
        <v>5.56</v>
      </c>
      <c r="M5057" s="427"/>
      <c r="N5057" s="434">
        <v>38622</v>
      </c>
      <c r="O5057" s="427">
        <v>5.93</v>
      </c>
    </row>
    <row r="5058" spans="11:15" ht="15" customHeight="1">
      <c r="K5058" s="434">
        <v>38622</v>
      </c>
      <c r="L5058" s="427">
        <v>5.63</v>
      </c>
      <c r="M5058" s="427"/>
      <c r="N5058" s="434">
        <v>38621</v>
      </c>
      <c r="O5058" s="427">
        <v>5.92</v>
      </c>
    </row>
    <row r="5059" spans="11:15" ht="15" customHeight="1">
      <c r="K5059" s="434">
        <v>38621</v>
      </c>
      <c r="L5059" s="427">
        <v>5.62</v>
      </c>
      <c r="M5059" s="427"/>
      <c r="N5059" s="434">
        <v>38618</v>
      </c>
      <c r="O5059" s="427">
        <v>5.87</v>
      </c>
    </row>
    <row r="5060" spans="11:15" ht="15" customHeight="1">
      <c r="K5060" s="434">
        <v>38618</v>
      </c>
      <c r="L5060" s="427">
        <v>5.56</v>
      </c>
      <c r="M5060" s="427"/>
      <c r="N5060" s="434">
        <v>38617</v>
      </c>
      <c r="O5060" s="427">
        <v>5.82</v>
      </c>
    </row>
    <row r="5061" spans="11:15" ht="15" customHeight="1">
      <c r="K5061" s="434">
        <v>38617</v>
      </c>
      <c r="L5061" s="427">
        <v>5.51</v>
      </c>
      <c r="M5061" s="427"/>
      <c r="N5061" s="434">
        <v>38616</v>
      </c>
      <c r="O5061" s="427">
        <v>5.82</v>
      </c>
    </row>
    <row r="5062" spans="11:15" ht="15" customHeight="1">
      <c r="K5062" s="434">
        <v>38616</v>
      </c>
      <c r="L5062" s="427">
        <v>5.5</v>
      </c>
      <c r="M5062" s="427"/>
      <c r="N5062" s="434">
        <v>38615</v>
      </c>
      <c r="O5062" s="427">
        <v>5.86</v>
      </c>
    </row>
    <row r="5063" spans="11:15" ht="15" customHeight="1">
      <c r="K5063" s="434">
        <v>38615</v>
      </c>
      <c r="L5063" s="427">
        <v>5.56</v>
      </c>
      <c r="M5063" s="427"/>
      <c r="N5063" s="434">
        <v>38614</v>
      </c>
      <c r="O5063" s="427">
        <v>5.92</v>
      </c>
    </row>
    <row r="5064" spans="11:15" ht="15" customHeight="1">
      <c r="K5064" s="434">
        <v>38614</v>
      </c>
      <c r="L5064" s="427">
        <v>5.6</v>
      </c>
      <c r="M5064" s="427"/>
      <c r="N5064" s="434">
        <v>38611</v>
      </c>
      <c r="O5064" s="427">
        <v>5.93</v>
      </c>
    </row>
    <row r="5065" spans="11:15" ht="15" customHeight="1">
      <c r="K5065" s="434">
        <v>38611</v>
      </c>
      <c r="L5065" s="427">
        <v>5.61</v>
      </c>
      <c r="M5065" s="427"/>
      <c r="N5065" s="434">
        <v>38610</v>
      </c>
      <c r="O5065" s="427">
        <v>5.88</v>
      </c>
    </row>
    <row r="5066" spans="11:15" ht="15" customHeight="1">
      <c r="K5066" s="434">
        <v>38610</v>
      </c>
      <c r="L5066" s="427">
        <v>5.56</v>
      </c>
      <c r="M5066" s="427"/>
      <c r="N5066" s="434">
        <v>38609</v>
      </c>
      <c r="O5066" s="427">
        <v>5.82</v>
      </c>
    </row>
    <row r="5067" spans="11:15" ht="15" customHeight="1">
      <c r="K5067" s="434">
        <v>38609</v>
      </c>
      <c r="L5067" s="427">
        <v>5.5</v>
      </c>
      <c r="M5067" s="427"/>
      <c r="N5067" s="434">
        <v>38608</v>
      </c>
      <c r="O5067" s="427">
        <v>5.79</v>
      </c>
    </row>
    <row r="5068" spans="11:15" ht="15" customHeight="1">
      <c r="K5068" s="434">
        <v>38608</v>
      </c>
      <c r="L5068" s="427">
        <v>5.47</v>
      </c>
      <c r="M5068" s="427"/>
      <c r="N5068" s="434">
        <v>38607</v>
      </c>
      <c r="O5068" s="427">
        <v>5.82</v>
      </c>
    </row>
    <row r="5069" spans="11:15" ht="15" customHeight="1">
      <c r="K5069" s="434">
        <v>38607</v>
      </c>
      <c r="L5069" s="427">
        <v>5.49</v>
      </c>
      <c r="M5069" s="427"/>
      <c r="N5069" s="434">
        <v>38604</v>
      </c>
      <c r="O5069" s="427">
        <v>5.77</v>
      </c>
    </row>
    <row r="5070" spans="11:15" ht="15" customHeight="1">
      <c r="K5070" s="434">
        <v>38604</v>
      </c>
      <c r="L5070" s="427">
        <v>5.45</v>
      </c>
      <c r="M5070" s="427"/>
      <c r="N5070" s="434">
        <v>38603</v>
      </c>
      <c r="O5070" s="427">
        <v>5.79</v>
      </c>
    </row>
    <row r="5071" spans="11:15" ht="15" customHeight="1">
      <c r="K5071" s="434">
        <v>38603</v>
      </c>
      <c r="L5071" s="427">
        <v>5.47</v>
      </c>
      <c r="M5071" s="427"/>
      <c r="N5071" s="434">
        <v>38602</v>
      </c>
      <c r="O5071" s="427">
        <v>5.78</v>
      </c>
    </row>
    <row r="5072" spans="11:15" ht="15" customHeight="1">
      <c r="K5072" s="434">
        <v>38602</v>
      </c>
      <c r="L5072" s="427">
        <v>5.47</v>
      </c>
      <c r="M5072" s="427"/>
      <c r="N5072" s="434">
        <v>38601</v>
      </c>
      <c r="O5072" s="427">
        <v>5.71</v>
      </c>
    </row>
    <row r="5073" spans="11:15" ht="15" customHeight="1">
      <c r="K5073" s="434">
        <v>38601</v>
      </c>
      <c r="L5073" s="427">
        <v>5.4</v>
      </c>
      <c r="M5073" s="427"/>
      <c r="N5073" s="434">
        <v>38597</v>
      </c>
      <c r="O5073" s="427">
        <v>5.66</v>
      </c>
    </row>
    <row r="5074" spans="11:15" ht="15" customHeight="1">
      <c r="K5074" s="434">
        <v>38597</v>
      </c>
      <c r="L5074" s="427">
        <v>5.34</v>
      </c>
      <c r="M5074" s="427"/>
      <c r="N5074" s="434">
        <v>38596</v>
      </c>
      <c r="O5074" s="427">
        <v>5.65</v>
      </c>
    </row>
    <row r="5075" spans="11:15" ht="15" customHeight="1">
      <c r="K5075" s="434">
        <v>38596</v>
      </c>
      <c r="L5075" s="427">
        <v>5.33</v>
      </c>
      <c r="M5075" s="427"/>
      <c r="N5075" s="434">
        <v>38595</v>
      </c>
      <c r="O5075" s="427">
        <v>5.61</v>
      </c>
    </row>
    <row r="5076" spans="11:15" ht="15" customHeight="1">
      <c r="K5076" s="434">
        <v>38595</v>
      </c>
      <c r="L5076" s="427">
        <v>5.3</v>
      </c>
      <c r="M5076" s="427"/>
      <c r="N5076" s="434">
        <v>38594</v>
      </c>
      <c r="O5076" s="427">
        <v>5.66</v>
      </c>
    </row>
    <row r="5077" spans="11:15" ht="15" customHeight="1">
      <c r="K5077" s="434">
        <v>38594</v>
      </c>
      <c r="L5077" s="427">
        <v>5.35</v>
      </c>
      <c r="M5077" s="427"/>
      <c r="N5077" s="434">
        <v>38593</v>
      </c>
      <c r="O5077" s="427">
        <v>5.71</v>
      </c>
    </row>
    <row r="5078" spans="11:15" ht="15" customHeight="1">
      <c r="K5078" s="434">
        <v>38593</v>
      </c>
      <c r="L5078" s="427">
        <v>5.4</v>
      </c>
      <c r="M5078" s="427"/>
      <c r="N5078" s="434">
        <v>38590</v>
      </c>
      <c r="O5078" s="427">
        <v>5.73</v>
      </c>
    </row>
    <row r="5079" spans="11:15" ht="15" customHeight="1">
      <c r="K5079" s="434">
        <v>38590</v>
      </c>
      <c r="L5079" s="427">
        <v>5.42</v>
      </c>
      <c r="M5079" s="427"/>
      <c r="N5079" s="434">
        <v>38589</v>
      </c>
      <c r="O5079" s="427">
        <v>5.71</v>
      </c>
    </row>
    <row r="5080" spans="11:15" ht="15" customHeight="1">
      <c r="K5080" s="434">
        <v>38589</v>
      </c>
      <c r="L5080" s="427">
        <v>5.4</v>
      </c>
      <c r="M5080" s="427"/>
      <c r="N5080" s="434">
        <v>38588</v>
      </c>
      <c r="O5080" s="427">
        <v>5.75</v>
      </c>
    </row>
    <row r="5081" spans="11:15" ht="15" customHeight="1">
      <c r="K5081" s="434">
        <v>38588</v>
      </c>
      <c r="L5081" s="427">
        <v>5.43</v>
      </c>
      <c r="M5081" s="427"/>
      <c r="N5081" s="434">
        <v>38587</v>
      </c>
      <c r="O5081" s="427">
        <v>5.76</v>
      </c>
    </row>
    <row r="5082" spans="11:15" ht="15" customHeight="1">
      <c r="K5082" s="434">
        <v>38587</v>
      </c>
      <c r="L5082" s="427">
        <v>5.44</v>
      </c>
      <c r="M5082" s="427"/>
      <c r="N5082" s="434">
        <v>38586</v>
      </c>
      <c r="O5082" s="427">
        <v>5.78</v>
      </c>
    </row>
    <row r="5083" spans="11:15" ht="15" customHeight="1">
      <c r="K5083" s="434">
        <v>38586</v>
      </c>
      <c r="L5083" s="427">
        <v>5.46</v>
      </c>
      <c r="M5083" s="427"/>
      <c r="N5083" s="434">
        <v>38583</v>
      </c>
      <c r="O5083" s="427">
        <v>5.77</v>
      </c>
    </row>
    <row r="5084" spans="11:15" ht="15" customHeight="1">
      <c r="K5084" s="434">
        <v>38583</v>
      </c>
      <c r="L5084" s="427">
        <v>5.46</v>
      </c>
      <c r="M5084" s="427"/>
      <c r="N5084" s="434">
        <v>38582</v>
      </c>
      <c r="O5084" s="427">
        <v>5.78</v>
      </c>
    </row>
    <row r="5085" spans="11:15" ht="15" customHeight="1">
      <c r="K5085" s="434">
        <v>38582</v>
      </c>
      <c r="L5085" s="427">
        <v>5.46</v>
      </c>
      <c r="M5085" s="427"/>
      <c r="N5085" s="434">
        <v>38581</v>
      </c>
      <c r="O5085" s="427">
        <v>5.83</v>
      </c>
    </row>
    <row r="5086" spans="11:15" ht="15" customHeight="1">
      <c r="K5086" s="434">
        <v>38581</v>
      </c>
      <c r="L5086" s="427">
        <v>5.51</v>
      </c>
      <c r="M5086" s="427"/>
      <c r="N5086" s="434">
        <v>38580</v>
      </c>
      <c r="O5086" s="427">
        <v>5.78</v>
      </c>
    </row>
    <row r="5087" spans="11:15" ht="15" customHeight="1">
      <c r="K5087" s="434">
        <v>38580</v>
      </c>
      <c r="L5087" s="427">
        <v>5.47</v>
      </c>
      <c r="M5087" s="427"/>
      <c r="N5087" s="434">
        <v>38579</v>
      </c>
      <c r="O5087" s="427">
        <v>5.82</v>
      </c>
    </row>
    <row r="5088" spans="11:15" ht="15" customHeight="1">
      <c r="K5088" s="434">
        <v>38579</v>
      </c>
      <c r="L5088" s="427">
        <v>5.51</v>
      </c>
      <c r="M5088" s="427"/>
      <c r="N5088" s="434">
        <v>38576</v>
      </c>
      <c r="O5088" s="427">
        <v>5.79</v>
      </c>
    </row>
    <row r="5089" spans="11:15" ht="15" customHeight="1">
      <c r="K5089" s="434">
        <v>38576</v>
      </c>
      <c r="L5089" s="427">
        <v>5.48</v>
      </c>
      <c r="M5089" s="427"/>
      <c r="N5089" s="434">
        <v>38575</v>
      </c>
      <c r="O5089" s="427">
        <v>5.87</v>
      </c>
    </row>
    <row r="5090" spans="11:15" ht="15" customHeight="1">
      <c r="K5090" s="434">
        <v>38575</v>
      </c>
      <c r="L5090" s="427">
        <v>5.57</v>
      </c>
      <c r="M5090" s="427"/>
      <c r="N5090" s="434">
        <v>38574</v>
      </c>
      <c r="O5090" s="427">
        <v>5.92</v>
      </c>
    </row>
    <row r="5091" spans="11:15" ht="15" customHeight="1">
      <c r="K5091" s="434">
        <v>38574</v>
      </c>
      <c r="L5091" s="427">
        <v>5.63</v>
      </c>
      <c r="M5091" s="427"/>
      <c r="N5091" s="434">
        <v>38573</v>
      </c>
      <c r="O5091" s="427">
        <v>5.91</v>
      </c>
    </row>
    <row r="5092" spans="11:15" ht="15" customHeight="1">
      <c r="K5092" s="434">
        <v>38573</v>
      </c>
      <c r="L5092" s="427">
        <v>5.63</v>
      </c>
      <c r="M5092" s="427"/>
      <c r="N5092" s="434">
        <v>38572</v>
      </c>
      <c r="O5092" s="427">
        <v>5.94</v>
      </c>
    </row>
    <row r="5093" spans="11:15" ht="15" customHeight="1">
      <c r="K5093" s="434">
        <v>38572</v>
      </c>
      <c r="L5093" s="427">
        <v>5.65</v>
      </c>
      <c r="M5093" s="427"/>
      <c r="N5093" s="434">
        <v>38569</v>
      </c>
      <c r="O5093" s="427">
        <v>5.92</v>
      </c>
    </row>
    <row r="5094" spans="11:15" ht="15" customHeight="1">
      <c r="K5094" s="434">
        <v>38569</v>
      </c>
      <c r="L5094" s="427">
        <v>5.63</v>
      </c>
      <c r="M5094" s="427"/>
      <c r="N5094" s="434">
        <v>38568</v>
      </c>
      <c r="O5094" s="427">
        <v>5.86</v>
      </c>
    </row>
    <row r="5095" spans="11:15" ht="15" customHeight="1">
      <c r="K5095" s="434">
        <v>38568</v>
      </c>
      <c r="L5095" s="427">
        <v>5.57</v>
      </c>
      <c r="M5095" s="427"/>
      <c r="N5095" s="434">
        <v>38567</v>
      </c>
      <c r="O5095" s="427">
        <v>5.85</v>
      </c>
    </row>
    <row r="5096" spans="11:15" ht="15" customHeight="1">
      <c r="K5096" s="434">
        <v>38567</v>
      </c>
      <c r="L5096" s="427">
        <v>5.56</v>
      </c>
      <c r="M5096" s="427"/>
      <c r="N5096" s="434">
        <v>38566</v>
      </c>
      <c r="O5096" s="427">
        <v>5.88</v>
      </c>
    </row>
    <row r="5097" spans="11:15" ht="15" customHeight="1">
      <c r="K5097" s="434">
        <v>38566</v>
      </c>
      <c r="L5097" s="427">
        <v>5.59</v>
      </c>
      <c r="M5097" s="427"/>
      <c r="N5097" s="434">
        <v>38565</v>
      </c>
      <c r="O5097" s="427">
        <v>5.85</v>
      </c>
    </row>
    <row r="5098" spans="11:15" ht="15" customHeight="1">
      <c r="K5098" s="434">
        <v>38565</v>
      </c>
      <c r="L5098" s="427">
        <v>5.56</v>
      </c>
      <c r="M5098" s="427"/>
      <c r="N5098" s="434">
        <v>38562</v>
      </c>
      <c r="O5098" s="427">
        <v>5.82</v>
      </c>
    </row>
    <row r="5099" spans="11:15" ht="15" customHeight="1">
      <c r="K5099" s="434">
        <v>38562</v>
      </c>
      <c r="L5099" s="427">
        <v>5.53</v>
      </c>
      <c r="M5099" s="427"/>
      <c r="N5099" s="434">
        <v>38561</v>
      </c>
      <c r="O5099" s="427">
        <v>5.74</v>
      </c>
    </row>
    <row r="5100" spans="11:15" ht="15" customHeight="1">
      <c r="K5100" s="434">
        <v>38561</v>
      </c>
      <c r="L5100" s="427">
        <v>5.45</v>
      </c>
      <c r="M5100" s="427"/>
      <c r="N5100" s="434">
        <v>38560</v>
      </c>
      <c r="O5100" s="427">
        <v>5.85</v>
      </c>
    </row>
    <row r="5101" spans="11:15" ht="15" customHeight="1">
      <c r="K5101" s="434">
        <v>38560</v>
      </c>
      <c r="L5101" s="427">
        <v>5.53</v>
      </c>
      <c r="M5101" s="427"/>
      <c r="N5101" s="434">
        <v>38559</v>
      </c>
      <c r="O5101" s="427">
        <v>5.84</v>
      </c>
    </row>
    <row r="5102" spans="11:15" ht="15" customHeight="1">
      <c r="K5102" s="434">
        <v>38559</v>
      </c>
      <c r="L5102" s="427">
        <v>5.51</v>
      </c>
      <c r="M5102" s="427"/>
      <c r="N5102" s="434">
        <v>38558</v>
      </c>
      <c r="O5102" s="427">
        <v>5.85</v>
      </c>
    </row>
    <row r="5103" spans="11:15" ht="15" customHeight="1">
      <c r="K5103" s="434">
        <v>38558</v>
      </c>
      <c r="L5103" s="427">
        <v>5.52</v>
      </c>
      <c r="M5103" s="427"/>
      <c r="N5103" s="434">
        <v>38555</v>
      </c>
      <c r="O5103" s="427">
        <v>5.83</v>
      </c>
    </row>
    <row r="5104" spans="11:15" ht="15" customHeight="1">
      <c r="K5104" s="434">
        <v>38555</v>
      </c>
      <c r="L5104" s="427">
        <v>5.52</v>
      </c>
      <c r="M5104" s="427"/>
      <c r="N5104" s="434">
        <v>38554</v>
      </c>
      <c r="O5104" s="427">
        <v>5.89</v>
      </c>
    </row>
    <row r="5105" spans="11:15" ht="15" customHeight="1">
      <c r="K5105" s="434">
        <v>38554</v>
      </c>
      <c r="L5105" s="427">
        <v>5.58</v>
      </c>
      <c r="M5105" s="427"/>
      <c r="N5105" s="434">
        <v>38553</v>
      </c>
      <c r="O5105" s="427">
        <v>5.79</v>
      </c>
    </row>
    <row r="5106" spans="11:15" ht="15" customHeight="1">
      <c r="K5106" s="434">
        <v>38553</v>
      </c>
      <c r="L5106" s="427">
        <v>5.48</v>
      </c>
      <c r="M5106" s="427"/>
      <c r="N5106" s="434">
        <v>38552</v>
      </c>
      <c r="O5106" s="427">
        <v>5.83</v>
      </c>
    </row>
    <row r="5107" spans="11:15" ht="15" customHeight="1">
      <c r="K5107" s="434">
        <v>38552</v>
      </c>
      <c r="L5107" s="427">
        <v>5.52</v>
      </c>
      <c r="M5107" s="427"/>
      <c r="N5107" s="434">
        <v>38551</v>
      </c>
      <c r="O5107" s="427">
        <v>5.86</v>
      </c>
    </row>
    <row r="5108" spans="11:15" ht="15" customHeight="1">
      <c r="K5108" s="434">
        <v>38551</v>
      </c>
      <c r="L5108" s="427">
        <v>5.59</v>
      </c>
      <c r="M5108" s="427"/>
      <c r="N5108" s="434">
        <v>38548</v>
      </c>
      <c r="O5108" s="427">
        <v>5.79</v>
      </c>
    </row>
    <row r="5109" spans="11:15" ht="15" customHeight="1">
      <c r="K5109" s="434">
        <v>38548</v>
      </c>
      <c r="L5109" s="427">
        <v>5.53</v>
      </c>
      <c r="M5109" s="427"/>
      <c r="N5109" s="434">
        <v>38547</v>
      </c>
      <c r="O5109" s="427">
        <v>5.81</v>
      </c>
    </row>
    <row r="5110" spans="11:15" ht="15" customHeight="1">
      <c r="K5110" s="434">
        <v>38547</v>
      </c>
      <c r="L5110" s="427">
        <v>5.54</v>
      </c>
      <c r="M5110" s="427"/>
      <c r="N5110" s="434">
        <v>38546</v>
      </c>
      <c r="O5110" s="427">
        <v>5.81</v>
      </c>
    </row>
    <row r="5111" spans="11:15" ht="15" customHeight="1">
      <c r="K5111" s="434">
        <v>38546</v>
      </c>
      <c r="L5111" s="427">
        <v>5.53</v>
      </c>
      <c r="M5111" s="427"/>
      <c r="N5111" s="434">
        <v>38545</v>
      </c>
      <c r="O5111" s="427">
        <v>5.8</v>
      </c>
    </row>
    <row r="5112" spans="11:15" ht="15" customHeight="1">
      <c r="K5112" s="434">
        <v>38545</v>
      </c>
      <c r="L5112" s="427">
        <v>5.51</v>
      </c>
      <c r="M5112" s="427"/>
      <c r="N5112" s="434">
        <v>38544</v>
      </c>
      <c r="O5112" s="427">
        <v>5.77</v>
      </c>
    </row>
    <row r="5113" spans="11:15" ht="15" customHeight="1">
      <c r="K5113" s="434">
        <v>38544</v>
      </c>
      <c r="L5113" s="427">
        <v>5.48</v>
      </c>
      <c r="M5113" s="427"/>
      <c r="N5113" s="434">
        <v>38541</v>
      </c>
      <c r="O5113" s="427">
        <v>5.79</v>
      </c>
    </row>
    <row r="5114" spans="11:15" ht="15" customHeight="1">
      <c r="K5114" s="434">
        <v>38541</v>
      </c>
      <c r="L5114" s="427">
        <v>5.5</v>
      </c>
      <c r="M5114" s="427"/>
      <c r="N5114" s="434">
        <v>38540</v>
      </c>
      <c r="O5114" s="427">
        <v>5.73</v>
      </c>
    </row>
    <row r="5115" spans="11:15" ht="15" customHeight="1">
      <c r="K5115" s="434">
        <v>38540</v>
      </c>
      <c r="L5115" s="427">
        <v>5.44</v>
      </c>
      <c r="M5115" s="427"/>
      <c r="N5115" s="434">
        <v>38539</v>
      </c>
      <c r="O5115" s="427">
        <v>5.78</v>
      </c>
    </row>
    <row r="5116" spans="11:15" ht="15" customHeight="1">
      <c r="K5116" s="434">
        <v>38539</v>
      </c>
      <c r="L5116" s="427">
        <v>5.48</v>
      </c>
      <c r="M5116" s="427"/>
      <c r="N5116" s="434">
        <v>38538</v>
      </c>
      <c r="O5116" s="427">
        <v>5.79</v>
      </c>
    </row>
    <row r="5117" spans="11:15" ht="15" customHeight="1">
      <c r="K5117" s="434">
        <v>38538</v>
      </c>
      <c r="L5117" s="427">
        <v>5.49</v>
      </c>
      <c r="M5117" s="427"/>
      <c r="N5117" s="434">
        <v>38534</v>
      </c>
      <c r="O5117" s="427">
        <v>5.73</v>
      </c>
    </row>
    <row r="5118" spans="11:15" ht="15" customHeight="1">
      <c r="K5118" s="434">
        <v>38534</v>
      </c>
      <c r="L5118" s="427">
        <v>5.44</v>
      </c>
      <c r="M5118" s="427"/>
      <c r="N5118" s="434">
        <v>38533</v>
      </c>
      <c r="O5118" s="427">
        <v>5.65</v>
      </c>
    </row>
    <row r="5119" spans="11:15" ht="15" customHeight="1">
      <c r="K5119" s="434">
        <v>38533</v>
      </c>
      <c r="L5119" s="427">
        <v>5.35</v>
      </c>
      <c r="M5119" s="427"/>
      <c r="N5119" s="434">
        <v>38532</v>
      </c>
      <c r="O5119" s="427">
        <v>5.7</v>
      </c>
    </row>
    <row r="5120" spans="11:15" ht="15" customHeight="1">
      <c r="K5120" s="434">
        <v>38532</v>
      </c>
      <c r="L5120" s="427">
        <v>5.4</v>
      </c>
      <c r="M5120" s="427"/>
      <c r="N5120" s="434">
        <v>38531</v>
      </c>
      <c r="O5120" s="427">
        <v>5.68</v>
      </c>
    </row>
    <row r="5121" spans="11:15" ht="15" customHeight="1">
      <c r="K5121" s="434">
        <v>38531</v>
      </c>
      <c r="L5121" s="427">
        <v>5.37</v>
      </c>
      <c r="M5121" s="427"/>
      <c r="N5121" s="434">
        <v>38530</v>
      </c>
      <c r="O5121" s="427">
        <v>5.62</v>
      </c>
    </row>
    <row r="5122" spans="11:15" ht="15" customHeight="1">
      <c r="K5122" s="434">
        <v>38530</v>
      </c>
      <c r="L5122" s="427">
        <v>5.31</v>
      </c>
      <c r="M5122" s="427"/>
      <c r="N5122" s="434">
        <v>38527</v>
      </c>
      <c r="O5122" s="427">
        <v>5.65</v>
      </c>
    </row>
    <row r="5123" spans="11:15" ht="15" customHeight="1">
      <c r="K5123" s="434">
        <v>38527</v>
      </c>
      <c r="L5123" s="427">
        <v>5.34</v>
      </c>
      <c r="M5123" s="427"/>
      <c r="N5123" s="434">
        <v>38526</v>
      </c>
      <c r="O5123" s="427">
        <v>5.68</v>
      </c>
    </row>
    <row r="5124" spans="11:15" ht="15" customHeight="1">
      <c r="K5124" s="434">
        <v>38526</v>
      </c>
      <c r="L5124" s="427">
        <v>5.38</v>
      </c>
      <c r="M5124" s="427"/>
      <c r="N5124" s="434">
        <v>38525</v>
      </c>
      <c r="O5124" s="427">
        <v>5.68</v>
      </c>
    </row>
    <row r="5125" spans="11:15" ht="15" customHeight="1">
      <c r="K5125" s="434">
        <v>38525</v>
      </c>
      <c r="L5125" s="427">
        <v>5.37</v>
      </c>
      <c r="M5125" s="427"/>
      <c r="N5125" s="434">
        <v>38524</v>
      </c>
      <c r="O5125" s="427">
        <v>5.76</v>
      </c>
    </row>
    <row r="5126" spans="11:15" ht="15" customHeight="1">
      <c r="K5126" s="434">
        <v>38524</v>
      </c>
      <c r="L5126" s="427">
        <v>5.45</v>
      </c>
      <c r="M5126" s="427"/>
      <c r="N5126" s="434">
        <v>38523</v>
      </c>
      <c r="O5126" s="427">
        <v>5.81</v>
      </c>
    </row>
    <row r="5127" spans="11:15" ht="15" customHeight="1">
      <c r="K5127" s="434">
        <v>38523</v>
      </c>
      <c r="L5127" s="427">
        <v>5.5</v>
      </c>
      <c r="M5127" s="427"/>
      <c r="N5127" s="434">
        <v>38520</v>
      </c>
      <c r="O5127" s="427">
        <v>5.79</v>
      </c>
    </row>
    <row r="5128" spans="11:15" ht="15" customHeight="1">
      <c r="K5128" s="434">
        <v>38520</v>
      </c>
      <c r="L5128" s="427">
        <v>5.48</v>
      </c>
      <c r="M5128" s="427"/>
      <c r="N5128" s="434">
        <v>38519</v>
      </c>
      <c r="O5128" s="427">
        <v>5.8</v>
      </c>
    </row>
    <row r="5129" spans="11:15" ht="15" customHeight="1">
      <c r="K5129" s="434">
        <v>38519</v>
      </c>
      <c r="L5129" s="427">
        <v>5.49</v>
      </c>
      <c r="M5129" s="427"/>
      <c r="N5129" s="434">
        <v>38518</v>
      </c>
      <c r="O5129" s="427">
        <v>5.84</v>
      </c>
    </row>
    <row r="5130" spans="11:15" ht="15" customHeight="1">
      <c r="K5130" s="434">
        <v>38518</v>
      </c>
      <c r="L5130" s="427">
        <v>5.54</v>
      </c>
      <c r="M5130" s="427"/>
      <c r="N5130" s="434">
        <v>38517</v>
      </c>
      <c r="O5130" s="427">
        <v>5.84</v>
      </c>
    </row>
    <row r="5131" spans="11:15" ht="15" customHeight="1">
      <c r="K5131" s="434">
        <v>38517</v>
      </c>
      <c r="L5131" s="427">
        <v>5.55</v>
      </c>
      <c r="M5131" s="427"/>
      <c r="N5131" s="434">
        <v>38516</v>
      </c>
      <c r="O5131" s="427">
        <v>5.77</v>
      </c>
    </row>
    <row r="5132" spans="11:15" ht="15" customHeight="1">
      <c r="K5132" s="434">
        <v>38516</v>
      </c>
      <c r="L5132" s="427">
        <v>5.49</v>
      </c>
      <c r="M5132" s="427"/>
      <c r="N5132" s="434">
        <v>38513</v>
      </c>
      <c r="O5132" s="427">
        <v>5.72</v>
      </c>
    </row>
    <row r="5133" spans="11:15" ht="15" customHeight="1">
      <c r="K5133" s="434">
        <v>38513</v>
      </c>
      <c r="L5133" s="427">
        <v>5.44</v>
      </c>
      <c r="M5133" s="427"/>
      <c r="N5133" s="434">
        <v>38512</v>
      </c>
      <c r="O5133" s="427">
        <v>5.65</v>
      </c>
    </row>
    <row r="5134" spans="11:15" ht="15" customHeight="1">
      <c r="K5134" s="434">
        <v>38512</v>
      </c>
      <c r="L5134" s="427">
        <v>5.36</v>
      </c>
      <c r="M5134" s="427"/>
      <c r="N5134" s="434">
        <v>38511</v>
      </c>
      <c r="O5134" s="427">
        <v>5.61</v>
      </c>
    </row>
    <row r="5135" spans="11:15" ht="15" customHeight="1">
      <c r="K5135" s="434">
        <v>38511</v>
      </c>
      <c r="L5135" s="427">
        <v>5.33</v>
      </c>
      <c r="M5135" s="427"/>
      <c r="N5135" s="434">
        <v>38510</v>
      </c>
      <c r="O5135" s="427">
        <v>5.58</v>
      </c>
    </row>
    <row r="5136" spans="11:15" ht="15" customHeight="1">
      <c r="K5136" s="434">
        <v>38510</v>
      </c>
      <c r="L5136" s="427">
        <v>5.3</v>
      </c>
      <c r="M5136" s="427"/>
      <c r="N5136" s="434">
        <v>38509</v>
      </c>
      <c r="O5136" s="427">
        <v>5.63</v>
      </c>
    </row>
    <row r="5137" spans="11:15" ht="15" customHeight="1">
      <c r="K5137" s="434">
        <v>38509</v>
      </c>
      <c r="L5137" s="427">
        <v>5.35</v>
      </c>
      <c r="M5137" s="427"/>
      <c r="N5137" s="434">
        <v>38506</v>
      </c>
      <c r="O5137" s="427">
        <v>5.67</v>
      </c>
    </row>
    <row r="5138" spans="11:15" ht="15" customHeight="1">
      <c r="K5138" s="434">
        <v>38506</v>
      </c>
      <c r="L5138" s="427">
        <v>5.38</v>
      </c>
      <c r="M5138" s="427"/>
      <c r="N5138" s="434">
        <v>38505</v>
      </c>
      <c r="O5138" s="427">
        <v>5.63</v>
      </c>
    </row>
    <row r="5139" spans="11:15" ht="15" customHeight="1">
      <c r="K5139" s="434">
        <v>38505</v>
      </c>
      <c r="L5139" s="427">
        <v>5.29</v>
      </c>
      <c r="M5139" s="427"/>
      <c r="N5139" s="434">
        <v>38504</v>
      </c>
      <c r="O5139" s="427">
        <v>5.67</v>
      </c>
    </row>
    <row r="5140" spans="11:15" ht="15" customHeight="1">
      <c r="K5140" s="434">
        <v>38504</v>
      </c>
      <c r="L5140" s="427">
        <v>5.32</v>
      </c>
      <c r="M5140" s="427"/>
      <c r="N5140" s="434">
        <v>38503</v>
      </c>
      <c r="O5140" s="427">
        <v>5.75</v>
      </c>
    </row>
    <row r="5141" spans="11:15" ht="15" customHeight="1">
      <c r="K5141" s="434">
        <v>38503</v>
      </c>
      <c r="L5141" s="427">
        <v>5.41</v>
      </c>
      <c r="M5141" s="427"/>
      <c r="N5141" s="434">
        <v>38499</v>
      </c>
      <c r="O5141" s="427">
        <v>5.84</v>
      </c>
    </row>
    <row r="5142" spans="11:15" ht="15" customHeight="1">
      <c r="K5142" s="434">
        <v>38499</v>
      </c>
      <c r="L5142" s="427">
        <v>5.49</v>
      </c>
      <c r="M5142" s="427"/>
      <c r="N5142" s="434">
        <v>38498</v>
      </c>
      <c r="O5142" s="427">
        <v>5.84</v>
      </c>
    </row>
    <row r="5143" spans="11:15" ht="15" customHeight="1">
      <c r="K5143" s="434">
        <v>38498</v>
      </c>
      <c r="L5143" s="427">
        <v>5.49</v>
      </c>
      <c r="M5143" s="427"/>
      <c r="N5143" s="434">
        <v>38497</v>
      </c>
      <c r="O5143" s="427">
        <v>5.83</v>
      </c>
    </row>
    <row r="5144" spans="11:15" ht="15" customHeight="1">
      <c r="K5144" s="434">
        <v>38497</v>
      </c>
      <c r="L5144" s="427">
        <v>5.48</v>
      </c>
      <c r="M5144" s="427"/>
      <c r="N5144" s="434">
        <v>38496</v>
      </c>
      <c r="O5144" s="427">
        <v>5.78</v>
      </c>
    </row>
    <row r="5145" spans="11:15" ht="15" customHeight="1">
      <c r="K5145" s="434">
        <v>38496</v>
      </c>
      <c r="L5145" s="427">
        <v>5.43</v>
      </c>
      <c r="M5145" s="427"/>
      <c r="N5145" s="434">
        <v>38495</v>
      </c>
      <c r="O5145" s="427">
        <v>5.8</v>
      </c>
    </row>
    <row r="5146" spans="11:15" ht="15" customHeight="1">
      <c r="K5146" s="434">
        <v>38495</v>
      </c>
      <c r="L5146" s="427">
        <v>5.45</v>
      </c>
      <c r="M5146" s="427"/>
      <c r="N5146" s="434">
        <v>38492</v>
      </c>
      <c r="O5146" s="427">
        <v>5.86</v>
      </c>
    </row>
    <row r="5147" spans="11:15" ht="15" customHeight="1">
      <c r="K5147" s="434">
        <v>38492</v>
      </c>
      <c r="L5147" s="427">
        <v>5.5</v>
      </c>
      <c r="M5147" s="427"/>
      <c r="N5147" s="434">
        <v>38491</v>
      </c>
      <c r="O5147" s="427">
        <v>5.87</v>
      </c>
    </row>
    <row r="5148" spans="11:15" ht="15" customHeight="1">
      <c r="K5148" s="434">
        <v>38491</v>
      </c>
      <c r="L5148" s="427">
        <v>5.51</v>
      </c>
      <c r="M5148" s="427"/>
      <c r="N5148" s="434">
        <v>38490</v>
      </c>
      <c r="O5148" s="427">
        <v>5.85</v>
      </c>
    </row>
    <row r="5149" spans="11:15" ht="15" customHeight="1">
      <c r="K5149" s="434">
        <v>38490</v>
      </c>
      <c r="L5149" s="427">
        <v>5.5</v>
      </c>
      <c r="M5149" s="427"/>
      <c r="N5149" s="434">
        <v>38489</v>
      </c>
      <c r="O5149" s="427">
        <v>5.89</v>
      </c>
    </row>
    <row r="5150" spans="11:15" ht="15" customHeight="1">
      <c r="K5150" s="434">
        <v>38489</v>
      </c>
      <c r="L5150" s="427">
        <v>5.53</v>
      </c>
      <c r="M5150" s="427"/>
      <c r="N5150" s="434">
        <v>38488</v>
      </c>
      <c r="O5150" s="427">
        <v>5.88</v>
      </c>
    </row>
    <row r="5151" spans="11:15" ht="15" customHeight="1">
      <c r="K5151" s="434">
        <v>38488</v>
      </c>
      <c r="L5151" s="427">
        <v>5.55</v>
      </c>
      <c r="M5151" s="427"/>
      <c r="N5151" s="434">
        <v>38485</v>
      </c>
      <c r="O5151" s="427">
        <v>5.87</v>
      </c>
    </row>
    <row r="5152" spans="11:15" ht="15" customHeight="1">
      <c r="K5152" s="434">
        <v>38485</v>
      </c>
      <c r="L5152" s="427">
        <v>5.53</v>
      </c>
      <c r="M5152" s="427"/>
      <c r="N5152" s="434">
        <v>38484</v>
      </c>
      <c r="O5152" s="427">
        <v>5.9</v>
      </c>
    </row>
    <row r="5153" spans="11:15" ht="15" customHeight="1">
      <c r="K5153" s="434">
        <v>38484</v>
      </c>
      <c r="L5153" s="427">
        <v>5.57</v>
      </c>
      <c r="M5153" s="427"/>
      <c r="N5153" s="434">
        <v>38483</v>
      </c>
      <c r="O5153" s="427">
        <v>5.92</v>
      </c>
    </row>
    <row r="5154" spans="11:15" ht="15" customHeight="1">
      <c r="K5154" s="434">
        <v>38483</v>
      </c>
      <c r="L5154" s="427">
        <v>5.58</v>
      </c>
      <c r="M5154" s="427"/>
      <c r="N5154" s="434">
        <v>38482</v>
      </c>
      <c r="O5154" s="427">
        <v>5.95</v>
      </c>
    </row>
    <row r="5155" spans="11:15" ht="15" customHeight="1">
      <c r="K5155" s="434">
        <v>38482</v>
      </c>
      <c r="L5155" s="427">
        <v>5.59</v>
      </c>
      <c r="M5155" s="427"/>
      <c r="N5155" s="434">
        <v>38481</v>
      </c>
      <c r="O5155" s="427">
        <v>5.98</v>
      </c>
    </row>
    <row r="5156" spans="11:15" ht="15" customHeight="1">
      <c r="K5156" s="434">
        <v>38481</v>
      </c>
      <c r="L5156" s="427">
        <v>5.64</v>
      </c>
      <c r="M5156" s="427"/>
      <c r="N5156" s="434">
        <v>38478</v>
      </c>
      <c r="O5156" s="427">
        <v>6.01</v>
      </c>
    </row>
    <row r="5157" spans="11:15" ht="15" customHeight="1">
      <c r="K5157" s="434">
        <v>38478</v>
      </c>
      <c r="L5157" s="427">
        <v>5.65</v>
      </c>
      <c r="M5157" s="427"/>
      <c r="N5157" s="434">
        <v>38477</v>
      </c>
      <c r="O5157" s="427">
        <v>5.93</v>
      </c>
    </row>
    <row r="5158" spans="11:15" ht="15" customHeight="1">
      <c r="K5158" s="434">
        <v>38477</v>
      </c>
      <c r="L5158" s="427">
        <v>5.61</v>
      </c>
      <c r="M5158" s="427"/>
      <c r="N5158" s="434">
        <v>38476</v>
      </c>
      <c r="O5158" s="427">
        <v>5.93</v>
      </c>
    </row>
    <row r="5159" spans="11:15" ht="15" customHeight="1">
      <c r="K5159" s="434">
        <v>38476</v>
      </c>
      <c r="L5159" s="427">
        <v>5.61</v>
      </c>
      <c r="M5159" s="427"/>
      <c r="N5159" s="434">
        <v>38475</v>
      </c>
      <c r="O5159" s="427">
        <v>5.87</v>
      </c>
    </row>
    <row r="5160" spans="11:15" ht="15" customHeight="1">
      <c r="K5160" s="434">
        <v>38475</v>
      </c>
      <c r="L5160" s="427">
        <v>5.54</v>
      </c>
      <c r="M5160" s="427"/>
      <c r="N5160" s="434">
        <v>38474</v>
      </c>
      <c r="O5160" s="427">
        <v>5.86</v>
      </c>
    </row>
    <row r="5161" spans="11:15" ht="15" customHeight="1">
      <c r="K5161" s="434">
        <v>38474</v>
      </c>
      <c r="L5161" s="427">
        <v>5.54</v>
      </c>
      <c r="M5161" s="427"/>
      <c r="N5161" s="434">
        <v>38471</v>
      </c>
      <c r="O5161" s="427">
        <v>5.86</v>
      </c>
    </row>
    <row r="5162" spans="11:15" ht="15" customHeight="1">
      <c r="K5162" s="434">
        <v>38471</v>
      </c>
      <c r="L5162" s="427">
        <v>5.54</v>
      </c>
      <c r="M5162" s="427"/>
      <c r="N5162" s="434">
        <v>38470</v>
      </c>
      <c r="O5162" s="427">
        <v>5.84</v>
      </c>
    </row>
    <row r="5163" spans="11:15" ht="15" customHeight="1">
      <c r="K5163" s="434">
        <v>38470</v>
      </c>
      <c r="L5163" s="427">
        <v>5.51</v>
      </c>
      <c r="M5163" s="427"/>
      <c r="N5163" s="434">
        <v>38469</v>
      </c>
      <c r="O5163" s="427">
        <v>5.88</v>
      </c>
    </row>
    <row r="5164" spans="11:15" ht="15" customHeight="1">
      <c r="K5164" s="434">
        <v>38469</v>
      </c>
      <c r="L5164" s="427">
        <v>5.56</v>
      </c>
      <c r="M5164" s="427"/>
      <c r="N5164" s="434">
        <v>38468</v>
      </c>
      <c r="O5164" s="427">
        <v>5.89</v>
      </c>
    </row>
    <row r="5165" spans="11:15" ht="15" customHeight="1">
      <c r="K5165" s="434">
        <v>38468</v>
      </c>
      <c r="L5165" s="427">
        <v>5.57</v>
      </c>
      <c r="M5165" s="427"/>
      <c r="N5165" s="434">
        <v>38467</v>
      </c>
      <c r="O5165" s="427">
        <v>5.88</v>
      </c>
    </row>
    <row r="5166" spans="11:15" ht="15" customHeight="1">
      <c r="K5166" s="434">
        <v>38467</v>
      </c>
      <c r="L5166" s="427">
        <v>5.56</v>
      </c>
      <c r="M5166" s="427"/>
      <c r="N5166" s="434">
        <v>38464</v>
      </c>
      <c r="O5166" s="427">
        <v>5.9</v>
      </c>
    </row>
    <row r="5167" spans="11:15" ht="15" customHeight="1">
      <c r="K5167" s="434">
        <v>38464</v>
      </c>
      <c r="L5167" s="427">
        <v>5.58</v>
      </c>
      <c r="M5167" s="427"/>
      <c r="N5167" s="434">
        <v>38463</v>
      </c>
      <c r="O5167" s="427">
        <v>5.96</v>
      </c>
    </row>
    <row r="5168" spans="11:15" ht="15" customHeight="1">
      <c r="K5168" s="434">
        <v>38463</v>
      </c>
      <c r="L5168" s="427">
        <v>5.64</v>
      </c>
      <c r="M5168" s="427"/>
      <c r="N5168" s="434">
        <v>38462</v>
      </c>
      <c r="O5168" s="427">
        <v>5.89</v>
      </c>
    </row>
    <row r="5169" spans="11:15" ht="15" customHeight="1">
      <c r="K5169" s="434">
        <v>38462</v>
      </c>
      <c r="L5169" s="427">
        <v>5.58</v>
      </c>
      <c r="M5169" s="427"/>
      <c r="N5169" s="434">
        <v>38461</v>
      </c>
      <c r="O5169" s="427">
        <v>5.85</v>
      </c>
    </row>
    <row r="5170" spans="11:15" ht="15" customHeight="1">
      <c r="K5170" s="434">
        <v>38461</v>
      </c>
      <c r="L5170" s="427">
        <v>5.55</v>
      </c>
      <c r="M5170" s="427"/>
      <c r="N5170" s="434">
        <v>38460</v>
      </c>
      <c r="O5170" s="427">
        <v>5.9</v>
      </c>
    </row>
    <row r="5171" spans="11:15" ht="15" customHeight="1">
      <c r="K5171" s="434">
        <v>38460</v>
      </c>
      <c r="L5171" s="427">
        <v>5.6</v>
      </c>
      <c r="M5171" s="427"/>
      <c r="N5171" s="434">
        <v>38457</v>
      </c>
      <c r="O5171" s="427">
        <v>5.93</v>
      </c>
    </row>
    <row r="5172" spans="11:15" ht="15" customHeight="1">
      <c r="K5172" s="434">
        <v>38457</v>
      </c>
      <c r="L5172" s="427">
        <v>5.62</v>
      </c>
      <c r="M5172" s="427"/>
      <c r="N5172" s="434">
        <v>38456</v>
      </c>
      <c r="O5172" s="427">
        <v>6</v>
      </c>
    </row>
    <row r="5173" spans="11:15" ht="15" customHeight="1">
      <c r="K5173" s="434">
        <v>38456</v>
      </c>
      <c r="L5173" s="427">
        <v>5.7</v>
      </c>
      <c r="M5173" s="427"/>
      <c r="N5173" s="434">
        <v>38455</v>
      </c>
      <c r="O5173" s="427">
        <v>5.96</v>
      </c>
    </row>
    <row r="5174" spans="11:15" ht="15" customHeight="1">
      <c r="K5174" s="434">
        <v>38455</v>
      </c>
      <c r="L5174" s="427">
        <v>5.67</v>
      </c>
      <c r="M5174" s="427"/>
      <c r="N5174" s="434">
        <v>38454</v>
      </c>
      <c r="O5174" s="427">
        <v>5.93</v>
      </c>
    </row>
    <row r="5175" spans="11:15" ht="15" customHeight="1">
      <c r="K5175" s="434">
        <v>38454</v>
      </c>
      <c r="L5175" s="427">
        <v>5.64</v>
      </c>
      <c r="M5175" s="427"/>
      <c r="N5175" s="434">
        <v>38453</v>
      </c>
      <c r="O5175" s="427">
        <v>6.01</v>
      </c>
    </row>
    <row r="5176" spans="11:15" ht="15" customHeight="1">
      <c r="K5176" s="434">
        <v>38453</v>
      </c>
      <c r="L5176" s="427">
        <v>5.72</v>
      </c>
      <c r="M5176" s="427"/>
      <c r="N5176" s="434">
        <v>38450</v>
      </c>
      <c r="O5176" s="427">
        <v>6.05</v>
      </c>
    </row>
    <row r="5177" spans="11:15" ht="15" customHeight="1">
      <c r="K5177" s="434">
        <v>38450</v>
      </c>
      <c r="L5177" s="427">
        <v>5.76</v>
      </c>
      <c r="M5177" s="427"/>
      <c r="N5177" s="434">
        <v>38449</v>
      </c>
      <c r="O5177" s="427">
        <v>6.06</v>
      </c>
    </row>
    <row r="5178" spans="11:15" ht="15" customHeight="1">
      <c r="K5178" s="434">
        <v>38449</v>
      </c>
      <c r="L5178" s="427">
        <v>5.76</v>
      </c>
      <c r="M5178" s="427"/>
      <c r="N5178" s="434">
        <v>38448</v>
      </c>
      <c r="O5178" s="427">
        <v>6.03</v>
      </c>
    </row>
    <row r="5179" spans="11:15" ht="15" customHeight="1">
      <c r="K5179" s="434">
        <v>38448</v>
      </c>
      <c r="L5179" s="427">
        <v>5.72</v>
      </c>
      <c r="M5179" s="427"/>
      <c r="N5179" s="434">
        <v>38447</v>
      </c>
      <c r="O5179" s="427">
        <v>6.04</v>
      </c>
    </row>
    <row r="5180" spans="11:15" ht="15" customHeight="1">
      <c r="K5180" s="434">
        <v>38447</v>
      </c>
      <c r="L5180" s="427">
        <v>5.73</v>
      </c>
      <c r="M5180" s="427"/>
      <c r="N5180" s="434">
        <v>38446</v>
      </c>
      <c r="O5180" s="427">
        <v>6.02</v>
      </c>
    </row>
    <row r="5181" spans="11:15" ht="15" customHeight="1">
      <c r="K5181" s="434">
        <v>38446</v>
      </c>
      <c r="L5181" s="427">
        <v>5.71</v>
      </c>
      <c r="M5181" s="427"/>
      <c r="N5181" s="434">
        <v>38443</v>
      </c>
      <c r="O5181" s="427">
        <v>6.01</v>
      </c>
    </row>
    <row r="5182" spans="11:15" ht="15" customHeight="1">
      <c r="K5182" s="434">
        <v>38443</v>
      </c>
      <c r="L5182" s="427">
        <v>5.71</v>
      </c>
      <c r="M5182" s="427"/>
      <c r="N5182" s="434">
        <v>38442</v>
      </c>
      <c r="O5182" s="427">
        <v>6.04</v>
      </c>
    </row>
    <row r="5183" spans="11:15" ht="15" customHeight="1">
      <c r="K5183" s="434">
        <v>38442</v>
      </c>
      <c r="L5183" s="427">
        <v>5.75</v>
      </c>
      <c r="M5183" s="427"/>
      <c r="N5183" s="434">
        <v>38441</v>
      </c>
      <c r="O5183" s="427">
        <v>6.09</v>
      </c>
    </row>
    <row r="5184" spans="11:15" ht="15" customHeight="1">
      <c r="K5184" s="434">
        <v>38441</v>
      </c>
      <c r="L5184" s="427">
        <v>5.79</v>
      </c>
      <c r="M5184" s="427"/>
      <c r="N5184" s="434">
        <v>38440</v>
      </c>
      <c r="O5184" s="427">
        <v>6.12</v>
      </c>
    </row>
    <row r="5185" spans="11:15" ht="15" customHeight="1">
      <c r="K5185" s="434">
        <v>38440</v>
      </c>
      <c r="L5185" s="427">
        <v>5.83</v>
      </c>
      <c r="M5185" s="427"/>
      <c r="N5185" s="434">
        <v>38439</v>
      </c>
      <c r="O5185" s="427">
        <v>6.15</v>
      </c>
    </row>
    <row r="5186" spans="11:15" ht="15" customHeight="1">
      <c r="K5186" s="434">
        <v>38439</v>
      </c>
      <c r="L5186" s="427">
        <v>5.85</v>
      </c>
      <c r="M5186" s="427"/>
      <c r="N5186" s="434">
        <v>38435</v>
      </c>
      <c r="O5186" s="427">
        <v>6.11</v>
      </c>
    </row>
    <row r="5187" spans="11:15" ht="15" customHeight="1">
      <c r="K5187" s="434">
        <v>38435</v>
      </c>
      <c r="L5187" s="427">
        <v>5.81</v>
      </c>
      <c r="M5187" s="427"/>
      <c r="N5187" s="434">
        <v>38434</v>
      </c>
      <c r="O5187" s="427">
        <v>6.11</v>
      </c>
    </row>
    <row r="5188" spans="11:15" ht="15" customHeight="1">
      <c r="K5188" s="434">
        <v>38434</v>
      </c>
      <c r="L5188" s="427">
        <v>5.95</v>
      </c>
      <c r="M5188" s="427"/>
      <c r="N5188" s="434">
        <v>38433</v>
      </c>
      <c r="O5188" s="427">
        <v>6.12</v>
      </c>
    </row>
    <row r="5189" spans="11:15" ht="15" customHeight="1">
      <c r="K5189" s="434">
        <v>38433</v>
      </c>
      <c r="L5189" s="427">
        <v>5.97</v>
      </c>
      <c r="M5189" s="427"/>
      <c r="N5189" s="434">
        <v>38432</v>
      </c>
      <c r="O5189" s="427">
        <v>6.06</v>
      </c>
    </row>
    <row r="5190" spans="11:15" ht="15" customHeight="1">
      <c r="K5190" s="434">
        <v>38432</v>
      </c>
      <c r="L5190" s="427">
        <v>5.9</v>
      </c>
      <c r="M5190" s="427"/>
      <c r="N5190" s="434">
        <v>38429</v>
      </c>
      <c r="O5190" s="427">
        <v>6.04</v>
      </c>
    </row>
    <row r="5191" spans="11:15" ht="15" customHeight="1">
      <c r="K5191" s="434">
        <v>38429</v>
      </c>
      <c r="L5191" s="427">
        <v>5.88</v>
      </c>
      <c r="M5191" s="427"/>
      <c r="N5191" s="434">
        <v>38428</v>
      </c>
      <c r="O5191" s="427">
        <v>5.99</v>
      </c>
    </row>
    <row r="5192" spans="11:15" ht="15" customHeight="1">
      <c r="K5192" s="434">
        <v>38428</v>
      </c>
      <c r="L5192" s="427">
        <v>5.83</v>
      </c>
      <c r="M5192" s="427"/>
      <c r="N5192" s="434">
        <v>38427</v>
      </c>
      <c r="O5192" s="427">
        <v>6</v>
      </c>
    </row>
    <row r="5193" spans="11:15" ht="15" customHeight="1">
      <c r="K5193" s="434">
        <v>38427</v>
      </c>
      <c r="L5193" s="427">
        <v>5.86</v>
      </c>
      <c r="M5193" s="427"/>
      <c r="N5193" s="434">
        <v>38426</v>
      </c>
      <c r="O5193" s="427">
        <v>6.01</v>
      </c>
    </row>
    <row r="5194" spans="11:15" ht="15" customHeight="1">
      <c r="K5194" s="434">
        <v>38426</v>
      </c>
      <c r="L5194" s="427">
        <v>5.87</v>
      </c>
      <c r="M5194" s="427"/>
      <c r="N5194" s="434">
        <v>38425</v>
      </c>
      <c r="O5194" s="427">
        <v>5.97</v>
      </c>
    </row>
    <row r="5195" spans="11:15" ht="15" customHeight="1">
      <c r="K5195" s="434">
        <v>38425</v>
      </c>
      <c r="L5195" s="427">
        <v>5.84</v>
      </c>
      <c r="M5195" s="427"/>
      <c r="N5195" s="434">
        <v>38422</v>
      </c>
      <c r="O5195" s="427">
        <v>5.99</v>
      </c>
    </row>
    <row r="5196" spans="11:15" ht="15" customHeight="1">
      <c r="K5196" s="434">
        <v>38422</v>
      </c>
      <c r="L5196" s="427">
        <v>5.87</v>
      </c>
      <c r="M5196" s="427"/>
      <c r="N5196" s="434">
        <v>38421</v>
      </c>
      <c r="O5196" s="427">
        <v>5.94</v>
      </c>
    </row>
    <row r="5197" spans="11:15" ht="15" customHeight="1">
      <c r="K5197" s="434">
        <v>38421</v>
      </c>
      <c r="L5197" s="427">
        <v>5.81</v>
      </c>
      <c r="M5197" s="427"/>
      <c r="N5197" s="434">
        <v>38420</v>
      </c>
      <c r="O5197" s="427">
        <v>6.01</v>
      </c>
    </row>
    <row r="5198" spans="11:15" ht="15" customHeight="1">
      <c r="K5198" s="434">
        <v>38420</v>
      </c>
      <c r="L5198" s="427">
        <v>5.87</v>
      </c>
      <c r="M5198" s="427"/>
      <c r="N5198" s="434">
        <v>38419</v>
      </c>
      <c r="O5198" s="427">
        <v>5.88</v>
      </c>
    </row>
    <row r="5199" spans="11:15" ht="15" customHeight="1">
      <c r="K5199" s="434">
        <v>38419</v>
      </c>
      <c r="L5199" s="427">
        <v>5.75</v>
      </c>
      <c r="M5199" s="427"/>
      <c r="N5199" s="434">
        <v>38418</v>
      </c>
      <c r="O5199" s="427">
        <v>5.82</v>
      </c>
    </row>
    <row r="5200" spans="11:15" ht="15" customHeight="1">
      <c r="K5200" s="434">
        <v>38418</v>
      </c>
      <c r="L5200" s="427">
        <v>5.68</v>
      </c>
      <c r="M5200" s="427"/>
      <c r="N5200" s="434">
        <v>38415</v>
      </c>
      <c r="O5200" s="427">
        <v>5.85</v>
      </c>
    </row>
    <row r="5201" spans="11:15" ht="15" customHeight="1">
      <c r="K5201" s="434">
        <v>38415</v>
      </c>
      <c r="L5201" s="427">
        <v>5.71</v>
      </c>
      <c r="M5201" s="427"/>
      <c r="N5201" s="434">
        <v>38414</v>
      </c>
      <c r="O5201" s="427">
        <v>5.94</v>
      </c>
    </row>
    <row r="5202" spans="11:15" ht="15" customHeight="1">
      <c r="K5202" s="434">
        <v>38414</v>
      </c>
      <c r="L5202" s="427">
        <v>5.79</v>
      </c>
      <c r="M5202" s="427"/>
      <c r="N5202" s="434">
        <v>38413</v>
      </c>
      <c r="O5202" s="427">
        <v>5.94</v>
      </c>
    </row>
    <row r="5203" spans="11:15" ht="15" customHeight="1">
      <c r="K5203" s="434">
        <v>38413</v>
      </c>
      <c r="L5203" s="427">
        <v>5.79</v>
      </c>
      <c r="M5203" s="427"/>
      <c r="N5203" s="434">
        <v>38412</v>
      </c>
      <c r="O5203" s="427">
        <v>5.93</v>
      </c>
    </row>
    <row r="5204" spans="11:15" ht="15" customHeight="1">
      <c r="K5204" s="434">
        <v>38412</v>
      </c>
      <c r="L5204" s="427">
        <v>5.77</v>
      </c>
      <c r="M5204" s="427"/>
      <c r="N5204" s="434">
        <v>38411</v>
      </c>
      <c r="O5204" s="427">
        <v>5.91</v>
      </c>
    </row>
    <row r="5205" spans="11:15" ht="15" customHeight="1">
      <c r="K5205" s="434">
        <v>38411</v>
      </c>
      <c r="L5205" s="427">
        <v>5.76</v>
      </c>
      <c r="M5205" s="427"/>
      <c r="N5205" s="434">
        <v>38408</v>
      </c>
      <c r="O5205" s="427">
        <v>5.85</v>
      </c>
    </row>
    <row r="5206" spans="11:15" ht="15" customHeight="1">
      <c r="K5206" s="434">
        <v>38408</v>
      </c>
      <c r="L5206" s="427">
        <v>5.7</v>
      </c>
      <c r="M5206" s="427"/>
      <c r="N5206" s="434">
        <v>38407</v>
      </c>
      <c r="O5206" s="427">
        <v>5.87</v>
      </c>
    </row>
    <row r="5207" spans="11:15" ht="15" customHeight="1">
      <c r="K5207" s="434">
        <v>38407</v>
      </c>
      <c r="L5207" s="427">
        <v>5.72</v>
      </c>
      <c r="M5207" s="427"/>
      <c r="N5207" s="434">
        <v>38406</v>
      </c>
      <c r="O5207" s="427">
        <v>5.87</v>
      </c>
    </row>
    <row r="5208" spans="11:15" ht="15" customHeight="1">
      <c r="K5208" s="434">
        <v>38406</v>
      </c>
      <c r="L5208" s="427">
        <v>5.72</v>
      </c>
      <c r="M5208" s="427"/>
      <c r="N5208" s="434">
        <v>38405</v>
      </c>
      <c r="O5208" s="427">
        <v>5.89</v>
      </c>
    </row>
    <row r="5209" spans="11:15" ht="15" customHeight="1">
      <c r="K5209" s="434">
        <v>38405</v>
      </c>
      <c r="L5209" s="427">
        <v>5.74</v>
      </c>
      <c r="M5209" s="427"/>
      <c r="N5209" s="434">
        <v>38401</v>
      </c>
      <c r="O5209" s="427">
        <v>5.85</v>
      </c>
    </row>
    <row r="5210" spans="11:15" ht="15" customHeight="1">
      <c r="K5210" s="434">
        <v>38401</v>
      </c>
      <c r="L5210" s="427">
        <v>5.71</v>
      </c>
      <c r="M5210" s="427"/>
      <c r="N5210" s="434">
        <v>38400</v>
      </c>
      <c r="O5210" s="427">
        <v>5.78</v>
      </c>
    </row>
    <row r="5211" spans="11:15" ht="15" customHeight="1">
      <c r="K5211" s="434">
        <v>38400</v>
      </c>
      <c r="L5211" s="427">
        <v>5.64</v>
      </c>
      <c r="M5211" s="427"/>
      <c r="N5211" s="434">
        <v>38399</v>
      </c>
      <c r="O5211" s="427">
        <v>5.73</v>
      </c>
    </row>
    <row r="5212" spans="11:15" ht="15" customHeight="1">
      <c r="K5212" s="434">
        <v>38399</v>
      </c>
      <c r="L5212" s="427">
        <v>5.6</v>
      </c>
      <c r="M5212" s="427"/>
      <c r="N5212" s="434">
        <v>38398</v>
      </c>
      <c r="O5212" s="427">
        <v>5.69</v>
      </c>
    </row>
    <row r="5213" spans="11:15" ht="15" customHeight="1">
      <c r="K5213" s="434">
        <v>38398</v>
      </c>
      <c r="L5213" s="427">
        <v>5.55</v>
      </c>
      <c r="M5213" s="427"/>
      <c r="N5213" s="434">
        <v>38397</v>
      </c>
      <c r="O5213" s="427">
        <v>5.66</v>
      </c>
    </row>
    <row r="5214" spans="11:15" ht="15" customHeight="1">
      <c r="K5214" s="434">
        <v>38397</v>
      </c>
      <c r="L5214" s="427">
        <v>5.52</v>
      </c>
      <c r="M5214" s="427"/>
      <c r="N5214" s="434">
        <v>38394</v>
      </c>
      <c r="O5214" s="427">
        <v>5.7</v>
      </c>
    </row>
    <row r="5215" spans="11:15" ht="15" customHeight="1">
      <c r="K5215" s="434">
        <v>38394</v>
      </c>
      <c r="L5215" s="427">
        <v>5.56</v>
      </c>
      <c r="M5215" s="427"/>
      <c r="N5215" s="434">
        <v>38393</v>
      </c>
      <c r="O5215" s="427">
        <v>5.68</v>
      </c>
    </row>
    <row r="5216" spans="11:15" ht="15" customHeight="1">
      <c r="K5216" s="434">
        <v>38393</v>
      </c>
      <c r="L5216" s="427">
        <v>5.54</v>
      </c>
      <c r="M5216" s="427"/>
      <c r="N5216" s="434">
        <v>38392</v>
      </c>
      <c r="O5216" s="427">
        <v>5.58</v>
      </c>
    </row>
    <row r="5217" spans="11:15" ht="15" customHeight="1">
      <c r="K5217" s="434">
        <v>38392</v>
      </c>
      <c r="L5217" s="427">
        <v>5.44</v>
      </c>
      <c r="M5217" s="427"/>
      <c r="N5217" s="434">
        <v>38391</v>
      </c>
      <c r="O5217" s="427">
        <v>5.6</v>
      </c>
    </row>
    <row r="5218" spans="11:15" ht="15" customHeight="1">
      <c r="K5218" s="434">
        <v>38391</v>
      </c>
      <c r="L5218" s="427">
        <v>5.47</v>
      </c>
      <c r="M5218" s="427"/>
      <c r="N5218" s="434">
        <v>38390</v>
      </c>
      <c r="O5218" s="427">
        <v>5.64</v>
      </c>
    </row>
    <row r="5219" spans="11:15" ht="15" customHeight="1">
      <c r="K5219" s="434">
        <v>38390</v>
      </c>
      <c r="L5219" s="427">
        <v>5.5</v>
      </c>
      <c r="M5219" s="427"/>
      <c r="N5219" s="434">
        <v>38387</v>
      </c>
      <c r="O5219" s="427">
        <v>5.7</v>
      </c>
    </row>
    <row r="5220" spans="11:15" ht="15" customHeight="1">
      <c r="K5220" s="434">
        <v>38387</v>
      </c>
      <c r="L5220" s="427">
        <v>5.55</v>
      </c>
      <c r="M5220" s="427"/>
      <c r="N5220" s="434">
        <v>38386</v>
      </c>
      <c r="O5220" s="427">
        <v>5.8</v>
      </c>
    </row>
    <row r="5221" spans="11:15" ht="15" customHeight="1">
      <c r="K5221" s="434">
        <v>38386</v>
      </c>
      <c r="L5221" s="427">
        <v>5.65</v>
      </c>
      <c r="M5221" s="427"/>
      <c r="N5221" s="434">
        <v>38385</v>
      </c>
      <c r="O5221" s="427">
        <v>5.81</v>
      </c>
    </row>
    <row r="5222" spans="11:15" ht="15" customHeight="1">
      <c r="K5222" s="434">
        <v>38385</v>
      </c>
      <c r="L5222" s="427">
        <v>5.65</v>
      </c>
      <c r="M5222" s="427"/>
      <c r="N5222" s="434">
        <v>38384</v>
      </c>
      <c r="O5222" s="427">
        <v>5.82</v>
      </c>
    </row>
    <row r="5223" spans="11:15" ht="15" customHeight="1">
      <c r="K5223" s="434">
        <v>38384</v>
      </c>
      <c r="L5223" s="427">
        <v>5.66</v>
      </c>
      <c r="M5223" s="427"/>
      <c r="N5223" s="434">
        <v>38383</v>
      </c>
      <c r="O5223" s="427">
        <v>5.82</v>
      </c>
    </row>
    <row r="5224" spans="11:15" ht="15" customHeight="1">
      <c r="K5224" s="434">
        <v>38383</v>
      </c>
      <c r="L5224" s="427">
        <v>5.65</v>
      </c>
      <c r="M5224" s="427"/>
      <c r="N5224" s="434">
        <v>38380</v>
      </c>
      <c r="O5224" s="427">
        <v>5.84</v>
      </c>
    </row>
    <row r="5225" spans="11:15" ht="15" customHeight="1">
      <c r="K5225" s="434">
        <v>38380</v>
      </c>
      <c r="L5225" s="427">
        <v>5.67</v>
      </c>
      <c r="M5225" s="427"/>
      <c r="N5225" s="434">
        <v>38379</v>
      </c>
      <c r="O5225" s="427">
        <v>5.9</v>
      </c>
    </row>
    <row r="5226" spans="11:15" ht="15" customHeight="1">
      <c r="K5226" s="434">
        <v>38379</v>
      </c>
      <c r="L5226" s="427">
        <v>5.73</v>
      </c>
      <c r="M5226" s="427"/>
      <c r="N5226" s="434">
        <v>38378</v>
      </c>
      <c r="O5226" s="427">
        <v>5.89</v>
      </c>
    </row>
    <row r="5227" spans="11:15" ht="15" customHeight="1">
      <c r="K5227" s="434">
        <v>38378</v>
      </c>
      <c r="L5227" s="427">
        <v>5.73</v>
      </c>
      <c r="M5227" s="427"/>
      <c r="N5227" s="434">
        <v>38377</v>
      </c>
      <c r="O5227" s="427">
        <v>5.9</v>
      </c>
    </row>
    <row r="5228" spans="11:15" ht="15" customHeight="1">
      <c r="K5228" s="434">
        <v>38377</v>
      </c>
      <c r="L5228" s="427">
        <v>5.73</v>
      </c>
      <c r="M5228" s="427"/>
      <c r="N5228" s="434">
        <v>38376</v>
      </c>
      <c r="O5228" s="427">
        <v>5.83</v>
      </c>
    </row>
    <row r="5229" spans="11:15" ht="15" customHeight="1">
      <c r="K5229" s="434">
        <v>38376</v>
      </c>
      <c r="L5229" s="427">
        <v>5.67</v>
      </c>
      <c r="M5229" s="427"/>
      <c r="N5229" s="434">
        <v>38373</v>
      </c>
      <c r="O5229" s="427">
        <v>5.87</v>
      </c>
    </row>
    <row r="5230" spans="11:15" ht="15" customHeight="1">
      <c r="K5230" s="434">
        <v>38373</v>
      </c>
      <c r="L5230" s="427">
        <v>5.7</v>
      </c>
      <c r="M5230" s="427"/>
      <c r="N5230" s="434">
        <v>38372</v>
      </c>
      <c r="O5230" s="427">
        <v>5.89</v>
      </c>
    </row>
    <row r="5231" spans="11:15" ht="15" customHeight="1">
      <c r="K5231" s="434">
        <v>38372</v>
      </c>
      <c r="L5231" s="427">
        <v>5.71</v>
      </c>
      <c r="M5231" s="427"/>
      <c r="N5231" s="434">
        <v>38371</v>
      </c>
      <c r="O5231" s="427">
        <v>5.89</v>
      </c>
    </row>
    <row r="5232" spans="11:15" ht="15" customHeight="1">
      <c r="K5232" s="434">
        <v>38371</v>
      </c>
      <c r="L5232" s="427">
        <v>5.73</v>
      </c>
      <c r="M5232" s="427"/>
      <c r="N5232" s="434">
        <v>38370</v>
      </c>
      <c r="O5232" s="427">
        <v>5.91</v>
      </c>
    </row>
    <row r="5233" spans="11:15" ht="15" customHeight="1">
      <c r="K5233" s="434">
        <v>38370</v>
      </c>
      <c r="L5233" s="427">
        <v>5.74</v>
      </c>
      <c r="M5233" s="427"/>
      <c r="N5233" s="434">
        <v>38366</v>
      </c>
      <c r="O5233" s="427">
        <v>5.95</v>
      </c>
    </row>
    <row r="5234" spans="11:15" ht="15" customHeight="1">
      <c r="K5234" s="434">
        <v>38366</v>
      </c>
      <c r="L5234" s="427">
        <v>5.78</v>
      </c>
      <c r="M5234" s="427"/>
      <c r="N5234" s="434">
        <v>38365</v>
      </c>
      <c r="O5234" s="427">
        <v>5.93</v>
      </c>
    </row>
    <row r="5235" spans="11:15" ht="15" customHeight="1">
      <c r="K5235" s="434">
        <v>38365</v>
      </c>
      <c r="L5235" s="427">
        <v>5.77</v>
      </c>
      <c r="M5235" s="427"/>
      <c r="N5235" s="434">
        <v>38364</v>
      </c>
      <c r="O5235" s="427">
        <v>5.99</v>
      </c>
    </row>
    <row r="5236" spans="11:15" ht="15" customHeight="1">
      <c r="K5236" s="434">
        <v>38364</v>
      </c>
      <c r="L5236" s="427">
        <v>5.82</v>
      </c>
      <c r="M5236" s="427"/>
      <c r="N5236" s="434">
        <v>38363</v>
      </c>
      <c r="O5236" s="427">
        <v>6</v>
      </c>
    </row>
    <row r="5237" spans="11:15" ht="15" customHeight="1">
      <c r="K5237" s="434">
        <v>38363</v>
      </c>
      <c r="L5237" s="427">
        <v>5.83</v>
      </c>
      <c r="M5237" s="427"/>
      <c r="N5237" s="434">
        <v>38362</v>
      </c>
      <c r="O5237" s="427">
        <v>6.04</v>
      </c>
    </row>
    <row r="5238" spans="11:15" ht="15" customHeight="1">
      <c r="K5238" s="434">
        <v>38362</v>
      </c>
      <c r="L5238" s="427">
        <v>5.88</v>
      </c>
      <c r="M5238" s="427"/>
      <c r="N5238" s="434">
        <v>38359</v>
      </c>
      <c r="O5238" s="427">
        <v>6.06</v>
      </c>
    </row>
    <row r="5239" spans="11:15" ht="15" customHeight="1">
      <c r="K5239" s="434">
        <v>38359</v>
      </c>
      <c r="L5239" s="427">
        <v>5.9</v>
      </c>
      <c r="M5239" s="427"/>
      <c r="N5239" s="434">
        <v>38358</v>
      </c>
      <c r="O5239" s="427">
        <v>6.07</v>
      </c>
    </row>
    <row r="5240" spans="11:15" ht="15" customHeight="1">
      <c r="K5240" s="434">
        <v>38358</v>
      </c>
      <c r="L5240" s="427">
        <v>5.91</v>
      </c>
      <c r="M5240" s="427"/>
      <c r="N5240" s="434">
        <v>38357</v>
      </c>
      <c r="O5240" s="427">
        <v>6.06</v>
      </c>
    </row>
    <row r="5241" spans="11:15" ht="15" customHeight="1">
      <c r="K5241" s="434">
        <v>38357</v>
      </c>
      <c r="L5241" s="427">
        <v>5.9</v>
      </c>
      <c r="M5241" s="427"/>
      <c r="N5241" s="434">
        <v>38356</v>
      </c>
      <c r="O5241" s="427">
        <v>6.09</v>
      </c>
    </row>
    <row r="5242" spans="11:15" ht="15" customHeight="1">
      <c r="K5242" s="434">
        <v>38356</v>
      </c>
      <c r="L5242" s="427">
        <v>5.92</v>
      </c>
      <c r="M5242" s="427"/>
      <c r="N5242" s="434">
        <v>38355</v>
      </c>
      <c r="O5242" s="427">
        <v>6.04</v>
      </c>
    </row>
    <row r="5243" spans="11:15" ht="15" customHeight="1">
      <c r="K5243" s="434">
        <v>38355</v>
      </c>
      <c r="L5243" s="427">
        <v>5.87</v>
      </c>
      <c r="M5243" s="427"/>
      <c r="N5243" s="434">
        <v>38352</v>
      </c>
      <c r="O5243" s="427">
        <v>6.05</v>
      </c>
    </row>
    <row r="5244" spans="11:15" ht="15" customHeight="1">
      <c r="K5244" s="434">
        <v>38352</v>
      </c>
      <c r="L5244" s="427">
        <v>5.88</v>
      </c>
      <c r="M5244" s="427"/>
      <c r="N5244" s="434">
        <v>38351</v>
      </c>
      <c r="O5244" s="427">
        <v>6.11</v>
      </c>
    </row>
    <row r="5245" spans="11:15" ht="15" customHeight="1">
      <c r="K5245" s="434">
        <v>38351</v>
      </c>
      <c r="L5245" s="427">
        <v>5.93</v>
      </c>
      <c r="M5245" s="427"/>
      <c r="N5245" s="434">
        <v>38350</v>
      </c>
      <c r="O5245" s="427">
        <v>6.17</v>
      </c>
    </row>
    <row r="5246" spans="11:15" ht="15" customHeight="1">
      <c r="K5246" s="434">
        <v>38350</v>
      </c>
      <c r="L5246" s="427">
        <v>5.99</v>
      </c>
      <c r="M5246" s="427"/>
      <c r="N5246" s="434">
        <v>38349</v>
      </c>
      <c r="O5246" s="427">
        <v>6.15</v>
      </c>
    </row>
    <row r="5247" spans="11:15" ht="15" customHeight="1">
      <c r="K5247" s="434">
        <v>38349</v>
      </c>
      <c r="L5247" s="427">
        <v>5.97</v>
      </c>
      <c r="M5247" s="427"/>
      <c r="N5247" s="434">
        <v>38348</v>
      </c>
      <c r="O5247" s="427">
        <v>6.15</v>
      </c>
    </row>
    <row r="5248" spans="11:15" ht="15" customHeight="1">
      <c r="K5248" s="434">
        <v>38348</v>
      </c>
      <c r="L5248" s="427">
        <v>5.97</v>
      </c>
      <c r="M5248" s="427"/>
      <c r="N5248" s="434">
        <v>38344</v>
      </c>
      <c r="O5248" s="427">
        <v>6.08</v>
      </c>
    </row>
    <row r="5249" spans="11:15" ht="15" customHeight="1">
      <c r="K5249" s="434">
        <v>38344</v>
      </c>
      <c r="L5249" s="427">
        <v>5.9</v>
      </c>
      <c r="M5249" s="427"/>
      <c r="N5249" s="434">
        <v>38343</v>
      </c>
      <c r="O5249" s="427">
        <v>6.06</v>
      </c>
    </row>
    <row r="5250" spans="11:15" ht="15" customHeight="1">
      <c r="K5250" s="434">
        <v>38343</v>
      </c>
      <c r="L5250" s="427">
        <v>5.88</v>
      </c>
      <c r="M5250" s="427"/>
      <c r="N5250" s="434">
        <v>38342</v>
      </c>
      <c r="O5250" s="427">
        <v>6.03</v>
      </c>
    </row>
    <row r="5251" spans="11:15" ht="15" customHeight="1">
      <c r="K5251" s="434">
        <v>38342</v>
      </c>
      <c r="L5251" s="427">
        <v>5.86</v>
      </c>
      <c r="M5251" s="427"/>
      <c r="N5251" s="434">
        <v>38341</v>
      </c>
      <c r="O5251" s="427">
        <v>6.06</v>
      </c>
    </row>
    <row r="5252" spans="11:15" ht="15" customHeight="1">
      <c r="K5252" s="434">
        <v>38341</v>
      </c>
      <c r="L5252" s="427">
        <v>5.88</v>
      </c>
      <c r="M5252" s="427"/>
      <c r="N5252" s="434">
        <v>38338</v>
      </c>
      <c r="O5252" s="427">
        <v>6.07</v>
      </c>
    </row>
    <row r="5253" spans="11:15" ht="15" customHeight="1">
      <c r="K5253" s="434">
        <v>38338</v>
      </c>
      <c r="L5253" s="427">
        <v>5.89</v>
      </c>
      <c r="M5253" s="427"/>
      <c r="N5253" s="434">
        <v>38337</v>
      </c>
      <c r="O5253" s="427">
        <v>6.06</v>
      </c>
    </row>
    <row r="5254" spans="11:15" ht="15" customHeight="1">
      <c r="K5254" s="434">
        <v>38337</v>
      </c>
      <c r="L5254" s="427">
        <v>5.88</v>
      </c>
      <c r="M5254" s="427"/>
      <c r="N5254" s="434">
        <v>38336</v>
      </c>
      <c r="O5254" s="427">
        <v>5.94</v>
      </c>
    </row>
    <row r="5255" spans="11:15" ht="15" customHeight="1">
      <c r="K5255" s="434">
        <v>38336</v>
      </c>
      <c r="L5255" s="427">
        <v>5.78</v>
      </c>
      <c r="M5255" s="427"/>
      <c r="N5255" s="434">
        <v>38335</v>
      </c>
      <c r="O5255" s="427">
        <v>6.02</v>
      </c>
    </row>
    <row r="5256" spans="11:15" ht="15" customHeight="1">
      <c r="K5256" s="434">
        <v>38335</v>
      </c>
      <c r="L5256" s="427">
        <v>5.84</v>
      </c>
      <c r="M5256" s="427"/>
      <c r="N5256" s="434">
        <v>38334</v>
      </c>
      <c r="O5256" s="427">
        <v>6.05</v>
      </c>
    </row>
    <row r="5257" spans="11:15" ht="15" customHeight="1">
      <c r="K5257" s="434">
        <v>38334</v>
      </c>
      <c r="L5257" s="427">
        <v>5.87</v>
      </c>
      <c r="M5257" s="427"/>
      <c r="N5257" s="434">
        <v>38331</v>
      </c>
      <c r="O5257" s="427">
        <v>6.06</v>
      </c>
    </row>
    <row r="5258" spans="11:15" ht="15" customHeight="1">
      <c r="K5258" s="434">
        <v>38331</v>
      </c>
      <c r="L5258" s="427">
        <v>5.88</v>
      </c>
      <c r="M5258" s="427"/>
      <c r="N5258" s="434">
        <v>38330</v>
      </c>
      <c r="O5258" s="427">
        <v>6.08</v>
      </c>
    </row>
    <row r="5259" spans="11:15" ht="15" customHeight="1">
      <c r="K5259" s="434">
        <v>38330</v>
      </c>
      <c r="L5259" s="427">
        <v>5.88</v>
      </c>
      <c r="M5259" s="427"/>
      <c r="N5259" s="434">
        <v>38329</v>
      </c>
      <c r="O5259" s="427">
        <v>6.03</v>
      </c>
    </row>
    <row r="5260" spans="11:15" ht="15" customHeight="1">
      <c r="K5260" s="434">
        <v>38329</v>
      </c>
      <c r="L5260" s="427">
        <v>5.84</v>
      </c>
      <c r="M5260" s="427"/>
      <c r="N5260" s="434">
        <v>38328</v>
      </c>
      <c r="O5260" s="427">
        <v>6.15</v>
      </c>
    </row>
    <row r="5261" spans="11:15" ht="15" customHeight="1">
      <c r="K5261" s="434">
        <v>38328</v>
      </c>
      <c r="L5261" s="427">
        <v>5.95</v>
      </c>
      <c r="M5261" s="427"/>
      <c r="N5261" s="434">
        <v>38327</v>
      </c>
      <c r="O5261" s="427">
        <v>6.16</v>
      </c>
    </row>
    <row r="5262" spans="11:15" ht="15" customHeight="1">
      <c r="K5262" s="434">
        <v>38327</v>
      </c>
      <c r="L5262" s="427">
        <v>5.96</v>
      </c>
      <c r="M5262" s="427"/>
      <c r="N5262" s="434">
        <v>38324</v>
      </c>
      <c r="O5262" s="427">
        <v>6.19</v>
      </c>
    </row>
    <row r="5263" spans="11:15" ht="15" customHeight="1">
      <c r="K5263" s="434">
        <v>38324</v>
      </c>
      <c r="L5263" s="427">
        <v>5.99</v>
      </c>
      <c r="M5263" s="427"/>
      <c r="N5263" s="434">
        <v>38323</v>
      </c>
      <c r="O5263" s="427">
        <v>6.3</v>
      </c>
    </row>
    <row r="5264" spans="11:15" ht="15" customHeight="1">
      <c r="K5264" s="434">
        <v>38323</v>
      </c>
      <c r="L5264" s="427">
        <v>6.1</v>
      </c>
      <c r="M5264" s="427"/>
      <c r="N5264" s="434">
        <v>38322</v>
      </c>
      <c r="O5264" s="427">
        <v>6.29</v>
      </c>
    </row>
    <row r="5265" spans="11:15" ht="15" customHeight="1">
      <c r="K5265" s="434">
        <v>38322</v>
      </c>
      <c r="L5265" s="427">
        <v>6.08</v>
      </c>
      <c r="M5265" s="427"/>
      <c r="N5265" s="434">
        <v>38321</v>
      </c>
      <c r="O5265" s="427">
        <v>6.27</v>
      </c>
    </row>
    <row r="5266" spans="11:15" ht="15" customHeight="1">
      <c r="K5266" s="434">
        <v>38321</v>
      </c>
      <c r="L5266" s="427">
        <v>6.07</v>
      </c>
      <c r="M5266" s="427"/>
      <c r="N5266" s="434">
        <v>38320</v>
      </c>
      <c r="O5266" s="427">
        <v>6.23</v>
      </c>
    </row>
    <row r="5267" spans="11:15" ht="15" customHeight="1">
      <c r="K5267" s="434">
        <v>38320</v>
      </c>
      <c r="L5267" s="427">
        <v>6.03</v>
      </c>
      <c r="M5267" s="427"/>
      <c r="N5267" s="434">
        <v>38317</v>
      </c>
      <c r="O5267" s="427">
        <v>6.15</v>
      </c>
    </row>
    <row r="5268" spans="11:15" ht="15" customHeight="1">
      <c r="K5268" s="434">
        <v>38317</v>
      </c>
      <c r="L5268" s="427">
        <v>5.95</v>
      </c>
      <c r="M5268" s="427"/>
      <c r="N5268" s="434">
        <v>38315</v>
      </c>
      <c r="O5268" s="427">
        <v>6.11</v>
      </c>
    </row>
    <row r="5269" spans="11:15" ht="15" customHeight="1">
      <c r="K5269" s="434">
        <v>38315</v>
      </c>
      <c r="L5269" s="427">
        <v>5.91</v>
      </c>
      <c r="M5269" s="427"/>
      <c r="N5269" s="434">
        <v>38314</v>
      </c>
      <c r="O5269" s="427">
        <v>6.1</v>
      </c>
    </row>
    <row r="5270" spans="11:15" ht="15" customHeight="1">
      <c r="K5270" s="434">
        <v>38314</v>
      </c>
      <c r="L5270" s="427">
        <v>5.91</v>
      </c>
      <c r="M5270" s="427"/>
      <c r="N5270" s="434">
        <v>38313</v>
      </c>
      <c r="O5270" s="427">
        <v>6.09</v>
      </c>
    </row>
    <row r="5271" spans="11:15" ht="15" customHeight="1">
      <c r="K5271" s="434">
        <v>38313</v>
      </c>
      <c r="L5271" s="427">
        <v>5.9</v>
      </c>
      <c r="M5271" s="427"/>
      <c r="N5271" s="434">
        <v>38310</v>
      </c>
      <c r="O5271" s="427">
        <v>6.14</v>
      </c>
    </row>
    <row r="5272" spans="11:15" ht="15" customHeight="1">
      <c r="K5272" s="434">
        <v>38310</v>
      </c>
      <c r="L5272" s="427">
        <v>5.94</v>
      </c>
      <c r="M5272" s="427"/>
      <c r="N5272" s="434">
        <v>38309</v>
      </c>
      <c r="O5272" s="427">
        <v>6.08</v>
      </c>
    </row>
    <row r="5273" spans="11:15" ht="15" customHeight="1">
      <c r="K5273" s="434">
        <v>38309</v>
      </c>
      <c r="L5273" s="427">
        <v>5.88</v>
      </c>
      <c r="M5273" s="427"/>
      <c r="N5273" s="434">
        <v>38308</v>
      </c>
      <c r="O5273" s="427">
        <v>6.11</v>
      </c>
    </row>
    <row r="5274" spans="11:15" ht="15" customHeight="1">
      <c r="K5274" s="434">
        <v>38308</v>
      </c>
      <c r="L5274" s="427">
        <v>5.92</v>
      </c>
      <c r="M5274" s="427"/>
      <c r="N5274" s="434">
        <v>38307</v>
      </c>
      <c r="O5274" s="427">
        <v>6.18</v>
      </c>
    </row>
    <row r="5275" spans="11:15" ht="15" customHeight="1">
      <c r="K5275" s="434">
        <v>38307</v>
      </c>
      <c r="L5275" s="427">
        <v>5.98</v>
      </c>
      <c r="M5275" s="427"/>
      <c r="N5275" s="434">
        <v>38306</v>
      </c>
      <c r="O5275" s="427">
        <v>6.17</v>
      </c>
    </row>
    <row r="5276" spans="11:15" ht="15" customHeight="1">
      <c r="K5276" s="434">
        <v>38306</v>
      </c>
      <c r="L5276" s="427">
        <v>5.97</v>
      </c>
      <c r="M5276" s="427"/>
      <c r="N5276" s="434">
        <v>38303</v>
      </c>
      <c r="O5276" s="427">
        <v>6.18</v>
      </c>
    </row>
    <row r="5277" spans="11:15" ht="15" customHeight="1">
      <c r="K5277" s="434">
        <v>38303</v>
      </c>
      <c r="L5277" s="427">
        <v>5.99</v>
      </c>
      <c r="M5277" s="427"/>
      <c r="N5277" s="434">
        <v>38301</v>
      </c>
      <c r="O5277" s="427">
        <v>6.25</v>
      </c>
    </row>
    <row r="5278" spans="11:15" ht="15" customHeight="1">
      <c r="K5278" s="434">
        <v>38301</v>
      </c>
      <c r="L5278" s="427">
        <v>6.04</v>
      </c>
      <c r="M5278" s="427"/>
      <c r="N5278" s="434">
        <v>38300</v>
      </c>
      <c r="O5278" s="427">
        <v>6.21</v>
      </c>
    </row>
    <row r="5279" spans="11:15" ht="15" customHeight="1">
      <c r="K5279" s="434">
        <v>38300</v>
      </c>
      <c r="L5279" s="427">
        <v>6.03</v>
      </c>
      <c r="M5279" s="427"/>
      <c r="N5279" s="434">
        <v>38299</v>
      </c>
      <c r="O5279" s="427">
        <v>6.2</v>
      </c>
    </row>
    <row r="5280" spans="11:15" ht="15" customHeight="1">
      <c r="K5280" s="434">
        <v>38299</v>
      </c>
      <c r="L5280" s="427">
        <v>6.02</v>
      </c>
      <c r="M5280" s="427"/>
      <c r="N5280" s="434">
        <v>38296</v>
      </c>
      <c r="O5280" s="427">
        <v>6.18</v>
      </c>
    </row>
    <row r="5281" spans="11:15" ht="15" customHeight="1">
      <c r="K5281" s="434">
        <v>38296</v>
      </c>
      <c r="L5281" s="427">
        <v>6</v>
      </c>
      <c r="M5281" s="427"/>
      <c r="N5281" s="434">
        <v>38295</v>
      </c>
      <c r="O5281" s="427">
        <v>6.11</v>
      </c>
    </row>
    <row r="5282" spans="11:15" ht="15" customHeight="1">
      <c r="K5282" s="434">
        <v>38295</v>
      </c>
      <c r="L5282" s="427">
        <v>5.91</v>
      </c>
      <c r="M5282" s="427"/>
      <c r="N5282" s="434">
        <v>38294</v>
      </c>
      <c r="O5282" s="427">
        <v>6.12</v>
      </c>
    </row>
    <row r="5283" spans="11:15" ht="15" customHeight="1">
      <c r="K5283" s="434">
        <v>38294</v>
      </c>
      <c r="L5283" s="427">
        <v>5.92</v>
      </c>
      <c r="M5283" s="427"/>
      <c r="N5283" s="434">
        <v>38293</v>
      </c>
      <c r="O5283" s="427">
        <v>6.13</v>
      </c>
    </row>
    <row r="5284" spans="11:15" ht="15" customHeight="1">
      <c r="K5284" s="434">
        <v>38293</v>
      </c>
      <c r="L5284" s="427">
        <v>5.93</v>
      </c>
      <c r="M5284" s="427"/>
      <c r="N5284" s="434">
        <v>38292</v>
      </c>
      <c r="O5284" s="427">
        <v>6.15</v>
      </c>
    </row>
    <row r="5285" spans="11:15" ht="15" customHeight="1">
      <c r="K5285" s="434">
        <v>38292</v>
      </c>
      <c r="L5285" s="427">
        <v>5.94</v>
      </c>
      <c r="M5285" s="427"/>
      <c r="N5285" s="434">
        <v>38289</v>
      </c>
      <c r="O5285" s="427">
        <v>6.1</v>
      </c>
    </row>
    <row r="5286" spans="11:15" ht="15" customHeight="1">
      <c r="K5286" s="434">
        <v>38289</v>
      </c>
      <c r="L5286" s="427">
        <v>5.89</v>
      </c>
      <c r="M5286" s="427"/>
      <c r="N5286" s="434">
        <v>38288</v>
      </c>
      <c r="O5286" s="427">
        <v>6.15</v>
      </c>
    </row>
    <row r="5287" spans="11:15" ht="15" customHeight="1">
      <c r="K5287" s="434">
        <v>38288</v>
      </c>
      <c r="L5287" s="427">
        <v>5.93</v>
      </c>
      <c r="M5287" s="427"/>
      <c r="N5287" s="434">
        <v>38287</v>
      </c>
      <c r="O5287" s="427">
        <v>6.15</v>
      </c>
    </row>
    <row r="5288" spans="11:15" ht="15" customHeight="1">
      <c r="K5288" s="434">
        <v>38287</v>
      </c>
      <c r="L5288" s="427">
        <v>5.94</v>
      </c>
      <c r="M5288" s="427"/>
      <c r="N5288" s="434">
        <v>38286</v>
      </c>
      <c r="O5288" s="427">
        <v>6.07</v>
      </c>
    </row>
    <row r="5289" spans="11:15" ht="15" customHeight="1">
      <c r="K5289" s="434">
        <v>38286</v>
      </c>
      <c r="L5289" s="427">
        <v>5.86</v>
      </c>
      <c r="M5289" s="427"/>
      <c r="N5289" s="434">
        <v>38285</v>
      </c>
      <c r="O5289" s="427">
        <v>6.07</v>
      </c>
    </row>
    <row r="5290" spans="11:15" ht="15" customHeight="1">
      <c r="K5290" s="434">
        <v>38285</v>
      </c>
      <c r="L5290" s="427">
        <v>5.86</v>
      </c>
      <c r="M5290" s="427"/>
      <c r="N5290" s="434">
        <v>38282</v>
      </c>
      <c r="O5290" s="427">
        <v>6.08</v>
      </c>
    </row>
    <row r="5291" spans="11:15" ht="15" customHeight="1">
      <c r="K5291" s="434">
        <v>38282</v>
      </c>
      <c r="L5291" s="427">
        <v>6.86</v>
      </c>
      <c r="M5291" s="427"/>
      <c r="N5291" s="434">
        <v>38281</v>
      </c>
      <c r="O5291" s="427">
        <v>6.08</v>
      </c>
    </row>
    <row r="5292" spans="11:15" ht="15" customHeight="1">
      <c r="K5292" s="434">
        <v>38281</v>
      </c>
      <c r="L5292" s="427">
        <v>5.87</v>
      </c>
      <c r="M5292" s="427"/>
      <c r="N5292" s="434">
        <v>38280</v>
      </c>
      <c r="O5292" s="427">
        <v>6.09</v>
      </c>
    </row>
    <row r="5293" spans="11:15" ht="15" customHeight="1">
      <c r="K5293" s="434">
        <v>38280</v>
      </c>
      <c r="L5293" s="427">
        <v>5.87</v>
      </c>
      <c r="M5293" s="427"/>
      <c r="N5293" s="434">
        <v>38279</v>
      </c>
      <c r="O5293" s="427">
        <v>6.12</v>
      </c>
    </row>
    <row r="5294" spans="11:15" ht="15" customHeight="1">
      <c r="K5294" s="434">
        <v>38279</v>
      </c>
      <c r="L5294" s="427">
        <v>5.91</v>
      </c>
      <c r="M5294" s="427"/>
      <c r="N5294" s="434">
        <v>38278</v>
      </c>
      <c r="O5294" s="427">
        <v>6.15</v>
      </c>
    </row>
    <row r="5295" spans="11:15" ht="15" customHeight="1">
      <c r="K5295" s="434">
        <v>38278</v>
      </c>
      <c r="L5295" s="427">
        <v>5.92</v>
      </c>
      <c r="M5295" s="427"/>
      <c r="N5295" s="434">
        <v>38275</v>
      </c>
      <c r="O5295" s="427">
        <v>6.15</v>
      </c>
    </row>
    <row r="5296" spans="11:15" ht="15" customHeight="1">
      <c r="K5296" s="434">
        <v>38275</v>
      </c>
      <c r="L5296" s="427">
        <v>5.93</v>
      </c>
      <c r="M5296" s="427"/>
      <c r="N5296" s="434">
        <v>38274</v>
      </c>
      <c r="O5296" s="427">
        <v>6.2</v>
      </c>
    </row>
    <row r="5297" spans="11:15" ht="15" customHeight="1">
      <c r="K5297" s="434">
        <v>38274</v>
      </c>
      <c r="L5297" s="427">
        <v>5.91</v>
      </c>
      <c r="M5297" s="427"/>
      <c r="N5297" s="434">
        <v>38273</v>
      </c>
      <c r="O5297" s="427">
        <v>6.17</v>
      </c>
    </row>
    <row r="5298" spans="11:15" ht="15" customHeight="1">
      <c r="K5298" s="434">
        <v>38273</v>
      </c>
      <c r="L5298" s="427">
        <v>5.95</v>
      </c>
      <c r="M5298" s="427"/>
      <c r="N5298" s="434">
        <v>38272</v>
      </c>
      <c r="O5298" s="427">
        <v>6.2</v>
      </c>
    </row>
    <row r="5299" spans="11:15" ht="15" customHeight="1">
      <c r="K5299" s="434">
        <v>38272</v>
      </c>
      <c r="L5299" s="427">
        <v>5.96</v>
      </c>
      <c r="M5299" s="427"/>
      <c r="N5299" s="434">
        <v>38268</v>
      </c>
      <c r="O5299" s="427">
        <v>6.23</v>
      </c>
    </row>
    <row r="5300" spans="11:15" ht="15" customHeight="1">
      <c r="K5300" s="434">
        <v>38268</v>
      </c>
      <c r="L5300" s="427">
        <v>5.97</v>
      </c>
      <c r="M5300" s="427"/>
      <c r="N5300" s="434">
        <v>38267</v>
      </c>
      <c r="O5300" s="427">
        <v>6.33</v>
      </c>
    </row>
    <row r="5301" spans="11:15" ht="15" customHeight="1">
      <c r="K5301" s="434">
        <v>38267</v>
      </c>
      <c r="L5301" s="427">
        <v>6.06</v>
      </c>
      <c r="M5301" s="427"/>
      <c r="N5301" s="434">
        <v>38266</v>
      </c>
      <c r="O5301" s="427">
        <v>6.3</v>
      </c>
    </row>
    <row r="5302" spans="11:15" ht="15" customHeight="1">
      <c r="K5302" s="434">
        <v>38266</v>
      </c>
      <c r="L5302" s="427">
        <v>6.04</v>
      </c>
      <c r="M5302" s="427"/>
      <c r="N5302" s="434">
        <v>38265</v>
      </c>
      <c r="O5302" s="427">
        <v>6.26</v>
      </c>
    </row>
    <row r="5303" spans="11:15" ht="15" customHeight="1">
      <c r="K5303" s="434">
        <v>38265</v>
      </c>
      <c r="L5303" s="427">
        <v>6</v>
      </c>
      <c r="M5303" s="427"/>
      <c r="N5303" s="434">
        <v>38264</v>
      </c>
      <c r="O5303" s="427">
        <v>6.27</v>
      </c>
    </row>
    <row r="5304" spans="11:15" ht="15" customHeight="1">
      <c r="K5304" s="434">
        <v>38264</v>
      </c>
      <c r="L5304" s="427">
        <v>6</v>
      </c>
      <c r="M5304" s="427"/>
      <c r="N5304" s="434">
        <v>38261</v>
      </c>
      <c r="O5304" s="427">
        <v>6.29</v>
      </c>
    </row>
    <row r="5305" spans="11:15" ht="15" customHeight="1">
      <c r="K5305" s="434">
        <v>38261</v>
      </c>
      <c r="L5305" s="427">
        <v>6.01</v>
      </c>
      <c r="M5305" s="427"/>
      <c r="N5305" s="434">
        <v>38260</v>
      </c>
      <c r="O5305" s="427">
        <v>6.24</v>
      </c>
    </row>
    <row r="5306" spans="11:15" ht="15" customHeight="1">
      <c r="K5306" s="434">
        <v>38260</v>
      </c>
      <c r="L5306" s="427">
        <v>5.96</v>
      </c>
      <c r="M5306" s="427"/>
      <c r="N5306" s="434">
        <v>38259</v>
      </c>
      <c r="O5306" s="427">
        <v>6.21</v>
      </c>
    </row>
    <row r="5307" spans="11:15" ht="15" customHeight="1">
      <c r="K5307" s="434">
        <v>38259</v>
      </c>
      <c r="L5307" s="427">
        <v>5.93</v>
      </c>
      <c r="M5307" s="427"/>
      <c r="N5307" s="434">
        <v>38258</v>
      </c>
      <c r="O5307" s="427">
        <v>6.15</v>
      </c>
    </row>
    <row r="5308" spans="11:15" ht="15" customHeight="1">
      <c r="K5308" s="434">
        <v>38258</v>
      </c>
      <c r="L5308" s="427">
        <v>5.88</v>
      </c>
      <c r="M5308" s="427"/>
      <c r="N5308" s="434">
        <v>38257</v>
      </c>
      <c r="O5308" s="427">
        <v>6.13</v>
      </c>
    </row>
    <row r="5309" spans="11:15" ht="15" customHeight="1">
      <c r="K5309" s="434">
        <v>38257</v>
      </c>
      <c r="L5309" s="427">
        <v>5.85</v>
      </c>
      <c r="M5309" s="427"/>
      <c r="N5309" s="434">
        <v>38254</v>
      </c>
      <c r="O5309" s="427">
        <v>6.15</v>
      </c>
    </row>
    <row r="5310" spans="11:15" ht="15" customHeight="1">
      <c r="K5310" s="434">
        <v>38254</v>
      </c>
      <c r="L5310" s="427">
        <v>5.88</v>
      </c>
      <c r="M5310" s="427"/>
      <c r="N5310" s="434">
        <v>38253</v>
      </c>
      <c r="O5310" s="427">
        <v>6.14</v>
      </c>
    </row>
    <row r="5311" spans="11:15" ht="15" customHeight="1">
      <c r="K5311" s="434">
        <v>38253</v>
      </c>
      <c r="L5311" s="427">
        <v>5.87</v>
      </c>
      <c r="M5311" s="427"/>
      <c r="N5311" s="434">
        <v>38252</v>
      </c>
      <c r="O5311" s="427">
        <v>6.12</v>
      </c>
    </row>
    <row r="5312" spans="11:15" ht="15" customHeight="1">
      <c r="K5312" s="434">
        <v>38252</v>
      </c>
      <c r="L5312" s="427">
        <v>5.86</v>
      </c>
      <c r="M5312" s="427"/>
      <c r="N5312" s="434">
        <v>38251</v>
      </c>
      <c r="O5312" s="427">
        <v>6.18</v>
      </c>
    </row>
    <row r="5313" spans="11:15" ht="15" customHeight="1">
      <c r="K5313" s="434">
        <v>38251</v>
      </c>
      <c r="L5313" s="427">
        <v>5.91</v>
      </c>
      <c r="M5313" s="427"/>
      <c r="N5313" s="434">
        <v>38250</v>
      </c>
      <c r="O5313" s="427">
        <v>6.21</v>
      </c>
    </row>
    <row r="5314" spans="11:15" ht="15" customHeight="1">
      <c r="K5314" s="434">
        <v>38250</v>
      </c>
      <c r="L5314" s="427">
        <v>5.94</v>
      </c>
      <c r="M5314" s="427"/>
      <c r="N5314" s="434">
        <v>38247</v>
      </c>
      <c r="O5314" s="427">
        <v>6.28</v>
      </c>
    </row>
    <row r="5315" spans="11:15" ht="15" customHeight="1">
      <c r="K5315" s="434">
        <v>38247</v>
      </c>
      <c r="L5315" s="427">
        <v>5.99</v>
      </c>
      <c r="M5315" s="427"/>
      <c r="N5315" s="434">
        <v>38246</v>
      </c>
      <c r="O5315" s="427">
        <v>6.24</v>
      </c>
    </row>
    <row r="5316" spans="11:15" ht="15" customHeight="1">
      <c r="K5316" s="434">
        <v>38246</v>
      </c>
      <c r="L5316" s="427">
        <v>5.95</v>
      </c>
      <c r="M5316" s="427"/>
      <c r="N5316" s="434">
        <v>38245</v>
      </c>
      <c r="O5316" s="427">
        <v>6.33</v>
      </c>
    </row>
    <row r="5317" spans="11:15" ht="15" customHeight="1">
      <c r="K5317" s="434">
        <v>38245</v>
      </c>
      <c r="L5317" s="427">
        <v>6.04</v>
      </c>
      <c r="M5317" s="427"/>
      <c r="N5317" s="434">
        <v>38244</v>
      </c>
      <c r="O5317" s="427">
        <v>6.3</v>
      </c>
    </row>
    <row r="5318" spans="11:15" ht="15" customHeight="1">
      <c r="K5318" s="434">
        <v>38244</v>
      </c>
      <c r="L5318" s="427">
        <v>6.01</v>
      </c>
      <c r="M5318" s="427"/>
      <c r="N5318" s="434">
        <v>38243</v>
      </c>
      <c r="O5318" s="427">
        <v>6.31</v>
      </c>
    </row>
    <row r="5319" spans="11:15" ht="15" customHeight="1">
      <c r="K5319" s="434">
        <v>38243</v>
      </c>
      <c r="L5319" s="427">
        <v>6.02</v>
      </c>
      <c r="M5319" s="427"/>
      <c r="N5319" s="434">
        <v>38240</v>
      </c>
      <c r="O5319" s="427">
        <v>6.35</v>
      </c>
    </row>
    <row r="5320" spans="11:15" ht="15" customHeight="1">
      <c r="K5320" s="434">
        <v>38240</v>
      </c>
      <c r="L5320" s="427">
        <v>6.05</v>
      </c>
      <c r="M5320" s="427"/>
      <c r="N5320" s="434">
        <v>38239</v>
      </c>
      <c r="O5320" s="427">
        <v>6.37</v>
      </c>
    </row>
    <row r="5321" spans="11:15" ht="15" customHeight="1">
      <c r="K5321" s="434">
        <v>38239</v>
      </c>
      <c r="L5321" s="427">
        <v>6.07</v>
      </c>
      <c r="M5321" s="427"/>
      <c r="N5321" s="434">
        <v>38238</v>
      </c>
      <c r="O5321" s="427">
        <v>6.32</v>
      </c>
    </row>
    <row r="5322" spans="11:15" ht="15" customHeight="1">
      <c r="K5322" s="434">
        <v>38238</v>
      </c>
      <c r="L5322" s="427">
        <v>6.04</v>
      </c>
      <c r="M5322" s="427"/>
      <c r="N5322" s="434">
        <v>38237</v>
      </c>
      <c r="O5322" s="427">
        <v>6.39</v>
      </c>
    </row>
    <row r="5323" spans="11:15" ht="15" customHeight="1">
      <c r="K5323" s="434">
        <v>38237</v>
      </c>
      <c r="L5323" s="427">
        <v>6.09</v>
      </c>
      <c r="M5323" s="427"/>
      <c r="N5323" s="434">
        <v>38233</v>
      </c>
      <c r="O5323" s="427">
        <v>6.45</v>
      </c>
    </row>
    <row r="5324" spans="11:15" ht="15" customHeight="1">
      <c r="K5324" s="434">
        <v>38233</v>
      </c>
      <c r="L5324" s="427">
        <v>6.14</v>
      </c>
      <c r="M5324" s="427"/>
      <c r="N5324" s="434">
        <v>38232</v>
      </c>
      <c r="O5324" s="427">
        <v>6.37</v>
      </c>
    </row>
    <row r="5325" spans="11:15" ht="15" customHeight="1">
      <c r="K5325" s="434">
        <v>38232</v>
      </c>
      <c r="L5325" s="427">
        <v>6.07</v>
      </c>
      <c r="M5325" s="427"/>
      <c r="N5325" s="434">
        <v>38231</v>
      </c>
      <c r="O5325" s="427">
        <v>6.33</v>
      </c>
    </row>
    <row r="5326" spans="11:15" ht="15" customHeight="1">
      <c r="K5326" s="434">
        <v>38231</v>
      </c>
      <c r="L5326" s="427">
        <v>6.02</v>
      </c>
      <c r="M5326" s="427"/>
      <c r="N5326" s="434">
        <v>38230</v>
      </c>
      <c r="O5326" s="427">
        <v>6.32</v>
      </c>
    </row>
    <row r="5327" spans="11:15" ht="15" customHeight="1">
      <c r="K5327" s="434">
        <v>38230</v>
      </c>
      <c r="L5327" s="427">
        <v>6.02</v>
      </c>
      <c r="M5327" s="427"/>
      <c r="N5327" s="434">
        <v>38229</v>
      </c>
      <c r="O5327" s="427">
        <v>6.38</v>
      </c>
    </row>
    <row r="5328" spans="11:15" ht="15" customHeight="1">
      <c r="K5328" s="434">
        <v>38229</v>
      </c>
      <c r="L5328" s="427">
        <v>6.07</v>
      </c>
      <c r="M5328" s="427"/>
      <c r="N5328" s="434">
        <v>38226</v>
      </c>
      <c r="O5328" s="427">
        <v>6.41</v>
      </c>
    </row>
    <row r="5329" spans="11:15" ht="15" customHeight="1">
      <c r="K5329" s="434">
        <v>38226</v>
      </c>
      <c r="L5329" s="427">
        <v>6.1</v>
      </c>
      <c r="M5329" s="427"/>
      <c r="N5329" s="434">
        <v>38225</v>
      </c>
      <c r="O5329" s="427">
        <v>6.41</v>
      </c>
    </row>
    <row r="5330" spans="11:15" ht="15" customHeight="1">
      <c r="K5330" s="434">
        <v>38225</v>
      </c>
      <c r="L5330" s="427">
        <v>6.1</v>
      </c>
      <c r="M5330" s="427"/>
      <c r="N5330" s="434">
        <v>38224</v>
      </c>
      <c r="O5330" s="427">
        <v>6.44</v>
      </c>
    </row>
    <row r="5331" spans="11:15" ht="15" customHeight="1">
      <c r="K5331" s="434">
        <v>38224</v>
      </c>
      <c r="L5331" s="427">
        <v>6.13</v>
      </c>
      <c r="M5331" s="427"/>
      <c r="N5331" s="434">
        <v>38223</v>
      </c>
      <c r="O5331" s="427">
        <v>6.46</v>
      </c>
    </row>
    <row r="5332" spans="11:15" ht="15" customHeight="1">
      <c r="K5332" s="434">
        <v>38223</v>
      </c>
      <c r="L5332" s="427">
        <v>6.15</v>
      </c>
      <c r="M5332" s="427"/>
      <c r="N5332" s="434">
        <v>38222</v>
      </c>
      <c r="O5332" s="427">
        <v>6.47</v>
      </c>
    </row>
    <row r="5333" spans="11:15" ht="15" customHeight="1">
      <c r="K5333" s="434">
        <v>38222</v>
      </c>
      <c r="L5333" s="427">
        <v>6.15</v>
      </c>
      <c r="M5333" s="427"/>
      <c r="N5333" s="434">
        <v>38219</v>
      </c>
      <c r="O5333" s="427">
        <v>6.43</v>
      </c>
    </row>
    <row r="5334" spans="11:15" ht="15" customHeight="1">
      <c r="K5334" s="434">
        <v>38219</v>
      </c>
      <c r="L5334" s="427">
        <v>6.12</v>
      </c>
      <c r="M5334" s="427"/>
      <c r="N5334" s="434">
        <v>38218</v>
      </c>
      <c r="O5334" s="427">
        <v>6.42</v>
      </c>
    </row>
    <row r="5335" spans="11:15" ht="15" customHeight="1">
      <c r="K5335" s="434">
        <v>38218</v>
      </c>
      <c r="L5335" s="427">
        <v>6.11</v>
      </c>
      <c r="M5335" s="427"/>
      <c r="N5335" s="434">
        <v>38217</v>
      </c>
      <c r="O5335" s="427">
        <v>6.43</v>
      </c>
    </row>
    <row r="5336" spans="11:15" ht="15" customHeight="1">
      <c r="K5336" s="434">
        <v>38217</v>
      </c>
      <c r="L5336" s="427">
        <v>6.12</v>
      </c>
      <c r="M5336" s="427"/>
      <c r="N5336" s="434">
        <v>38216</v>
      </c>
      <c r="O5336" s="427">
        <v>6.41</v>
      </c>
    </row>
    <row r="5337" spans="11:15" ht="15" customHeight="1">
      <c r="K5337" s="434">
        <v>38216</v>
      </c>
      <c r="L5337" s="427">
        <v>6.1</v>
      </c>
      <c r="M5337" s="427"/>
      <c r="N5337" s="434">
        <v>38215</v>
      </c>
      <c r="O5337" s="427">
        <v>6.45</v>
      </c>
    </row>
    <row r="5338" spans="11:15" ht="15" customHeight="1">
      <c r="K5338" s="434">
        <v>38215</v>
      </c>
      <c r="L5338" s="427">
        <v>6.13</v>
      </c>
      <c r="M5338" s="427"/>
      <c r="N5338" s="434">
        <v>38212</v>
      </c>
      <c r="O5338" s="427">
        <v>6.41</v>
      </c>
    </row>
    <row r="5339" spans="11:15" ht="15" customHeight="1">
      <c r="K5339" s="434">
        <v>38212</v>
      </c>
      <c r="L5339" s="427">
        <v>6.09</v>
      </c>
      <c r="M5339" s="427"/>
      <c r="N5339" s="434">
        <v>38211</v>
      </c>
      <c r="O5339" s="427">
        <v>6.45</v>
      </c>
    </row>
    <row r="5340" spans="11:15" ht="15" customHeight="1">
      <c r="K5340" s="434">
        <v>38211</v>
      </c>
      <c r="L5340" s="427">
        <v>6.13</v>
      </c>
      <c r="M5340" s="427"/>
      <c r="N5340" s="434">
        <v>38210</v>
      </c>
      <c r="O5340" s="427">
        <v>6.46</v>
      </c>
    </row>
    <row r="5341" spans="11:15" ht="15" customHeight="1">
      <c r="K5341" s="434">
        <v>38210</v>
      </c>
      <c r="L5341" s="427">
        <v>6.14</v>
      </c>
      <c r="M5341" s="427"/>
      <c r="N5341" s="434">
        <v>38209</v>
      </c>
      <c r="O5341" s="427">
        <v>6.47</v>
      </c>
    </row>
    <row r="5342" spans="11:15" ht="15" customHeight="1">
      <c r="K5342" s="434">
        <v>38209</v>
      </c>
      <c r="L5342" s="427">
        <v>6.15</v>
      </c>
      <c r="M5342" s="427"/>
      <c r="N5342" s="434">
        <v>38208</v>
      </c>
      <c r="O5342" s="427">
        <v>6.45</v>
      </c>
    </row>
    <row r="5343" spans="11:15" ht="15" customHeight="1">
      <c r="K5343" s="434">
        <v>38208</v>
      </c>
      <c r="L5343" s="427">
        <v>6.13</v>
      </c>
      <c r="M5343" s="427"/>
      <c r="N5343" s="434">
        <v>38205</v>
      </c>
      <c r="O5343" s="427">
        <v>6.44</v>
      </c>
    </row>
    <row r="5344" spans="11:15" ht="15" customHeight="1">
      <c r="K5344" s="434">
        <v>38205</v>
      </c>
      <c r="L5344" s="427">
        <v>6.12</v>
      </c>
      <c r="M5344" s="427"/>
      <c r="N5344" s="434">
        <v>38204</v>
      </c>
      <c r="O5344" s="427">
        <v>6.55</v>
      </c>
    </row>
    <row r="5345" spans="11:15" ht="15" customHeight="1">
      <c r="K5345" s="434">
        <v>38204</v>
      </c>
      <c r="L5345" s="427">
        <v>6.23</v>
      </c>
      <c r="M5345" s="427"/>
      <c r="N5345" s="434">
        <v>38203</v>
      </c>
      <c r="O5345" s="427">
        <v>6.57</v>
      </c>
    </row>
    <row r="5346" spans="11:15" ht="15" customHeight="1">
      <c r="K5346" s="434">
        <v>38203</v>
      </c>
      <c r="L5346" s="427">
        <v>6.24</v>
      </c>
      <c r="M5346" s="427"/>
      <c r="N5346" s="434">
        <v>38202</v>
      </c>
      <c r="O5346" s="427">
        <v>6.57</v>
      </c>
    </row>
    <row r="5347" spans="11:15" ht="15" customHeight="1">
      <c r="K5347" s="434">
        <v>38202</v>
      </c>
      <c r="L5347" s="427">
        <v>6.23</v>
      </c>
      <c r="M5347" s="427"/>
      <c r="N5347" s="434">
        <v>38201</v>
      </c>
      <c r="O5347" s="427">
        <v>6.6</v>
      </c>
    </row>
    <row r="5348" spans="11:15" ht="15" customHeight="1">
      <c r="K5348" s="434">
        <v>38201</v>
      </c>
      <c r="L5348" s="427">
        <v>6.25</v>
      </c>
      <c r="M5348" s="427"/>
      <c r="N5348" s="434">
        <v>38198</v>
      </c>
      <c r="O5348" s="427">
        <v>6.62</v>
      </c>
    </row>
    <row r="5349" spans="11:15" ht="15" customHeight="1">
      <c r="K5349" s="434">
        <v>38198</v>
      </c>
      <c r="L5349" s="427">
        <v>6.27</v>
      </c>
      <c r="M5349" s="427"/>
      <c r="N5349" s="434">
        <v>38197</v>
      </c>
      <c r="O5349" s="427">
        <v>6.71</v>
      </c>
    </row>
    <row r="5350" spans="11:15" ht="15" customHeight="1">
      <c r="K5350" s="434">
        <v>38197</v>
      </c>
      <c r="L5350" s="427">
        <v>6.36</v>
      </c>
      <c r="M5350" s="427"/>
      <c r="N5350" s="434">
        <v>38196</v>
      </c>
      <c r="O5350" s="427">
        <v>6.73</v>
      </c>
    </row>
    <row r="5351" spans="11:15" ht="15" customHeight="1">
      <c r="K5351" s="434">
        <v>38196</v>
      </c>
      <c r="L5351" s="427">
        <v>6.37</v>
      </c>
      <c r="M5351" s="427"/>
      <c r="N5351" s="434">
        <v>38195</v>
      </c>
      <c r="O5351" s="427">
        <v>6.73</v>
      </c>
    </row>
    <row r="5352" spans="11:15" ht="15" customHeight="1">
      <c r="K5352" s="434">
        <v>38195</v>
      </c>
      <c r="L5352" s="427">
        <v>6.37</v>
      </c>
      <c r="M5352" s="427"/>
      <c r="N5352" s="434">
        <v>38194</v>
      </c>
      <c r="O5352" s="427">
        <v>6.63</v>
      </c>
    </row>
    <row r="5353" spans="11:15" ht="15" customHeight="1">
      <c r="K5353" s="434">
        <v>38194</v>
      </c>
      <c r="L5353" s="427">
        <v>6.26</v>
      </c>
      <c r="M5353" s="427"/>
      <c r="N5353" s="434">
        <v>38191</v>
      </c>
      <c r="O5353" s="427">
        <v>6.6</v>
      </c>
    </row>
    <row r="5354" spans="11:15" ht="15" customHeight="1">
      <c r="K5354" s="434">
        <v>38191</v>
      </c>
      <c r="L5354" s="427">
        <v>6.24</v>
      </c>
      <c r="M5354" s="427"/>
      <c r="N5354" s="434">
        <v>38190</v>
      </c>
      <c r="O5354" s="427">
        <v>6.63</v>
      </c>
    </row>
    <row r="5355" spans="11:15" ht="15" customHeight="1">
      <c r="K5355" s="434">
        <v>38190</v>
      </c>
      <c r="L5355" s="427">
        <v>6.26</v>
      </c>
      <c r="M5355" s="427"/>
      <c r="N5355" s="434">
        <v>38189</v>
      </c>
      <c r="O5355" s="427">
        <v>6.65</v>
      </c>
    </row>
    <row r="5356" spans="11:15" ht="15" customHeight="1">
      <c r="K5356" s="434">
        <v>38189</v>
      </c>
      <c r="L5356" s="427">
        <v>6.27</v>
      </c>
      <c r="M5356" s="427"/>
      <c r="N5356" s="434">
        <v>38188</v>
      </c>
      <c r="O5356" s="427">
        <v>6.62</v>
      </c>
    </row>
    <row r="5357" spans="11:15" ht="15" customHeight="1">
      <c r="K5357" s="434">
        <v>38188</v>
      </c>
      <c r="L5357" s="427">
        <v>6.25</v>
      </c>
      <c r="M5357" s="427"/>
      <c r="N5357" s="434">
        <v>38187</v>
      </c>
      <c r="O5357" s="427">
        <v>6.57</v>
      </c>
    </row>
    <row r="5358" spans="11:15" ht="15" customHeight="1">
      <c r="K5358" s="434">
        <v>38187</v>
      </c>
      <c r="L5358" s="427">
        <v>6.15</v>
      </c>
      <c r="M5358" s="427"/>
      <c r="N5358" s="434">
        <v>38184</v>
      </c>
      <c r="O5358" s="427">
        <v>6.59</v>
      </c>
    </row>
    <row r="5359" spans="11:15" ht="15" customHeight="1">
      <c r="K5359" s="434">
        <v>38184</v>
      </c>
      <c r="L5359" s="427">
        <v>6.17</v>
      </c>
      <c r="M5359" s="427"/>
      <c r="N5359" s="434">
        <v>38183</v>
      </c>
      <c r="O5359" s="427">
        <v>6.68</v>
      </c>
    </row>
    <row r="5360" spans="11:15" ht="15" customHeight="1">
      <c r="K5360" s="434">
        <v>38183</v>
      </c>
      <c r="L5360" s="427">
        <v>6.26</v>
      </c>
      <c r="M5360" s="427"/>
      <c r="N5360" s="434">
        <v>38182</v>
      </c>
      <c r="O5360" s="427">
        <v>6.68</v>
      </c>
    </row>
    <row r="5361" spans="11:15" ht="15" customHeight="1">
      <c r="K5361" s="434">
        <v>38182</v>
      </c>
      <c r="L5361" s="427">
        <v>6.26</v>
      </c>
      <c r="M5361" s="427"/>
      <c r="N5361" s="434">
        <v>38181</v>
      </c>
      <c r="O5361" s="427">
        <v>6.7</v>
      </c>
    </row>
    <row r="5362" spans="11:15" ht="15" customHeight="1">
      <c r="K5362" s="434">
        <v>38181</v>
      </c>
      <c r="L5362" s="427">
        <v>6.27</v>
      </c>
      <c r="M5362" s="427"/>
      <c r="N5362" s="434">
        <v>38180</v>
      </c>
      <c r="O5362" s="427">
        <v>6.67</v>
      </c>
    </row>
    <row r="5363" spans="11:15" ht="15" customHeight="1">
      <c r="K5363" s="434">
        <v>38180</v>
      </c>
      <c r="L5363" s="427">
        <v>6.24</v>
      </c>
      <c r="M5363" s="427"/>
      <c r="N5363" s="434">
        <v>38177</v>
      </c>
      <c r="O5363" s="427">
        <v>6.69</v>
      </c>
    </row>
    <row r="5364" spans="11:15" ht="15" customHeight="1">
      <c r="K5364" s="434">
        <v>38177</v>
      </c>
      <c r="L5364" s="427">
        <v>6.26</v>
      </c>
      <c r="M5364" s="427"/>
      <c r="N5364" s="434">
        <v>38176</v>
      </c>
      <c r="O5364" s="427">
        <v>6.69</v>
      </c>
    </row>
    <row r="5365" spans="11:15" ht="15" customHeight="1">
      <c r="K5365" s="434">
        <v>38176</v>
      </c>
      <c r="L5365" s="427">
        <v>6.26</v>
      </c>
      <c r="M5365" s="427"/>
      <c r="N5365" s="434">
        <v>38175</v>
      </c>
      <c r="O5365" s="427">
        <v>6.69</v>
      </c>
    </row>
    <row r="5366" spans="11:15" ht="15" customHeight="1">
      <c r="K5366" s="434">
        <v>38175</v>
      </c>
      <c r="L5366" s="427">
        <v>6.26</v>
      </c>
      <c r="M5366" s="427"/>
      <c r="N5366" s="434">
        <v>38174</v>
      </c>
      <c r="O5366" s="427">
        <v>6.69</v>
      </c>
    </row>
    <row r="5367" spans="11:15" ht="15" customHeight="1">
      <c r="K5367" s="434">
        <v>38174</v>
      </c>
      <c r="L5367" s="427">
        <v>6.27</v>
      </c>
      <c r="M5367" s="427"/>
      <c r="N5367" s="434">
        <v>38170</v>
      </c>
      <c r="O5367" s="427">
        <v>6.67</v>
      </c>
    </row>
    <row r="5368" spans="11:15" ht="15" customHeight="1">
      <c r="K5368" s="434">
        <v>38170</v>
      </c>
      <c r="L5368" s="427">
        <v>6.25</v>
      </c>
      <c r="M5368" s="427"/>
      <c r="N5368" s="434">
        <v>38169</v>
      </c>
      <c r="O5368" s="427">
        <v>6.75</v>
      </c>
    </row>
    <row r="5369" spans="11:15" ht="15" customHeight="1">
      <c r="K5369" s="434">
        <v>38169</v>
      </c>
      <c r="L5369" s="427">
        <v>6.33</v>
      </c>
      <c r="M5369" s="427"/>
      <c r="N5369" s="434">
        <v>38168</v>
      </c>
      <c r="O5369" s="427">
        <v>6.77</v>
      </c>
    </row>
    <row r="5370" spans="11:15" ht="15" customHeight="1">
      <c r="K5370" s="434">
        <v>38168</v>
      </c>
      <c r="L5370" s="427">
        <v>6.36</v>
      </c>
      <c r="M5370" s="427"/>
      <c r="N5370" s="434">
        <v>38167</v>
      </c>
      <c r="O5370" s="427">
        <v>6.83</v>
      </c>
    </row>
    <row r="5371" spans="11:15" ht="15" customHeight="1">
      <c r="K5371" s="434">
        <v>38167</v>
      </c>
      <c r="L5371" s="427">
        <v>6.41</v>
      </c>
      <c r="M5371" s="427"/>
      <c r="N5371" s="434">
        <v>38166</v>
      </c>
      <c r="O5371" s="427">
        <v>6.86</v>
      </c>
    </row>
    <row r="5372" spans="11:15" ht="15" customHeight="1">
      <c r="K5372" s="434">
        <v>38166</v>
      </c>
      <c r="L5372" s="427">
        <v>6.45</v>
      </c>
      <c r="M5372" s="427"/>
      <c r="N5372" s="434">
        <v>38163</v>
      </c>
      <c r="O5372" s="427">
        <v>6.79</v>
      </c>
    </row>
    <row r="5373" spans="11:15" ht="15" customHeight="1">
      <c r="K5373" s="434">
        <v>38163</v>
      </c>
      <c r="L5373" s="427">
        <v>6.37</v>
      </c>
      <c r="M5373" s="427"/>
      <c r="N5373" s="434">
        <v>38162</v>
      </c>
      <c r="O5373" s="427">
        <v>6.78</v>
      </c>
    </row>
    <row r="5374" spans="11:15" ht="15" customHeight="1">
      <c r="K5374" s="434">
        <v>38162</v>
      </c>
      <c r="L5374" s="427">
        <v>6.37</v>
      </c>
      <c r="M5374" s="427"/>
      <c r="N5374" s="434">
        <v>38161</v>
      </c>
      <c r="O5374" s="427">
        <v>6.83</v>
      </c>
    </row>
    <row r="5375" spans="11:15" ht="15" customHeight="1">
      <c r="K5375" s="434">
        <v>38161</v>
      </c>
      <c r="L5375" s="427">
        <v>6.42</v>
      </c>
      <c r="M5375" s="427"/>
      <c r="N5375" s="434">
        <v>38160</v>
      </c>
      <c r="O5375" s="427">
        <v>6.82</v>
      </c>
    </row>
    <row r="5376" spans="11:15" ht="15" customHeight="1">
      <c r="K5376" s="434">
        <v>38160</v>
      </c>
      <c r="L5376" s="427">
        <v>6.42</v>
      </c>
      <c r="M5376" s="427"/>
      <c r="N5376" s="434">
        <v>38159</v>
      </c>
      <c r="O5376" s="427">
        <v>6.8</v>
      </c>
    </row>
    <row r="5377" spans="11:15" ht="15" customHeight="1">
      <c r="K5377" s="434">
        <v>38159</v>
      </c>
      <c r="L5377" s="427">
        <v>6.41</v>
      </c>
      <c r="M5377" s="427"/>
      <c r="N5377" s="434">
        <v>38156</v>
      </c>
      <c r="O5377" s="427">
        <v>6.8</v>
      </c>
    </row>
    <row r="5378" spans="11:15" ht="15" customHeight="1">
      <c r="K5378" s="434">
        <v>38156</v>
      </c>
      <c r="L5378" s="427">
        <v>6.41</v>
      </c>
      <c r="M5378" s="427"/>
      <c r="N5378" s="434">
        <v>38155</v>
      </c>
      <c r="O5378" s="427">
        <v>6.79</v>
      </c>
    </row>
    <row r="5379" spans="11:15" ht="15" customHeight="1">
      <c r="K5379" s="434">
        <v>38155</v>
      </c>
      <c r="L5379" s="427">
        <v>6.4</v>
      </c>
      <c r="M5379" s="427"/>
      <c r="N5379" s="434">
        <v>38154</v>
      </c>
      <c r="O5379" s="427">
        <v>6.83</v>
      </c>
    </row>
    <row r="5380" spans="11:15" ht="15" customHeight="1">
      <c r="K5380" s="434">
        <v>38154</v>
      </c>
      <c r="L5380" s="427">
        <v>6.44</v>
      </c>
      <c r="M5380" s="427"/>
      <c r="N5380" s="434">
        <v>38153</v>
      </c>
      <c r="O5380" s="427">
        <v>6.8</v>
      </c>
    </row>
    <row r="5381" spans="11:15" ht="15" customHeight="1">
      <c r="K5381" s="434">
        <v>38153</v>
      </c>
      <c r="L5381" s="427">
        <v>6.4</v>
      </c>
      <c r="M5381" s="427"/>
      <c r="N5381" s="434">
        <v>38152</v>
      </c>
      <c r="O5381" s="427">
        <v>6.95</v>
      </c>
    </row>
    <row r="5382" spans="11:15" ht="15" customHeight="1">
      <c r="K5382" s="434">
        <v>38152</v>
      </c>
      <c r="L5382" s="427">
        <v>6.56</v>
      </c>
      <c r="M5382" s="427"/>
      <c r="N5382" s="434">
        <v>38148</v>
      </c>
      <c r="O5382" s="427">
        <v>6.89</v>
      </c>
    </row>
    <row r="5383" spans="11:15" ht="15" customHeight="1">
      <c r="K5383" s="434">
        <v>38148</v>
      </c>
      <c r="L5383" s="427">
        <v>6.5</v>
      </c>
      <c r="M5383" s="427"/>
      <c r="N5383" s="434">
        <v>38147</v>
      </c>
      <c r="O5383" s="427">
        <v>6.91</v>
      </c>
    </row>
    <row r="5384" spans="11:15" ht="15" customHeight="1">
      <c r="K5384" s="434">
        <v>38147</v>
      </c>
      <c r="L5384" s="427">
        <v>6.52</v>
      </c>
      <c r="M5384" s="427"/>
      <c r="N5384" s="434">
        <v>38146</v>
      </c>
      <c r="O5384" s="427">
        <v>6.88</v>
      </c>
    </row>
    <row r="5385" spans="11:15" ht="15" customHeight="1">
      <c r="K5385" s="434">
        <v>38146</v>
      </c>
      <c r="L5385" s="427">
        <v>6.49</v>
      </c>
      <c r="M5385" s="427"/>
      <c r="N5385" s="434">
        <v>38145</v>
      </c>
      <c r="O5385" s="427">
        <v>6.89</v>
      </c>
    </row>
    <row r="5386" spans="11:15" ht="15" customHeight="1">
      <c r="K5386" s="434">
        <v>38145</v>
      </c>
      <c r="L5386" s="427">
        <v>6.52</v>
      </c>
      <c r="M5386" s="427"/>
      <c r="N5386" s="434">
        <v>38142</v>
      </c>
      <c r="O5386" s="427">
        <v>6.89</v>
      </c>
    </row>
    <row r="5387" spans="11:15" ht="15" customHeight="1">
      <c r="K5387" s="434">
        <v>38142</v>
      </c>
      <c r="L5387" s="427">
        <v>6.54</v>
      </c>
      <c r="M5387" s="427"/>
      <c r="N5387" s="434">
        <v>38141</v>
      </c>
      <c r="O5387" s="427">
        <v>6.84</v>
      </c>
    </row>
    <row r="5388" spans="11:15" ht="15" customHeight="1">
      <c r="K5388" s="434">
        <v>38141</v>
      </c>
      <c r="L5388" s="427">
        <v>6.51</v>
      </c>
      <c r="M5388" s="427"/>
      <c r="N5388" s="434">
        <v>38140</v>
      </c>
      <c r="O5388" s="427">
        <v>6.85</v>
      </c>
    </row>
    <row r="5389" spans="11:15" ht="15" customHeight="1">
      <c r="K5389" s="434">
        <v>38140</v>
      </c>
      <c r="L5389" s="427">
        <v>6.55</v>
      </c>
      <c r="M5389" s="427"/>
      <c r="N5389" s="434">
        <v>38139</v>
      </c>
      <c r="O5389" s="427">
        <v>6.79</v>
      </c>
    </row>
    <row r="5390" spans="11:15" ht="15" customHeight="1">
      <c r="K5390" s="434">
        <v>38139</v>
      </c>
      <c r="L5390" s="427">
        <v>6.55</v>
      </c>
      <c r="M5390" s="427"/>
      <c r="N5390" s="434">
        <v>38135</v>
      </c>
      <c r="O5390" s="427">
        <v>6.71</v>
      </c>
    </row>
    <row r="5391" spans="11:15" ht="15" customHeight="1">
      <c r="K5391" s="434">
        <v>38135</v>
      </c>
      <c r="L5391" s="427">
        <v>6.53</v>
      </c>
      <c r="M5391" s="427"/>
      <c r="N5391" s="434">
        <v>38134</v>
      </c>
      <c r="O5391" s="427">
        <v>6.67</v>
      </c>
    </row>
    <row r="5392" spans="11:15" ht="15" customHeight="1">
      <c r="K5392" s="434">
        <v>38134</v>
      </c>
      <c r="L5392" s="427">
        <v>6.51</v>
      </c>
      <c r="M5392" s="427"/>
      <c r="N5392" s="434">
        <v>38133</v>
      </c>
      <c r="O5392" s="427">
        <v>6.73</v>
      </c>
    </row>
    <row r="5393" spans="11:15" ht="15" customHeight="1">
      <c r="K5393" s="434">
        <v>38133</v>
      </c>
      <c r="L5393" s="427">
        <v>6.58</v>
      </c>
      <c r="M5393" s="427"/>
      <c r="N5393" s="434">
        <v>38132</v>
      </c>
      <c r="O5393" s="427">
        <v>6.76</v>
      </c>
    </row>
    <row r="5394" spans="11:15" ht="15" customHeight="1">
      <c r="K5394" s="434">
        <v>38132</v>
      </c>
      <c r="L5394" s="427">
        <v>6.61</v>
      </c>
      <c r="M5394" s="427"/>
      <c r="N5394" s="434">
        <v>38131</v>
      </c>
      <c r="O5394" s="427">
        <v>6.78</v>
      </c>
    </row>
    <row r="5395" spans="11:15" ht="15" customHeight="1">
      <c r="K5395" s="434">
        <v>38131</v>
      </c>
      <c r="L5395" s="427">
        <v>6.64</v>
      </c>
      <c r="M5395" s="427"/>
      <c r="N5395" s="434">
        <v>38128</v>
      </c>
      <c r="O5395" s="427">
        <v>6.8</v>
      </c>
    </row>
    <row r="5396" spans="11:15" ht="15" customHeight="1">
      <c r="K5396" s="434">
        <v>38128</v>
      </c>
      <c r="L5396" s="427">
        <v>6.66</v>
      </c>
      <c r="M5396" s="427"/>
      <c r="N5396" s="434">
        <v>38127</v>
      </c>
      <c r="O5396" s="427">
        <v>6.78</v>
      </c>
    </row>
    <row r="5397" spans="11:15" ht="15" customHeight="1">
      <c r="K5397" s="434">
        <v>38127</v>
      </c>
      <c r="L5397" s="427">
        <v>6.64</v>
      </c>
      <c r="M5397" s="427"/>
      <c r="N5397" s="434">
        <v>38126</v>
      </c>
      <c r="O5397" s="427">
        <v>6.83</v>
      </c>
    </row>
    <row r="5398" spans="11:15" ht="15" customHeight="1">
      <c r="K5398" s="434">
        <v>38126</v>
      </c>
      <c r="L5398" s="427">
        <v>6.7</v>
      </c>
      <c r="M5398" s="427"/>
      <c r="N5398" s="434">
        <v>38125</v>
      </c>
      <c r="O5398" s="427">
        <v>6.8</v>
      </c>
    </row>
    <row r="5399" spans="11:15" ht="15" customHeight="1">
      <c r="K5399" s="434">
        <v>38125</v>
      </c>
      <c r="L5399" s="427">
        <v>6.68</v>
      </c>
      <c r="M5399" s="427"/>
      <c r="N5399" s="434">
        <v>38124</v>
      </c>
      <c r="O5399" s="427">
        <v>6.79</v>
      </c>
    </row>
    <row r="5400" spans="11:15" ht="15" customHeight="1">
      <c r="K5400" s="434">
        <v>38124</v>
      </c>
      <c r="L5400" s="427">
        <v>6.68</v>
      </c>
      <c r="M5400" s="427"/>
      <c r="N5400" s="434">
        <v>38121</v>
      </c>
      <c r="O5400" s="427">
        <v>6.82</v>
      </c>
    </row>
    <row r="5401" spans="11:15" ht="15" customHeight="1">
      <c r="K5401" s="434">
        <v>38121</v>
      </c>
      <c r="L5401" s="427">
        <v>6.74</v>
      </c>
      <c r="M5401" s="427"/>
      <c r="N5401" s="434">
        <v>38120</v>
      </c>
      <c r="O5401" s="427">
        <v>6.87</v>
      </c>
    </row>
    <row r="5402" spans="11:15" ht="15" customHeight="1">
      <c r="K5402" s="434">
        <v>38120</v>
      </c>
      <c r="L5402" s="427">
        <v>6.79</v>
      </c>
      <c r="M5402" s="427"/>
      <c r="N5402" s="434">
        <v>38119</v>
      </c>
      <c r="O5402" s="427">
        <v>6.83</v>
      </c>
    </row>
    <row r="5403" spans="11:15" ht="15" customHeight="1">
      <c r="K5403" s="434">
        <v>38119</v>
      </c>
      <c r="L5403" s="427">
        <v>6.74</v>
      </c>
      <c r="M5403" s="427"/>
      <c r="N5403" s="434">
        <v>38118</v>
      </c>
      <c r="O5403" s="427">
        <v>6.78</v>
      </c>
    </row>
    <row r="5404" spans="11:15" ht="15" customHeight="1">
      <c r="K5404" s="434">
        <v>38118</v>
      </c>
      <c r="L5404" s="427">
        <v>6.65</v>
      </c>
      <c r="M5404" s="427"/>
      <c r="N5404" s="434">
        <v>38117</v>
      </c>
      <c r="O5404" s="427">
        <v>6.79</v>
      </c>
    </row>
    <row r="5405" spans="11:15" ht="15" customHeight="1">
      <c r="K5405" s="434">
        <v>38117</v>
      </c>
      <c r="L5405" s="427">
        <v>6.66</v>
      </c>
      <c r="M5405" s="427"/>
      <c r="N5405" s="434">
        <v>38114</v>
      </c>
      <c r="O5405" s="427">
        <v>6.77</v>
      </c>
    </row>
    <row r="5406" spans="11:15" ht="15" customHeight="1">
      <c r="K5406" s="434">
        <v>38114</v>
      </c>
      <c r="L5406" s="427">
        <v>6.64</v>
      </c>
      <c r="M5406" s="427"/>
      <c r="N5406" s="434">
        <v>38113</v>
      </c>
      <c r="O5406" s="427">
        <v>6.7</v>
      </c>
    </row>
    <row r="5407" spans="11:15" ht="15" customHeight="1">
      <c r="K5407" s="434">
        <v>38113</v>
      </c>
      <c r="L5407" s="427">
        <v>6.56</v>
      </c>
      <c r="M5407" s="427"/>
      <c r="N5407" s="434">
        <v>38112</v>
      </c>
      <c r="O5407" s="427">
        <v>6.67</v>
      </c>
    </row>
    <row r="5408" spans="11:15" ht="15" customHeight="1">
      <c r="K5408" s="434">
        <v>38112</v>
      </c>
      <c r="L5408" s="427">
        <v>6.52</v>
      </c>
      <c r="M5408" s="427"/>
      <c r="N5408" s="434">
        <v>38111</v>
      </c>
      <c r="O5408" s="427">
        <v>6.63</v>
      </c>
    </row>
    <row r="5409" spans="11:15" ht="15" customHeight="1">
      <c r="K5409" s="434">
        <v>38111</v>
      </c>
      <c r="L5409" s="427">
        <v>6.5</v>
      </c>
      <c r="M5409" s="427"/>
      <c r="N5409" s="434">
        <v>38110</v>
      </c>
      <c r="O5409" s="427">
        <v>6.58</v>
      </c>
    </row>
    <row r="5410" spans="11:15" ht="15" customHeight="1">
      <c r="K5410" s="434">
        <v>38110</v>
      </c>
      <c r="L5410" s="427">
        <v>6.45</v>
      </c>
      <c r="M5410" s="427"/>
      <c r="N5410" s="434">
        <v>38107</v>
      </c>
      <c r="O5410" s="427">
        <v>6.58</v>
      </c>
    </row>
    <row r="5411" spans="11:15" ht="15" customHeight="1">
      <c r="K5411" s="434">
        <v>38107</v>
      </c>
      <c r="L5411" s="427">
        <v>6.46</v>
      </c>
      <c r="M5411" s="427"/>
      <c r="N5411" s="434">
        <v>38106</v>
      </c>
      <c r="O5411" s="427">
        <v>6.61</v>
      </c>
    </row>
    <row r="5412" spans="11:15" ht="15" customHeight="1">
      <c r="K5412" s="434">
        <v>38106</v>
      </c>
      <c r="L5412" s="427">
        <v>6.49</v>
      </c>
      <c r="M5412" s="427"/>
      <c r="N5412" s="434">
        <v>38105</v>
      </c>
      <c r="O5412" s="427">
        <v>6.56</v>
      </c>
    </row>
    <row r="5413" spans="11:15" ht="15" customHeight="1">
      <c r="K5413" s="434">
        <v>38105</v>
      </c>
      <c r="L5413" s="427">
        <v>6.44</v>
      </c>
      <c r="M5413" s="427"/>
      <c r="N5413" s="434">
        <v>38104</v>
      </c>
      <c r="O5413" s="427">
        <v>6.51</v>
      </c>
    </row>
    <row r="5414" spans="11:15" ht="15" customHeight="1">
      <c r="K5414" s="434">
        <v>38104</v>
      </c>
      <c r="L5414" s="427">
        <v>6.39</v>
      </c>
      <c r="M5414" s="427"/>
      <c r="N5414" s="434">
        <v>38103</v>
      </c>
      <c r="O5414" s="427">
        <v>6.52</v>
      </c>
    </row>
    <row r="5415" spans="11:15" ht="15" customHeight="1">
      <c r="K5415" s="434">
        <v>38103</v>
      </c>
      <c r="L5415" s="427">
        <v>6.4</v>
      </c>
      <c r="M5415" s="427"/>
      <c r="N5415" s="434">
        <v>38100</v>
      </c>
      <c r="O5415" s="427">
        <v>6.55</v>
      </c>
    </row>
    <row r="5416" spans="11:15" ht="15" customHeight="1">
      <c r="K5416" s="434">
        <v>38100</v>
      </c>
      <c r="L5416" s="427">
        <v>6.43</v>
      </c>
      <c r="M5416" s="427"/>
      <c r="N5416" s="434">
        <v>38099</v>
      </c>
      <c r="O5416" s="427">
        <v>6.5</v>
      </c>
    </row>
    <row r="5417" spans="11:15" ht="15" customHeight="1">
      <c r="K5417" s="434">
        <v>38099</v>
      </c>
      <c r="L5417" s="427">
        <v>6.38</v>
      </c>
      <c r="M5417" s="427"/>
      <c r="N5417" s="434">
        <v>38098</v>
      </c>
      <c r="O5417" s="427">
        <v>6.54</v>
      </c>
    </row>
    <row r="5418" spans="11:15" ht="15" customHeight="1">
      <c r="K5418" s="434">
        <v>38098</v>
      </c>
      <c r="L5418" s="427">
        <v>6.44</v>
      </c>
      <c r="M5418" s="427"/>
      <c r="N5418" s="434">
        <v>38097</v>
      </c>
      <c r="O5418" s="427">
        <v>6.53</v>
      </c>
    </row>
    <row r="5419" spans="11:15" ht="15" customHeight="1">
      <c r="K5419" s="434">
        <v>38097</v>
      </c>
      <c r="L5419" s="427">
        <v>6.44</v>
      </c>
      <c r="M5419" s="427"/>
      <c r="N5419" s="434">
        <v>38096</v>
      </c>
      <c r="O5419" s="427">
        <v>6.51</v>
      </c>
    </row>
    <row r="5420" spans="11:15" ht="15" customHeight="1">
      <c r="K5420" s="434">
        <v>38096</v>
      </c>
      <c r="L5420" s="427">
        <v>6.41</v>
      </c>
      <c r="M5420" s="427"/>
      <c r="N5420" s="434">
        <v>38093</v>
      </c>
      <c r="O5420" s="427">
        <v>6.48</v>
      </c>
    </row>
    <row r="5421" spans="11:15" ht="15" customHeight="1">
      <c r="K5421" s="434">
        <v>38093</v>
      </c>
      <c r="L5421" s="427">
        <v>6.39</v>
      </c>
      <c r="M5421" s="427"/>
      <c r="N5421" s="434">
        <v>38092</v>
      </c>
      <c r="O5421" s="427">
        <v>6.5</v>
      </c>
    </row>
    <row r="5422" spans="11:15" ht="15" customHeight="1">
      <c r="K5422" s="434">
        <v>38092</v>
      </c>
      <c r="L5422" s="427">
        <v>6.41</v>
      </c>
      <c r="M5422" s="427"/>
      <c r="N5422" s="434">
        <v>38091</v>
      </c>
      <c r="O5422" s="427">
        <v>6.48</v>
      </c>
    </row>
    <row r="5423" spans="11:15" ht="15" customHeight="1">
      <c r="K5423" s="434">
        <v>38091</v>
      </c>
      <c r="L5423" s="427">
        <v>6.38</v>
      </c>
      <c r="M5423" s="427"/>
      <c r="N5423" s="434">
        <v>38090</v>
      </c>
      <c r="O5423" s="427">
        <v>6.46</v>
      </c>
    </row>
    <row r="5424" spans="11:15" ht="15" customHeight="1">
      <c r="K5424" s="434">
        <v>38090</v>
      </c>
      <c r="L5424" s="427">
        <v>6.36</v>
      </c>
      <c r="M5424" s="427"/>
      <c r="N5424" s="434">
        <v>38089</v>
      </c>
      <c r="O5424" s="427">
        <v>6.38</v>
      </c>
    </row>
    <row r="5425" spans="11:15" ht="15" customHeight="1">
      <c r="K5425" s="434">
        <v>38089</v>
      </c>
      <c r="L5425" s="427">
        <v>6.27</v>
      </c>
      <c r="M5425" s="427"/>
      <c r="N5425" s="434">
        <v>38085</v>
      </c>
      <c r="O5425" s="427">
        <v>6.36</v>
      </c>
    </row>
    <row r="5426" spans="11:15" ht="15" customHeight="1">
      <c r="K5426" s="434">
        <v>38085</v>
      </c>
      <c r="L5426" s="427">
        <v>6.25</v>
      </c>
      <c r="M5426" s="427"/>
      <c r="N5426" s="434">
        <v>38084</v>
      </c>
      <c r="O5426" s="427">
        <v>6.34</v>
      </c>
    </row>
    <row r="5427" spans="11:15" ht="15" customHeight="1">
      <c r="K5427" s="434">
        <v>38084</v>
      </c>
      <c r="L5427" s="427">
        <v>6.22</v>
      </c>
      <c r="M5427" s="427"/>
      <c r="N5427" s="434">
        <v>38083</v>
      </c>
      <c r="O5427" s="427">
        <v>6.35</v>
      </c>
    </row>
    <row r="5428" spans="11:15" ht="15" customHeight="1">
      <c r="K5428" s="434">
        <v>38083</v>
      </c>
      <c r="L5428" s="427">
        <v>6.23</v>
      </c>
      <c r="M5428" s="427"/>
      <c r="N5428" s="434">
        <v>38082</v>
      </c>
      <c r="O5428" s="427">
        <v>6.37</v>
      </c>
    </row>
    <row r="5429" spans="11:15" ht="15" customHeight="1">
      <c r="K5429" s="434">
        <v>38082</v>
      </c>
      <c r="L5429" s="427">
        <v>6.26</v>
      </c>
      <c r="M5429" s="427"/>
      <c r="N5429" s="434">
        <v>38079</v>
      </c>
      <c r="O5429" s="427">
        <v>6.32</v>
      </c>
    </row>
    <row r="5430" spans="11:15" ht="15" customHeight="1">
      <c r="K5430" s="434">
        <v>38079</v>
      </c>
      <c r="L5430" s="427">
        <v>6.19</v>
      </c>
      <c r="M5430" s="427"/>
      <c r="N5430" s="434">
        <v>38078</v>
      </c>
      <c r="O5430" s="427">
        <v>6.18</v>
      </c>
    </row>
    <row r="5431" spans="11:15" ht="15" customHeight="1">
      <c r="K5431" s="434">
        <v>38078</v>
      </c>
      <c r="L5431" s="427">
        <v>6.04</v>
      </c>
      <c r="M5431" s="427"/>
      <c r="N5431" s="434">
        <v>38077</v>
      </c>
      <c r="O5431" s="427">
        <v>6.15</v>
      </c>
    </row>
    <row r="5432" spans="11:15" ht="15" customHeight="1">
      <c r="K5432" s="434">
        <v>38077</v>
      </c>
      <c r="L5432" s="427">
        <v>6.01</v>
      </c>
      <c r="M5432" s="427"/>
      <c r="N5432" s="434">
        <v>38076</v>
      </c>
      <c r="O5432" s="427">
        <v>6.19</v>
      </c>
    </row>
    <row r="5433" spans="11:15" ht="15" customHeight="1">
      <c r="K5433" s="434">
        <v>38076</v>
      </c>
      <c r="L5433" s="427">
        <v>6.05</v>
      </c>
      <c r="M5433" s="427"/>
      <c r="N5433" s="434">
        <v>38075</v>
      </c>
      <c r="O5433" s="427">
        <v>6.19</v>
      </c>
    </row>
    <row r="5434" spans="11:15" ht="15" customHeight="1">
      <c r="K5434" s="434">
        <v>38075</v>
      </c>
      <c r="L5434" s="427">
        <v>6.04</v>
      </c>
      <c r="M5434" s="427"/>
      <c r="N5434" s="434">
        <v>38072</v>
      </c>
      <c r="O5434" s="427">
        <v>6.17</v>
      </c>
    </row>
    <row r="5435" spans="11:15" ht="15" customHeight="1">
      <c r="K5435" s="434">
        <v>38072</v>
      </c>
      <c r="L5435" s="427">
        <v>6</v>
      </c>
      <c r="M5435" s="427"/>
      <c r="N5435" s="434">
        <v>38071</v>
      </c>
      <c r="O5435" s="427">
        <v>6.09</v>
      </c>
    </row>
    <row r="5436" spans="11:15" ht="15" customHeight="1">
      <c r="K5436" s="434">
        <v>38071</v>
      </c>
      <c r="L5436" s="427">
        <v>5.93</v>
      </c>
      <c r="M5436" s="427"/>
      <c r="N5436" s="434">
        <v>38070</v>
      </c>
      <c r="O5436" s="427">
        <v>6.07</v>
      </c>
    </row>
    <row r="5437" spans="11:15" ht="15" customHeight="1">
      <c r="K5437" s="434">
        <v>38070</v>
      </c>
      <c r="L5437" s="427">
        <v>5.91</v>
      </c>
      <c r="M5437" s="427"/>
      <c r="N5437" s="434">
        <v>38069</v>
      </c>
      <c r="O5437" s="427">
        <v>6.07</v>
      </c>
    </row>
    <row r="5438" spans="11:15" ht="15" customHeight="1">
      <c r="K5438" s="434">
        <v>38069</v>
      </c>
      <c r="L5438" s="427">
        <v>5.9</v>
      </c>
      <c r="M5438" s="427"/>
      <c r="N5438" s="434">
        <v>38068</v>
      </c>
      <c r="O5438" s="427">
        <v>6.07</v>
      </c>
    </row>
    <row r="5439" spans="11:15" ht="15" customHeight="1">
      <c r="K5439" s="434">
        <v>38068</v>
      </c>
      <c r="L5439" s="427">
        <v>5.9</v>
      </c>
      <c r="M5439" s="427"/>
      <c r="N5439" s="434">
        <v>38065</v>
      </c>
      <c r="O5439" s="427">
        <v>6.11</v>
      </c>
    </row>
    <row r="5440" spans="11:15" ht="15" customHeight="1">
      <c r="K5440" s="434">
        <v>38065</v>
      </c>
      <c r="L5440" s="427">
        <v>5.95</v>
      </c>
      <c r="M5440" s="427"/>
      <c r="N5440" s="434">
        <v>38064</v>
      </c>
      <c r="O5440" s="427">
        <v>6.09</v>
      </c>
    </row>
    <row r="5441" spans="11:15" ht="15" customHeight="1">
      <c r="K5441" s="434">
        <v>38064</v>
      </c>
      <c r="L5441" s="427">
        <v>5.92</v>
      </c>
      <c r="M5441" s="427"/>
      <c r="N5441" s="434">
        <v>38063</v>
      </c>
      <c r="O5441" s="427">
        <v>6.05</v>
      </c>
    </row>
    <row r="5442" spans="11:15" ht="15" customHeight="1">
      <c r="K5442" s="434">
        <v>38063</v>
      </c>
      <c r="L5442" s="427">
        <v>5.88</v>
      </c>
      <c r="M5442" s="427"/>
      <c r="N5442" s="434">
        <v>38062</v>
      </c>
      <c r="O5442" s="427">
        <v>6.05</v>
      </c>
    </row>
    <row r="5443" spans="11:15" ht="15" customHeight="1">
      <c r="K5443" s="434">
        <v>38062</v>
      </c>
      <c r="L5443" s="427">
        <v>5.88</v>
      </c>
      <c r="M5443" s="427"/>
      <c r="N5443" s="434">
        <v>38061</v>
      </c>
      <c r="O5443" s="427">
        <v>6.1</v>
      </c>
    </row>
    <row r="5444" spans="11:15" ht="15" customHeight="1">
      <c r="K5444" s="434">
        <v>38061</v>
      </c>
      <c r="L5444" s="427">
        <v>5.93</v>
      </c>
      <c r="M5444" s="427"/>
      <c r="N5444" s="434">
        <v>38058</v>
      </c>
      <c r="O5444" s="427">
        <v>6.1</v>
      </c>
    </row>
    <row r="5445" spans="11:15" ht="15" customHeight="1">
      <c r="K5445" s="434">
        <v>38058</v>
      </c>
      <c r="L5445" s="427">
        <v>5.93</v>
      </c>
      <c r="M5445" s="427"/>
      <c r="N5445" s="434">
        <v>38057</v>
      </c>
      <c r="O5445" s="427">
        <v>6.07</v>
      </c>
    </row>
    <row r="5446" spans="11:15" ht="15" customHeight="1">
      <c r="K5446" s="434">
        <v>38057</v>
      </c>
      <c r="L5446" s="427">
        <v>5.91</v>
      </c>
      <c r="M5446" s="427"/>
      <c r="N5446" s="434">
        <v>38056</v>
      </c>
      <c r="O5446" s="427">
        <v>6.06</v>
      </c>
    </row>
    <row r="5447" spans="11:15" ht="15" customHeight="1">
      <c r="K5447" s="434">
        <v>38056</v>
      </c>
      <c r="L5447" s="427">
        <v>5.9</v>
      </c>
      <c r="M5447" s="427"/>
      <c r="N5447" s="434">
        <v>38055</v>
      </c>
      <c r="O5447" s="427">
        <v>6.04</v>
      </c>
    </row>
    <row r="5448" spans="11:15" ht="15" customHeight="1">
      <c r="K5448" s="434">
        <v>38055</v>
      </c>
      <c r="L5448" s="427">
        <v>5.89</v>
      </c>
      <c r="M5448" s="427"/>
      <c r="N5448" s="434">
        <v>38054</v>
      </c>
      <c r="O5448" s="427">
        <v>6.09</v>
      </c>
    </row>
    <row r="5449" spans="11:15" ht="15" customHeight="1">
      <c r="K5449" s="434">
        <v>38054</v>
      </c>
      <c r="L5449" s="427">
        <v>5.94</v>
      </c>
      <c r="M5449" s="427"/>
      <c r="N5449" s="434">
        <v>38051</v>
      </c>
      <c r="O5449" s="427">
        <v>6.11</v>
      </c>
    </row>
    <row r="5450" spans="11:15" ht="15" customHeight="1">
      <c r="K5450" s="434">
        <v>38051</v>
      </c>
      <c r="L5450" s="427">
        <v>5.97</v>
      </c>
      <c r="M5450" s="427"/>
      <c r="N5450" s="434">
        <v>38050</v>
      </c>
      <c r="O5450" s="427">
        <v>6.23</v>
      </c>
    </row>
    <row r="5451" spans="11:15" ht="15" customHeight="1">
      <c r="K5451" s="434">
        <v>38050</v>
      </c>
      <c r="L5451" s="427">
        <v>6.09</v>
      </c>
      <c r="M5451" s="427"/>
      <c r="N5451" s="434">
        <v>38049</v>
      </c>
      <c r="O5451" s="427">
        <v>6.26</v>
      </c>
    </row>
    <row r="5452" spans="11:15" ht="15" customHeight="1">
      <c r="K5452" s="434">
        <v>38049</v>
      </c>
      <c r="L5452" s="427">
        <v>6.12</v>
      </c>
      <c r="M5452" s="427"/>
      <c r="N5452" s="434">
        <v>38048</v>
      </c>
      <c r="O5452" s="427">
        <v>6.26</v>
      </c>
    </row>
    <row r="5453" spans="11:15" ht="15" customHeight="1">
      <c r="K5453" s="434">
        <v>38048</v>
      </c>
      <c r="L5453" s="427">
        <v>6.12</v>
      </c>
      <c r="M5453" s="427"/>
      <c r="N5453" s="434">
        <v>38047</v>
      </c>
      <c r="O5453" s="427">
        <v>6.22</v>
      </c>
    </row>
    <row r="5454" spans="11:15" ht="15" customHeight="1">
      <c r="K5454" s="434">
        <v>38047</v>
      </c>
      <c r="L5454" s="427">
        <v>6.08</v>
      </c>
      <c r="M5454" s="427"/>
      <c r="N5454" s="434">
        <v>38044</v>
      </c>
      <c r="O5454" s="427">
        <v>6.22</v>
      </c>
    </row>
    <row r="5455" spans="11:15" ht="15" customHeight="1">
      <c r="K5455" s="434">
        <v>38044</v>
      </c>
      <c r="L5455" s="427">
        <v>6.08</v>
      </c>
      <c r="M5455" s="427"/>
      <c r="N5455" s="434">
        <v>38043</v>
      </c>
      <c r="O5455" s="427">
        <v>6.27</v>
      </c>
    </row>
    <row r="5456" spans="11:15" ht="15" customHeight="1">
      <c r="K5456" s="434">
        <v>38043</v>
      </c>
      <c r="L5456" s="427">
        <v>6.14</v>
      </c>
      <c r="M5456" s="427"/>
      <c r="N5456" s="434">
        <v>38042</v>
      </c>
      <c r="O5456" s="427">
        <v>6.24</v>
      </c>
    </row>
    <row r="5457" spans="11:15" ht="15" customHeight="1">
      <c r="K5457" s="434">
        <v>38042</v>
      </c>
      <c r="L5457" s="427">
        <v>6.12</v>
      </c>
      <c r="M5457" s="427"/>
      <c r="N5457" s="434">
        <v>38041</v>
      </c>
      <c r="O5457" s="427">
        <v>6.25</v>
      </c>
    </row>
    <row r="5458" spans="11:15" ht="15" customHeight="1">
      <c r="K5458" s="434">
        <v>38041</v>
      </c>
      <c r="L5458" s="427">
        <v>6.12</v>
      </c>
      <c r="M5458" s="427"/>
      <c r="N5458" s="434">
        <v>38040</v>
      </c>
      <c r="O5458" s="427">
        <v>6.26</v>
      </c>
    </row>
    <row r="5459" spans="11:15" ht="15" customHeight="1">
      <c r="K5459" s="434">
        <v>38040</v>
      </c>
      <c r="L5459" s="427">
        <v>6.14</v>
      </c>
      <c r="M5459" s="427"/>
      <c r="N5459" s="434">
        <v>38037</v>
      </c>
      <c r="O5459" s="427">
        <v>6.29</v>
      </c>
    </row>
    <row r="5460" spans="11:15" ht="15" customHeight="1">
      <c r="K5460" s="434">
        <v>38037</v>
      </c>
      <c r="L5460" s="427">
        <v>6.18</v>
      </c>
      <c r="M5460" s="427"/>
      <c r="N5460" s="434">
        <v>38036</v>
      </c>
      <c r="O5460" s="427">
        <v>6.25</v>
      </c>
    </row>
    <row r="5461" spans="11:15" ht="15" customHeight="1">
      <c r="K5461" s="434">
        <v>38036</v>
      </c>
      <c r="L5461" s="427">
        <v>6.13</v>
      </c>
      <c r="M5461" s="427"/>
      <c r="N5461" s="434">
        <v>38035</v>
      </c>
      <c r="O5461" s="427">
        <v>6.25</v>
      </c>
    </row>
    <row r="5462" spans="11:15" ht="15" customHeight="1">
      <c r="K5462" s="434">
        <v>38035</v>
      </c>
      <c r="L5462" s="427">
        <v>6.13</v>
      </c>
      <c r="M5462" s="427"/>
      <c r="N5462" s="434">
        <v>38034</v>
      </c>
      <c r="O5462" s="427">
        <v>6.26</v>
      </c>
    </row>
    <row r="5463" spans="11:15" ht="15" customHeight="1">
      <c r="K5463" s="434">
        <v>38034</v>
      </c>
      <c r="L5463" s="427">
        <v>6.14</v>
      </c>
      <c r="M5463" s="427"/>
      <c r="N5463" s="434">
        <v>38030</v>
      </c>
      <c r="O5463" s="427">
        <v>6.26</v>
      </c>
    </row>
    <row r="5464" spans="11:15" ht="15" customHeight="1">
      <c r="K5464" s="434">
        <v>38030</v>
      </c>
      <c r="L5464" s="427">
        <v>6.14</v>
      </c>
      <c r="M5464" s="427"/>
      <c r="N5464" s="434">
        <v>38029</v>
      </c>
      <c r="O5464" s="427">
        <v>6.29</v>
      </c>
    </row>
    <row r="5465" spans="11:15" ht="15" customHeight="1">
      <c r="K5465" s="434">
        <v>38029</v>
      </c>
      <c r="L5465" s="427">
        <v>6.17</v>
      </c>
      <c r="M5465" s="427"/>
      <c r="N5465" s="434">
        <v>38028</v>
      </c>
      <c r="O5465" s="427">
        <v>6.25</v>
      </c>
    </row>
    <row r="5466" spans="11:15" ht="15" customHeight="1">
      <c r="K5466" s="434">
        <v>38028</v>
      </c>
      <c r="L5466" s="427">
        <v>6.13</v>
      </c>
      <c r="M5466" s="427"/>
      <c r="N5466" s="434">
        <v>38027</v>
      </c>
      <c r="O5466" s="427">
        <v>6.3</v>
      </c>
    </row>
    <row r="5467" spans="11:15" ht="15" customHeight="1">
      <c r="K5467" s="434">
        <v>38027</v>
      </c>
      <c r="L5467" s="427">
        <v>6.17</v>
      </c>
      <c r="M5467" s="427"/>
      <c r="N5467" s="434">
        <v>38026</v>
      </c>
      <c r="O5467" s="427">
        <v>6.27</v>
      </c>
    </row>
    <row r="5468" spans="11:15" ht="15" customHeight="1">
      <c r="K5468" s="434">
        <v>38026</v>
      </c>
      <c r="L5468" s="427">
        <v>6.14</v>
      </c>
      <c r="M5468" s="427"/>
      <c r="N5468" s="434">
        <v>38023</v>
      </c>
      <c r="O5468" s="427">
        <v>6.3</v>
      </c>
    </row>
    <row r="5469" spans="11:15" ht="15" customHeight="1">
      <c r="K5469" s="434">
        <v>38023</v>
      </c>
      <c r="L5469" s="427">
        <v>6.16</v>
      </c>
      <c r="M5469" s="427"/>
      <c r="N5469" s="434">
        <v>38022</v>
      </c>
      <c r="O5469" s="427">
        <v>6.35</v>
      </c>
    </row>
    <row r="5470" spans="11:15" ht="15" customHeight="1">
      <c r="K5470" s="434">
        <v>38022</v>
      </c>
      <c r="L5470" s="427">
        <v>6.22</v>
      </c>
      <c r="M5470" s="427"/>
      <c r="N5470" s="434">
        <v>38021</v>
      </c>
      <c r="O5470" s="427">
        <v>6.33</v>
      </c>
    </row>
    <row r="5471" spans="11:15" ht="15" customHeight="1">
      <c r="K5471" s="434">
        <v>38021</v>
      </c>
      <c r="L5471" s="427">
        <v>6.19</v>
      </c>
      <c r="M5471" s="427"/>
      <c r="N5471" s="434">
        <v>38020</v>
      </c>
      <c r="O5471" s="427">
        <v>6.34</v>
      </c>
    </row>
    <row r="5472" spans="11:15" ht="15" customHeight="1">
      <c r="K5472" s="434">
        <v>38020</v>
      </c>
      <c r="L5472" s="427">
        <v>6.18</v>
      </c>
      <c r="M5472" s="427"/>
      <c r="N5472" s="434">
        <v>38019</v>
      </c>
      <c r="O5472" s="427">
        <v>6.4</v>
      </c>
    </row>
    <row r="5473" spans="11:15" ht="15" customHeight="1">
      <c r="K5473" s="434">
        <v>38019</v>
      </c>
      <c r="L5473" s="427">
        <v>6.14</v>
      </c>
      <c r="M5473" s="427"/>
      <c r="N5473" s="434">
        <v>38016</v>
      </c>
      <c r="O5473" s="427">
        <v>6.4</v>
      </c>
    </row>
    <row r="5474" spans="11:15" ht="15" customHeight="1">
      <c r="K5474" s="434">
        <v>38016</v>
      </c>
      <c r="L5474" s="427">
        <v>6.11</v>
      </c>
      <c r="M5474" s="427"/>
      <c r="N5474" s="434">
        <v>38015</v>
      </c>
      <c r="O5474" s="427">
        <v>6.44</v>
      </c>
    </row>
    <row r="5475" spans="11:15" ht="15" customHeight="1">
      <c r="K5475" s="434">
        <v>38015</v>
      </c>
      <c r="L5475" s="427">
        <v>6.15</v>
      </c>
      <c r="M5475" s="427"/>
      <c r="N5475" s="434">
        <v>38014</v>
      </c>
      <c r="O5475" s="427">
        <v>6.48</v>
      </c>
    </row>
    <row r="5476" spans="11:15" ht="15" customHeight="1">
      <c r="K5476" s="434">
        <v>38014</v>
      </c>
      <c r="L5476" s="427">
        <v>6.18</v>
      </c>
      <c r="M5476" s="427"/>
      <c r="N5476" s="434">
        <v>38013</v>
      </c>
      <c r="O5476" s="427">
        <v>6.4</v>
      </c>
    </row>
    <row r="5477" spans="11:15" ht="15" customHeight="1">
      <c r="K5477" s="434">
        <v>38013</v>
      </c>
      <c r="L5477" s="427">
        <v>6.11</v>
      </c>
      <c r="M5477" s="427"/>
      <c r="N5477" s="434">
        <v>38012</v>
      </c>
      <c r="O5477" s="427">
        <v>6.47</v>
      </c>
    </row>
    <row r="5478" spans="11:15" ht="15" customHeight="1">
      <c r="K5478" s="434">
        <v>38012</v>
      </c>
      <c r="L5478" s="427">
        <v>6.1</v>
      </c>
      <c r="M5478" s="427"/>
      <c r="N5478" s="434">
        <v>38009</v>
      </c>
      <c r="O5478" s="427">
        <v>6.41</v>
      </c>
    </row>
    <row r="5479" spans="11:15" ht="15" customHeight="1">
      <c r="K5479" s="434">
        <v>38009</v>
      </c>
      <c r="L5479" s="427">
        <v>6.11</v>
      </c>
      <c r="M5479" s="427"/>
      <c r="N5479" s="434">
        <v>38008</v>
      </c>
      <c r="O5479" s="427">
        <v>6.34</v>
      </c>
    </row>
    <row r="5480" spans="11:15" ht="15" customHeight="1">
      <c r="K5480" s="434">
        <v>38008</v>
      </c>
      <c r="L5480" s="427">
        <v>6.03</v>
      </c>
      <c r="M5480" s="427"/>
      <c r="N5480" s="434">
        <v>38007</v>
      </c>
      <c r="O5480" s="427">
        <v>6.4</v>
      </c>
    </row>
    <row r="5481" spans="11:15" ht="15" customHeight="1">
      <c r="K5481" s="434">
        <v>38007</v>
      </c>
      <c r="L5481" s="427">
        <v>6.09</v>
      </c>
      <c r="M5481" s="427"/>
      <c r="N5481" s="434">
        <v>38006</v>
      </c>
      <c r="O5481" s="427">
        <v>6.41</v>
      </c>
    </row>
    <row r="5482" spans="11:15" ht="15" customHeight="1">
      <c r="K5482" s="434">
        <v>38006</v>
      </c>
      <c r="L5482" s="427">
        <v>6.09</v>
      </c>
      <c r="M5482" s="427"/>
      <c r="N5482" s="434">
        <v>38002</v>
      </c>
      <c r="O5482" s="427">
        <v>6.36</v>
      </c>
    </row>
    <row r="5483" spans="11:15" ht="15" customHeight="1">
      <c r="K5483" s="434">
        <v>38002</v>
      </c>
      <c r="L5483" s="427">
        <v>6.05</v>
      </c>
      <c r="M5483" s="427"/>
      <c r="N5483" s="434">
        <v>38001</v>
      </c>
      <c r="O5483" s="427">
        <v>6.34</v>
      </c>
    </row>
    <row r="5484" spans="11:15" ht="15" customHeight="1">
      <c r="K5484" s="434">
        <v>38001</v>
      </c>
      <c r="L5484" s="427">
        <v>6.04</v>
      </c>
      <c r="M5484" s="427"/>
      <c r="N5484" s="434">
        <v>38000</v>
      </c>
      <c r="O5484" s="427">
        <v>6.36</v>
      </c>
    </row>
    <row r="5485" spans="11:15" ht="15" customHeight="1">
      <c r="K5485" s="434">
        <v>38000</v>
      </c>
      <c r="L5485" s="427">
        <v>6.06</v>
      </c>
      <c r="M5485" s="427"/>
      <c r="N5485" s="434">
        <v>37999</v>
      </c>
      <c r="O5485" s="427">
        <v>6.43</v>
      </c>
    </row>
    <row r="5486" spans="11:15" ht="15" customHeight="1">
      <c r="K5486" s="434">
        <v>37999</v>
      </c>
      <c r="L5486" s="427">
        <v>6.11</v>
      </c>
      <c r="M5486" s="427"/>
      <c r="N5486" s="434">
        <v>37998</v>
      </c>
      <c r="O5486" s="427">
        <v>6.46</v>
      </c>
    </row>
    <row r="5487" spans="11:15" ht="15" customHeight="1">
      <c r="K5487" s="434">
        <v>37998</v>
      </c>
      <c r="L5487" s="427">
        <v>6.14</v>
      </c>
      <c r="M5487" s="427"/>
      <c r="N5487" s="434">
        <v>37995</v>
      </c>
      <c r="O5487" s="427">
        <v>6.45</v>
      </c>
    </row>
    <row r="5488" spans="11:15" ht="15" customHeight="1">
      <c r="K5488" s="434">
        <v>37995</v>
      </c>
      <c r="L5488" s="427">
        <v>6.14</v>
      </c>
      <c r="M5488" s="427"/>
      <c r="N5488" s="434">
        <v>37994</v>
      </c>
      <c r="O5488" s="427">
        <v>6.56</v>
      </c>
    </row>
    <row r="5489" spans="11:15" ht="15" customHeight="1">
      <c r="K5489" s="434">
        <v>37994</v>
      </c>
      <c r="L5489" s="427">
        <v>6.25</v>
      </c>
      <c r="M5489" s="427"/>
      <c r="N5489" s="434">
        <v>37993</v>
      </c>
      <c r="O5489" s="427">
        <v>6.6</v>
      </c>
    </row>
    <row r="5490" spans="11:15" ht="15" customHeight="1">
      <c r="K5490" s="434">
        <v>37993</v>
      </c>
      <c r="L5490" s="427">
        <v>6.26</v>
      </c>
      <c r="M5490" s="427"/>
      <c r="N5490" s="434">
        <v>37992</v>
      </c>
      <c r="O5490" s="427">
        <v>6.66</v>
      </c>
    </row>
    <row r="5491" spans="11:15" ht="15" customHeight="1">
      <c r="K5491" s="434">
        <v>37992</v>
      </c>
      <c r="L5491" s="427">
        <v>6.29</v>
      </c>
      <c r="M5491" s="427"/>
      <c r="N5491" s="434">
        <v>37991</v>
      </c>
      <c r="O5491" s="427">
        <v>6.72</v>
      </c>
    </row>
    <row r="5492" spans="11:15" ht="15" customHeight="1">
      <c r="K5492" s="434">
        <v>37991</v>
      </c>
      <c r="L5492" s="427">
        <v>6.36</v>
      </c>
      <c r="M5492" s="427"/>
      <c r="N5492" s="434">
        <v>37988</v>
      </c>
      <c r="O5492" s="427">
        <v>6.73</v>
      </c>
    </row>
    <row r="5493" spans="11:15" ht="15" customHeight="1">
      <c r="K5493" s="434">
        <v>37988</v>
      </c>
      <c r="L5493" s="427">
        <v>6.36</v>
      </c>
      <c r="M5493" s="427"/>
      <c r="N5493" s="434">
        <v>37986</v>
      </c>
      <c r="O5493" s="427">
        <v>6.64</v>
      </c>
    </row>
    <row r="5494" spans="11:15" ht="15" customHeight="1">
      <c r="K5494" s="434">
        <v>37986</v>
      </c>
      <c r="L5494" s="427">
        <v>6.27</v>
      </c>
      <c r="M5494" s="427"/>
      <c r="N5494" s="434">
        <v>37985</v>
      </c>
      <c r="O5494" s="427">
        <v>6.65</v>
      </c>
    </row>
    <row r="5495" spans="11:15" ht="15" customHeight="1">
      <c r="K5495" s="434">
        <v>37985</v>
      </c>
      <c r="L5495" s="427">
        <v>6.28</v>
      </c>
      <c r="M5495" s="427"/>
      <c r="N5495" s="434">
        <v>37984</v>
      </c>
      <c r="O5495" s="427">
        <v>6.59</v>
      </c>
    </row>
    <row r="5496" spans="11:15" ht="15" customHeight="1">
      <c r="K5496" s="434">
        <v>37984</v>
      </c>
      <c r="L5496" s="427">
        <v>6.23</v>
      </c>
      <c r="M5496" s="427"/>
      <c r="N5496" s="434">
        <v>37981</v>
      </c>
      <c r="O5496" s="427">
        <v>6.53</v>
      </c>
    </row>
    <row r="5497" spans="11:15" ht="15" customHeight="1">
      <c r="K5497" s="434">
        <v>37981</v>
      </c>
      <c r="L5497" s="427">
        <v>6.17</v>
      </c>
      <c r="M5497" s="427"/>
      <c r="N5497" s="434">
        <v>37979</v>
      </c>
      <c r="O5497" s="427">
        <v>6.57</v>
      </c>
    </row>
    <row r="5498" spans="11:15" ht="15" customHeight="1">
      <c r="K5498" s="434">
        <v>37979</v>
      </c>
      <c r="L5498" s="427">
        <v>6.2</v>
      </c>
      <c r="M5498" s="427"/>
      <c r="N5498" s="434">
        <v>37978</v>
      </c>
      <c r="O5498" s="427">
        <v>6.62</v>
      </c>
    </row>
    <row r="5499" spans="11:15" ht="15" customHeight="1">
      <c r="K5499" s="434">
        <v>37978</v>
      </c>
      <c r="L5499" s="427">
        <v>6.25</v>
      </c>
      <c r="M5499" s="427"/>
      <c r="N5499" s="434">
        <v>37977</v>
      </c>
      <c r="O5499" s="427">
        <v>6.54</v>
      </c>
    </row>
    <row r="5500" spans="11:15" ht="15" customHeight="1">
      <c r="K5500" s="434">
        <v>37977</v>
      </c>
      <c r="L5500" s="427">
        <v>6.18</v>
      </c>
      <c r="M5500" s="427"/>
      <c r="N5500" s="434">
        <v>37974</v>
      </c>
      <c r="O5500" s="427">
        <v>6.5</v>
      </c>
    </row>
    <row r="5501" spans="11:15" ht="15" customHeight="1">
      <c r="K5501" s="434">
        <v>37974</v>
      </c>
      <c r="L5501" s="427">
        <v>6.16</v>
      </c>
      <c r="M5501" s="427"/>
      <c r="N5501" s="434">
        <v>37973</v>
      </c>
      <c r="O5501" s="427">
        <v>6.49</v>
      </c>
    </row>
    <row r="5502" spans="11:15" ht="15" customHeight="1">
      <c r="K5502" s="434">
        <v>37973</v>
      </c>
      <c r="L5502" s="427">
        <v>6.17</v>
      </c>
      <c r="M5502" s="427"/>
      <c r="N5502" s="434">
        <v>37972</v>
      </c>
      <c r="O5502" s="427">
        <v>6.55</v>
      </c>
    </row>
    <row r="5503" spans="11:15" ht="15" customHeight="1">
      <c r="K5503" s="434">
        <v>37972</v>
      </c>
      <c r="L5503" s="427">
        <v>6.22</v>
      </c>
      <c r="M5503" s="427"/>
      <c r="N5503" s="434">
        <v>37971</v>
      </c>
      <c r="O5503" s="427">
        <v>6.6</v>
      </c>
    </row>
    <row r="5504" spans="11:15" ht="15" customHeight="1">
      <c r="K5504" s="434">
        <v>37971</v>
      </c>
      <c r="L5504" s="427">
        <v>6.27</v>
      </c>
      <c r="M5504" s="427"/>
      <c r="N5504" s="434">
        <v>37970</v>
      </c>
      <c r="O5504" s="427">
        <v>6.63</v>
      </c>
    </row>
    <row r="5505" spans="11:15" ht="15" customHeight="1">
      <c r="K5505" s="434">
        <v>37970</v>
      </c>
      <c r="L5505" s="427">
        <v>6.29</v>
      </c>
      <c r="M5505" s="427"/>
      <c r="N5505" s="434">
        <v>37967</v>
      </c>
      <c r="O5505" s="427">
        <v>6.61</v>
      </c>
    </row>
    <row r="5506" spans="11:15" ht="15" customHeight="1">
      <c r="K5506" s="434">
        <v>37967</v>
      </c>
      <c r="L5506" s="427">
        <v>6.28</v>
      </c>
      <c r="M5506" s="427"/>
      <c r="N5506" s="434">
        <v>37966</v>
      </c>
      <c r="O5506" s="427">
        <v>6.63</v>
      </c>
    </row>
    <row r="5507" spans="11:15" ht="15" customHeight="1">
      <c r="K5507" s="434">
        <v>37966</v>
      </c>
      <c r="L5507" s="427">
        <v>6.29</v>
      </c>
      <c r="M5507" s="427"/>
      <c r="N5507" s="434">
        <v>37965</v>
      </c>
      <c r="O5507" s="427">
        <v>6.65</v>
      </c>
    </row>
    <row r="5508" spans="11:15" ht="15" customHeight="1">
      <c r="K5508" s="434">
        <v>37965</v>
      </c>
      <c r="L5508" s="427">
        <v>6.33</v>
      </c>
      <c r="M5508" s="427"/>
      <c r="N5508" s="434">
        <v>37964</v>
      </c>
      <c r="O5508" s="427">
        <v>6.66</v>
      </c>
    </row>
    <row r="5509" spans="11:15" ht="15" customHeight="1">
      <c r="K5509" s="434">
        <v>37964</v>
      </c>
      <c r="L5509" s="427">
        <v>6.35</v>
      </c>
      <c r="M5509" s="427"/>
      <c r="N5509" s="434">
        <v>37963</v>
      </c>
      <c r="O5509" s="427">
        <v>6.62</v>
      </c>
    </row>
    <row r="5510" spans="11:15" ht="15" customHeight="1">
      <c r="K5510" s="434">
        <v>37963</v>
      </c>
      <c r="L5510" s="427">
        <v>6.31</v>
      </c>
      <c r="M5510" s="427"/>
      <c r="N5510" s="434">
        <v>37960</v>
      </c>
      <c r="O5510" s="427">
        <v>6.56</v>
      </c>
    </row>
    <row r="5511" spans="11:15" ht="15" customHeight="1">
      <c r="K5511" s="434">
        <v>37960</v>
      </c>
      <c r="L5511" s="427">
        <v>6.25</v>
      </c>
      <c r="M5511" s="427"/>
      <c r="N5511" s="434">
        <v>37959</v>
      </c>
      <c r="O5511" s="427">
        <v>6.67</v>
      </c>
    </row>
    <row r="5512" spans="11:15" ht="15" customHeight="1">
      <c r="K5512" s="434">
        <v>37959</v>
      </c>
      <c r="L5512" s="427">
        <v>6.36</v>
      </c>
      <c r="M5512" s="427"/>
      <c r="N5512" s="434">
        <v>37958</v>
      </c>
      <c r="O5512" s="427">
        <v>6.7</v>
      </c>
    </row>
    <row r="5513" spans="11:15" ht="15" customHeight="1">
      <c r="K5513" s="434">
        <v>37958</v>
      </c>
      <c r="L5513" s="427">
        <v>6.39</v>
      </c>
      <c r="M5513" s="427"/>
      <c r="N5513" s="434">
        <v>37957</v>
      </c>
      <c r="O5513" s="427">
        <v>6.7</v>
      </c>
    </row>
    <row r="5514" spans="11:15" ht="15" customHeight="1">
      <c r="K5514" s="434">
        <v>37957</v>
      </c>
      <c r="L5514" s="427">
        <v>6.36</v>
      </c>
      <c r="M5514" s="427"/>
      <c r="N5514" s="434">
        <v>37956</v>
      </c>
      <c r="O5514" s="427">
        <v>6.72</v>
      </c>
    </row>
    <row r="5515" spans="11:15" ht="15" customHeight="1">
      <c r="K5515" s="434">
        <v>37956</v>
      </c>
      <c r="L5515" s="427">
        <v>6.37</v>
      </c>
      <c r="M5515" s="427"/>
      <c r="N5515" s="434">
        <v>37953</v>
      </c>
      <c r="O5515" s="427">
        <v>6.7</v>
      </c>
    </row>
    <row r="5516" spans="11:15" ht="15" customHeight="1">
      <c r="K5516" s="434">
        <v>37953</v>
      </c>
      <c r="L5516" s="427">
        <v>6.35</v>
      </c>
      <c r="M5516" s="427"/>
      <c r="N5516" s="434">
        <v>37950</v>
      </c>
      <c r="O5516" s="427">
        <v>6.6</v>
      </c>
    </row>
    <row r="5517" spans="11:15" ht="15" customHeight="1">
      <c r="K5517" s="434">
        <v>37950</v>
      </c>
      <c r="L5517" s="427">
        <v>6.27</v>
      </c>
      <c r="M5517" s="427"/>
      <c r="N5517" s="434">
        <v>37949</v>
      </c>
      <c r="O5517" s="427">
        <v>6.64</v>
      </c>
    </row>
    <row r="5518" spans="11:15" ht="15" customHeight="1">
      <c r="K5518" s="434">
        <v>37949</v>
      </c>
      <c r="L5518" s="427">
        <v>6.31</v>
      </c>
      <c r="M5518" s="427"/>
      <c r="N5518" s="434">
        <v>37946</v>
      </c>
      <c r="O5518" s="427">
        <v>6.57</v>
      </c>
    </row>
    <row r="5519" spans="11:15" ht="15" customHeight="1">
      <c r="K5519" s="434">
        <v>37946</v>
      </c>
      <c r="L5519" s="427">
        <v>6.24</v>
      </c>
      <c r="M5519" s="427"/>
      <c r="N5519" s="434">
        <v>37945</v>
      </c>
      <c r="O5519" s="427">
        <v>6.58</v>
      </c>
    </row>
    <row r="5520" spans="11:15" ht="15" customHeight="1">
      <c r="K5520" s="434">
        <v>37945</v>
      </c>
      <c r="L5520" s="427">
        <v>6.26</v>
      </c>
      <c r="M5520" s="427"/>
      <c r="N5520" s="434">
        <v>37944</v>
      </c>
      <c r="O5520" s="427">
        <v>6.63</v>
      </c>
    </row>
    <row r="5521" spans="11:15" ht="15" customHeight="1">
      <c r="K5521" s="434">
        <v>37944</v>
      </c>
      <c r="L5521" s="427">
        <v>6.33</v>
      </c>
      <c r="M5521" s="427"/>
      <c r="N5521" s="434">
        <v>37943</v>
      </c>
      <c r="O5521" s="427">
        <v>6.57</v>
      </c>
    </row>
    <row r="5522" spans="11:15" ht="15" customHeight="1">
      <c r="K5522" s="434">
        <v>37943</v>
      </c>
      <c r="L5522" s="427">
        <v>6.27</v>
      </c>
      <c r="M5522" s="427"/>
      <c r="N5522" s="434">
        <v>37942</v>
      </c>
      <c r="O5522" s="427">
        <v>6.59</v>
      </c>
    </row>
    <row r="5523" spans="11:15" ht="15" customHeight="1">
      <c r="K5523" s="434">
        <v>37942</v>
      </c>
      <c r="L5523" s="427">
        <v>6.29</v>
      </c>
      <c r="M5523" s="427"/>
      <c r="N5523" s="434">
        <v>37939</v>
      </c>
      <c r="O5523" s="427">
        <v>6.61</v>
      </c>
    </row>
    <row r="5524" spans="11:15" ht="15" customHeight="1">
      <c r="K5524" s="434">
        <v>37939</v>
      </c>
      <c r="L5524" s="427">
        <v>6.31</v>
      </c>
      <c r="M5524" s="427"/>
      <c r="N5524" s="434">
        <v>37938</v>
      </c>
      <c r="O5524" s="427">
        <v>6.68</v>
      </c>
    </row>
    <row r="5525" spans="11:15" ht="15" customHeight="1">
      <c r="K5525" s="434">
        <v>37938</v>
      </c>
      <c r="L5525" s="427">
        <v>6.37</v>
      </c>
      <c r="M5525" s="427"/>
      <c r="N5525" s="434">
        <v>37937</v>
      </c>
      <c r="O5525" s="427">
        <v>6.8</v>
      </c>
    </row>
    <row r="5526" spans="11:15" ht="15" customHeight="1">
      <c r="K5526" s="434">
        <v>37937</v>
      </c>
      <c r="L5526" s="427">
        <v>6.47</v>
      </c>
      <c r="M5526" s="427"/>
      <c r="N5526" s="434">
        <v>37935</v>
      </c>
      <c r="O5526" s="427">
        <v>6.85</v>
      </c>
    </row>
    <row r="5527" spans="11:15" ht="15" customHeight="1">
      <c r="K5527" s="434">
        <v>37935</v>
      </c>
      <c r="L5527" s="427">
        <v>6.53</v>
      </c>
      <c r="M5527" s="427"/>
      <c r="N5527" s="434">
        <v>37932</v>
      </c>
      <c r="O5527" s="427">
        <v>6.84</v>
      </c>
    </row>
    <row r="5528" spans="11:15" ht="15" customHeight="1">
      <c r="K5528" s="434">
        <v>37932</v>
      </c>
      <c r="L5528" s="427">
        <v>6.52</v>
      </c>
      <c r="M5528" s="427"/>
      <c r="N5528" s="434">
        <v>37931</v>
      </c>
      <c r="O5528" s="427">
        <v>6.82</v>
      </c>
    </row>
    <row r="5529" spans="11:15" ht="15" customHeight="1">
      <c r="K5529" s="434">
        <v>37931</v>
      </c>
      <c r="L5529" s="427">
        <v>6.49</v>
      </c>
      <c r="M5529" s="427"/>
      <c r="N5529" s="434">
        <v>37930</v>
      </c>
      <c r="O5529" s="427">
        <v>6.76</v>
      </c>
    </row>
    <row r="5530" spans="11:15" ht="15" customHeight="1">
      <c r="K5530" s="434">
        <v>37930</v>
      </c>
      <c r="L5530" s="427">
        <v>6.43</v>
      </c>
      <c r="M5530" s="427"/>
      <c r="N5530" s="434">
        <v>37929</v>
      </c>
      <c r="O5530" s="427">
        <v>6.71</v>
      </c>
    </row>
    <row r="5531" spans="11:15" ht="15" customHeight="1">
      <c r="K5531" s="434">
        <v>37929</v>
      </c>
      <c r="L5531" s="427">
        <v>6.39</v>
      </c>
      <c r="M5531" s="427"/>
      <c r="N5531" s="434">
        <v>37928</v>
      </c>
      <c r="O5531" s="427">
        <v>6.74</v>
      </c>
    </row>
    <row r="5532" spans="11:15" ht="15" customHeight="1">
      <c r="K5532" s="434">
        <v>37928</v>
      </c>
      <c r="L5532" s="427">
        <v>6.43</v>
      </c>
      <c r="M5532" s="427"/>
      <c r="N5532" s="434">
        <v>37925</v>
      </c>
      <c r="O5532" s="427">
        <v>6.71</v>
      </c>
    </row>
    <row r="5533" spans="11:15" ht="15" customHeight="1">
      <c r="K5533" s="434">
        <v>37925</v>
      </c>
      <c r="L5533" s="427">
        <v>6.4</v>
      </c>
      <c r="M5533" s="427"/>
      <c r="N5533" s="434">
        <v>37924</v>
      </c>
      <c r="O5533" s="427">
        <v>6.75</v>
      </c>
    </row>
    <row r="5534" spans="11:15" ht="15" customHeight="1">
      <c r="K5534" s="434">
        <v>37924</v>
      </c>
      <c r="L5534" s="427">
        <v>6.45</v>
      </c>
      <c r="M5534" s="427"/>
      <c r="N5534" s="434">
        <v>37923</v>
      </c>
      <c r="O5534" s="427">
        <v>6.73</v>
      </c>
    </row>
    <row r="5535" spans="11:15" ht="15" customHeight="1">
      <c r="K5535" s="434">
        <v>37923</v>
      </c>
      <c r="L5535" s="427">
        <v>6.41</v>
      </c>
      <c r="M5535" s="427"/>
      <c r="N5535" s="434">
        <v>37922</v>
      </c>
      <c r="O5535" s="427">
        <v>6.68</v>
      </c>
    </row>
    <row r="5536" spans="11:15" ht="15" customHeight="1">
      <c r="K5536" s="434">
        <v>37922</v>
      </c>
      <c r="L5536" s="427">
        <v>6.35</v>
      </c>
      <c r="M5536" s="427"/>
      <c r="N5536" s="434">
        <v>37921</v>
      </c>
      <c r="O5536" s="427">
        <v>6.73</v>
      </c>
    </row>
    <row r="5537" spans="11:15" ht="15" customHeight="1">
      <c r="K5537" s="434">
        <v>37921</v>
      </c>
      <c r="L5537" s="427">
        <v>6.4</v>
      </c>
      <c r="M5537" s="427"/>
      <c r="N5537" s="434">
        <v>37918</v>
      </c>
      <c r="O5537" s="427">
        <v>6.7</v>
      </c>
    </row>
    <row r="5538" spans="11:15" ht="15" customHeight="1">
      <c r="K5538" s="434">
        <v>37918</v>
      </c>
      <c r="L5538" s="427">
        <v>6.36</v>
      </c>
      <c r="M5538" s="427"/>
      <c r="N5538" s="434">
        <v>37917</v>
      </c>
      <c r="O5538" s="427">
        <v>6.79</v>
      </c>
    </row>
    <row r="5539" spans="11:15" ht="15" customHeight="1">
      <c r="K5539" s="434">
        <v>37917</v>
      </c>
      <c r="L5539" s="427">
        <v>6.45</v>
      </c>
      <c r="M5539" s="427"/>
      <c r="N5539" s="434">
        <v>37916</v>
      </c>
      <c r="O5539" s="427">
        <v>6.77</v>
      </c>
    </row>
    <row r="5540" spans="11:15" ht="15" customHeight="1">
      <c r="K5540" s="434">
        <v>37916</v>
      </c>
      <c r="L5540" s="427">
        <v>6.41</v>
      </c>
      <c r="M5540" s="427"/>
      <c r="N5540" s="434">
        <v>37915</v>
      </c>
      <c r="O5540" s="427">
        <v>6.81</v>
      </c>
    </row>
    <row r="5541" spans="11:15" ht="15" customHeight="1">
      <c r="K5541" s="434">
        <v>37915</v>
      </c>
      <c r="L5541" s="427">
        <v>6.47</v>
      </c>
      <c r="M5541" s="427"/>
      <c r="N5541" s="434">
        <v>37914</v>
      </c>
      <c r="O5541" s="427">
        <v>6.82</v>
      </c>
    </row>
    <row r="5542" spans="11:15" ht="15" customHeight="1">
      <c r="K5542" s="434">
        <v>37914</v>
      </c>
      <c r="L5542" s="427">
        <v>6.49</v>
      </c>
      <c r="M5542" s="427"/>
      <c r="N5542" s="434">
        <v>37911</v>
      </c>
      <c r="O5542" s="427">
        <v>6.84</v>
      </c>
    </row>
    <row r="5543" spans="11:15" ht="15" customHeight="1">
      <c r="K5543" s="434">
        <v>37911</v>
      </c>
      <c r="L5543" s="427">
        <v>6.51</v>
      </c>
      <c r="M5543" s="427"/>
      <c r="N5543" s="434">
        <v>37910</v>
      </c>
      <c r="O5543" s="427">
        <v>6.92</v>
      </c>
    </row>
    <row r="5544" spans="11:15" ht="15" customHeight="1">
      <c r="K5544" s="434">
        <v>37910</v>
      </c>
      <c r="L5544" s="427">
        <v>6.56</v>
      </c>
      <c r="M5544" s="427"/>
      <c r="N5544" s="434">
        <v>37909</v>
      </c>
      <c r="O5544" s="427">
        <v>6.94</v>
      </c>
    </row>
    <row r="5545" spans="11:15" ht="15" customHeight="1">
      <c r="K5545" s="434">
        <v>37909</v>
      </c>
      <c r="L5545" s="427">
        <v>6.55</v>
      </c>
      <c r="M5545" s="427"/>
      <c r="N5545" s="434">
        <v>37908</v>
      </c>
      <c r="O5545" s="427">
        <v>6.94</v>
      </c>
    </row>
    <row r="5546" spans="11:15" ht="15" customHeight="1">
      <c r="K5546" s="434">
        <v>37908</v>
      </c>
      <c r="L5546" s="427">
        <v>6.51</v>
      </c>
      <c r="M5546" s="427"/>
      <c r="N5546" s="434">
        <v>37904</v>
      </c>
      <c r="O5546" s="427">
        <v>6.86</v>
      </c>
    </row>
    <row r="5547" spans="11:15" ht="15" customHeight="1">
      <c r="K5547" s="434">
        <v>37904</v>
      </c>
      <c r="L5547" s="427">
        <v>6.44</v>
      </c>
      <c r="M5547" s="427"/>
      <c r="N5547" s="434">
        <v>37903</v>
      </c>
      <c r="O5547" s="427">
        <v>6.9</v>
      </c>
    </row>
    <row r="5548" spans="11:15" ht="15" customHeight="1">
      <c r="K5548" s="434">
        <v>37903</v>
      </c>
      <c r="L5548" s="427">
        <v>6.48</v>
      </c>
      <c r="M5548" s="427"/>
      <c r="N5548" s="434">
        <v>37902</v>
      </c>
      <c r="O5548" s="427">
        <v>6.86</v>
      </c>
    </row>
    <row r="5549" spans="11:15" ht="15" customHeight="1">
      <c r="K5549" s="434">
        <v>37902</v>
      </c>
      <c r="L5549" s="427">
        <v>6.43</v>
      </c>
      <c r="M5549" s="427"/>
      <c r="N5549" s="434">
        <v>37901</v>
      </c>
      <c r="O5549" s="427">
        <v>6.84</v>
      </c>
    </row>
    <row r="5550" spans="11:15" ht="15" customHeight="1">
      <c r="K5550" s="434">
        <v>37901</v>
      </c>
      <c r="L5550" s="427">
        <v>6.44</v>
      </c>
      <c r="M5550" s="427"/>
      <c r="N5550" s="434">
        <v>37900</v>
      </c>
      <c r="O5550" s="427">
        <v>6.76</v>
      </c>
    </row>
    <row r="5551" spans="11:15" ht="15" customHeight="1">
      <c r="K5551" s="434">
        <v>37900</v>
      </c>
      <c r="L5551" s="427">
        <v>6.36</v>
      </c>
      <c r="M5551" s="427"/>
      <c r="N5551" s="434">
        <v>37897</v>
      </c>
      <c r="O5551" s="427">
        <v>6.81</v>
      </c>
    </row>
    <row r="5552" spans="11:15" ht="15" customHeight="1">
      <c r="K5552" s="434">
        <v>37897</v>
      </c>
      <c r="L5552" s="427">
        <v>6.43</v>
      </c>
      <c r="M5552" s="427"/>
      <c r="N5552" s="434">
        <v>37896</v>
      </c>
      <c r="O5552" s="427">
        <v>6.65</v>
      </c>
    </row>
    <row r="5553" spans="11:15" ht="15" customHeight="1">
      <c r="K5553" s="434">
        <v>37896</v>
      </c>
      <c r="L5553" s="427">
        <v>6.28</v>
      </c>
      <c r="M5553" s="427"/>
      <c r="N5553" s="434">
        <v>37895</v>
      </c>
      <c r="O5553" s="427">
        <v>6.6</v>
      </c>
    </row>
    <row r="5554" spans="11:15" ht="15" customHeight="1">
      <c r="K5554" s="434">
        <v>37895</v>
      </c>
      <c r="L5554" s="427">
        <v>6.23</v>
      </c>
      <c r="M5554" s="427"/>
      <c r="N5554" s="434">
        <v>37894</v>
      </c>
      <c r="O5554" s="427">
        <v>6.62</v>
      </c>
    </row>
    <row r="5555" spans="11:15" ht="15" customHeight="1">
      <c r="K5555" s="434">
        <v>37894</v>
      </c>
      <c r="L5555" s="427">
        <v>6.23</v>
      </c>
      <c r="M5555" s="427"/>
      <c r="N5555" s="434">
        <v>37893</v>
      </c>
      <c r="O5555" s="427">
        <v>6.74</v>
      </c>
    </row>
    <row r="5556" spans="11:15" ht="15" customHeight="1">
      <c r="K5556" s="434">
        <v>37893</v>
      </c>
      <c r="L5556" s="427">
        <v>6.34</v>
      </c>
      <c r="M5556" s="427"/>
      <c r="N5556" s="434">
        <v>37890</v>
      </c>
      <c r="O5556" s="427">
        <v>6.69</v>
      </c>
    </row>
    <row r="5557" spans="11:15" ht="15" customHeight="1">
      <c r="K5557" s="434">
        <v>37890</v>
      </c>
      <c r="L5557" s="427">
        <v>6.31</v>
      </c>
      <c r="M5557" s="427"/>
      <c r="N5557" s="434">
        <v>37889</v>
      </c>
      <c r="O5557" s="427">
        <v>6.73</v>
      </c>
    </row>
    <row r="5558" spans="11:15" ht="15" customHeight="1">
      <c r="K5558" s="434">
        <v>37889</v>
      </c>
      <c r="L5558" s="427">
        <v>6.39</v>
      </c>
      <c r="M5558" s="427"/>
      <c r="N5558" s="434">
        <v>37888</v>
      </c>
      <c r="O5558" s="427">
        <v>6.75</v>
      </c>
    </row>
    <row r="5559" spans="11:15" ht="15" customHeight="1">
      <c r="K5559" s="434">
        <v>37888</v>
      </c>
      <c r="L5559" s="427">
        <v>6.42</v>
      </c>
      <c r="M5559" s="427"/>
      <c r="N5559" s="434">
        <v>37887</v>
      </c>
      <c r="O5559" s="427">
        <v>6.83</v>
      </c>
    </row>
    <row r="5560" spans="11:15" ht="15" customHeight="1">
      <c r="K5560" s="434">
        <v>37887</v>
      </c>
      <c r="L5560" s="427">
        <v>6.48</v>
      </c>
      <c r="M5560" s="427"/>
      <c r="N5560" s="434">
        <v>37886</v>
      </c>
      <c r="O5560" s="427">
        <v>6.87</v>
      </c>
    </row>
    <row r="5561" spans="11:15" ht="15" customHeight="1">
      <c r="K5561" s="434">
        <v>37886</v>
      </c>
      <c r="L5561" s="427">
        <v>6.52</v>
      </c>
      <c r="M5561" s="427"/>
      <c r="N5561" s="434">
        <v>37883</v>
      </c>
      <c r="O5561" s="427">
        <v>6.78</v>
      </c>
    </row>
    <row r="5562" spans="11:15" ht="15" customHeight="1">
      <c r="K5562" s="434">
        <v>37883</v>
      </c>
      <c r="L5562" s="427">
        <v>6.46</v>
      </c>
      <c r="M5562" s="427"/>
      <c r="N5562" s="434">
        <v>37882</v>
      </c>
      <c r="O5562" s="427">
        <v>6.82</v>
      </c>
    </row>
    <row r="5563" spans="11:15" ht="15" customHeight="1">
      <c r="K5563" s="434">
        <v>37882</v>
      </c>
      <c r="L5563" s="427">
        <v>6.52</v>
      </c>
      <c r="M5563" s="427"/>
      <c r="N5563" s="434">
        <v>37881</v>
      </c>
      <c r="O5563" s="427">
        <v>6.84</v>
      </c>
    </row>
    <row r="5564" spans="11:15" ht="15" customHeight="1">
      <c r="K5564" s="434">
        <v>37881</v>
      </c>
      <c r="L5564" s="427">
        <v>6.53</v>
      </c>
      <c r="M5564" s="427"/>
      <c r="N5564" s="434">
        <v>37880</v>
      </c>
      <c r="O5564" s="427">
        <v>6.94</v>
      </c>
    </row>
    <row r="5565" spans="11:15" ht="15" customHeight="1">
      <c r="K5565" s="434">
        <v>37880</v>
      </c>
      <c r="L5565" s="427">
        <v>6.62</v>
      </c>
      <c r="M5565" s="427"/>
      <c r="N5565" s="434">
        <v>37879</v>
      </c>
      <c r="O5565" s="427">
        <v>6.91</v>
      </c>
    </row>
    <row r="5566" spans="11:15" ht="15" customHeight="1">
      <c r="K5566" s="434">
        <v>37879</v>
      </c>
      <c r="L5566" s="427">
        <v>6.58</v>
      </c>
      <c r="M5566" s="427"/>
      <c r="N5566" s="434">
        <v>37876</v>
      </c>
      <c r="O5566" s="427">
        <v>6.91</v>
      </c>
    </row>
    <row r="5567" spans="11:15" ht="15" customHeight="1">
      <c r="K5567" s="434">
        <v>37876</v>
      </c>
      <c r="L5567" s="427">
        <v>6.63</v>
      </c>
      <c r="M5567" s="427"/>
      <c r="N5567" s="434">
        <v>37875</v>
      </c>
      <c r="O5567" s="427">
        <v>6.96</v>
      </c>
    </row>
    <row r="5568" spans="11:15" ht="15" customHeight="1">
      <c r="K5568" s="434">
        <v>37875</v>
      </c>
      <c r="L5568" s="427">
        <v>6.68</v>
      </c>
      <c r="M5568" s="427"/>
      <c r="N5568" s="434">
        <v>37874</v>
      </c>
      <c r="O5568" s="427">
        <v>6.9</v>
      </c>
    </row>
    <row r="5569" spans="11:15" ht="15" customHeight="1">
      <c r="K5569" s="434">
        <v>37874</v>
      </c>
      <c r="L5569" s="427">
        <v>6.62</v>
      </c>
      <c r="M5569" s="427"/>
      <c r="N5569" s="434">
        <v>37873</v>
      </c>
      <c r="O5569" s="427">
        <v>6.97</v>
      </c>
    </row>
    <row r="5570" spans="11:15" ht="15" customHeight="1">
      <c r="K5570" s="434">
        <v>37873</v>
      </c>
      <c r="L5570" s="427">
        <v>6.69</v>
      </c>
      <c r="M5570" s="427"/>
      <c r="N5570" s="434">
        <v>37872</v>
      </c>
      <c r="O5570" s="427">
        <v>6.95</v>
      </c>
    </row>
    <row r="5571" spans="11:15" ht="15" customHeight="1">
      <c r="K5571" s="434">
        <v>37872</v>
      </c>
      <c r="L5571" s="427">
        <v>6.69</v>
      </c>
      <c r="M5571" s="427"/>
      <c r="N5571" s="434">
        <v>37869</v>
      </c>
      <c r="O5571" s="427">
        <v>6.93</v>
      </c>
    </row>
    <row r="5572" spans="11:15" ht="15" customHeight="1">
      <c r="K5572" s="434">
        <v>37869</v>
      </c>
      <c r="L5572" s="427">
        <v>6.67</v>
      </c>
      <c r="M5572" s="427"/>
      <c r="N5572" s="434">
        <v>37868</v>
      </c>
      <c r="O5572" s="427">
        <v>7.04</v>
      </c>
    </row>
    <row r="5573" spans="11:15" ht="15" customHeight="1">
      <c r="K5573" s="434">
        <v>37868</v>
      </c>
      <c r="L5573" s="427">
        <v>6.78</v>
      </c>
      <c r="M5573" s="427"/>
      <c r="N5573" s="434">
        <v>37867</v>
      </c>
      <c r="O5573" s="427">
        <v>7.05</v>
      </c>
    </row>
    <row r="5574" spans="11:15" ht="15" customHeight="1">
      <c r="K5574" s="434">
        <v>37867</v>
      </c>
      <c r="L5574" s="427">
        <v>6.82</v>
      </c>
      <c r="M5574" s="427"/>
      <c r="N5574" s="434">
        <v>37866</v>
      </c>
      <c r="O5574" s="427">
        <v>7.06</v>
      </c>
    </row>
    <row r="5575" spans="11:15" ht="15" customHeight="1">
      <c r="K5575" s="434">
        <v>37866</v>
      </c>
      <c r="L5575" s="427">
        <v>6.81</v>
      </c>
      <c r="M5575" s="427"/>
      <c r="N5575" s="434">
        <v>37862</v>
      </c>
      <c r="O5575" s="427">
        <v>6.98</v>
      </c>
    </row>
    <row r="5576" spans="11:15" ht="15" customHeight="1">
      <c r="K5576" s="434">
        <v>37862</v>
      </c>
      <c r="L5576" s="427">
        <v>6.71</v>
      </c>
      <c r="M5576" s="427"/>
      <c r="N5576" s="434">
        <v>37861</v>
      </c>
      <c r="O5576" s="427">
        <v>6.98</v>
      </c>
    </row>
    <row r="5577" spans="11:15" ht="15" customHeight="1">
      <c r="K5577" s="434">
        <v>37861</v>
      </c>
      <c r="L5577" s="427">
        <v>6.72</v>
      </c>
      <c r="M5577" s="427"/>
      <c r="N5577" s="434">
        <v>37860</v>
      </c>
      <c r="O5577" s="427">
        <v>7.08</v>
      </c>
    </row>
    <row r="5578" spans="11:15" ht="15" customHeight="1">
      <c r="K5578" s="434">
        <v>37860</v>
      </c>
      <c r="L5578" s="427">
        <v>6.81</v>
      </c>
      <c r="M5578" s="427"/>
      <c r="N5578" s="434">
        <v>37859</v>
      </c>
      <c r="O5578" s="427">
        <v>7.07</v>
      </c>
    </row>
    <row r="5579" spans="11:15" ht="15" customHeight="1">
      <c r="K5579" s="434">
        <v>37859</v>
      </c>
      <c r="L5579" s="427">
        <v>6.78</v>
      </c>
      <c r="M5579" s="427"/>
      <c r="N5579" s="434">
        <v>37858</v>
      </c>
      <c r="O5579" s="427">
        <v>7.12</v>
      </c>
    </row>
    <row r="5580" spans="11:15" ht="15" customHeight="1">
      <c r="K5580" s="434">
        <v>37858</v>
      </c>
      <c r="L5580" s="427">
        <v>6.8</v>
      </c>
      <c r="M5580" s="427"/>
      <c r="N5580" s="434">
        <v>37855</v>
      </c>
      <c r="O5580" s="427">
        <v>7.06</v>
      </c>
    </row>
    <row r="5581" spans="11:15" ht="15" customHeight="1">
      <c r="K5581" s="434">
        <v>37855</v>
      </c>
      <c r="L5581" s="427">
        <v>6.75</v>
      </c>
      <c r="M5581" s="427"/>
      <c r="N5581" s="434">
        <v>37854</v>
      </c>
      <c r="O5581" s="427">
        <v>7.14</v>
      </c>
    </row>
    <row r="5582" spans="11:15" ht="15" customHeight="1">
      <c r="K5582" s="434">
        <v>37854</v>
      </c>
      <c r="L5582" s="427">
        <v>6.79</v>
      </c>
      <c r="M5582" s="427"/>
      <c r="N5582" s="434">
        <v>37853</v>
      </c>
      <c r="O5582" s="427">
        <v>7.1</v>
      </c>
    </row>
    <row r="5583" spans="11:15" ht="15" customHeight="1">
      <c r="K5583" s="434">
        <v>37853</v>
      </c>
      <c r="L5583" s="427">
        <v>6.77</v>
      </c>
      <c r="M5583" s="427"/>
      <c r="N5583" s="434">
        <v>37852</v>
      </c>
      <c r="O5583" s="427">
        <v>7.08</v>
      </c>
    </row>
    <row r="5584" spans="11:15" ht="15" customHeight="1">
      <c r="K5584" s="434">
        <v>37852</v>
      </c>
      <c r="L5584" s="427">
        <v>6.74</v>
      </c>
      <c r="M5584" s="427"/>
      <c r="N5584" s="434">
        <v>37851</v>
      </c>
      <c r="O5584" s="427">
        <v>7.18</v>
      </c>
    </row>
    <row r="5585" spans="11:15" ht="15" customHeight="1">
      <c r="K5585" s="434">
        <v>37851</v>
      </c>
      <c r="L5585" s="427">
        <v>6.83</v>
      </c>
      <c r="M5585" s="427"/>
      <c r="N5585" s="434">
        <v>37848</v>
      </c>
      <c r="O5585" s="427">
        <v>7.17</v>
      </c>
    </row>
    <row r="5586" spans="11:15" ht="15" customHeight="1">
      <c r="K5586" s="434">
        <v>37848</v>
      </c>
      <c r="L5586" s="427">
        <v>6.85</v>
      </c>
      <c r="M5586" s="427"/>
      <c r="N5586" s="434">
        <v>37847</v>
      </c>
      <c r="O5586" s="427">
        <v>7.21</v>
      </c>
    </row>
    <row r="5587" spans="11:15" ht="15" customHeight="1">
      <c r="K5587" s="434">
        <v>37847</v>
      </c>
      <c r="L5587" s="427">
        <v>6.89</v>
      </c>
      <c r="M5587" s="427"/>
      <c r="N5587" s="434">
        <v>37846</v>
      </c>
      <c r="O5587" s="427">
        <v>7.21</v>
      </c>
    </row>
    <row r="5588" spans="11:15" ht="15" customHeight="1">
      <c r="K5588" s="434">
        <v>37846</v>
      </c>
      <c r="L5588" s="427">
        <v>6.91</v>
      </c>
      <c r="M5588" s="427"/>
      <c r="N5588" s="434">
        <v>37845</v>
      </c>
      <c r="O5588" s="427">
        <v>7.07</v>
      </c>
    </row>
    <row r="5589" spans="11:15" ht="15" customHeight="1">
      <c r="K5589" s="434">
        <v>37845</v>
      </c>
      <c r="L5589" s="427">
        <v>6.77</v>
      </c>
      <c r="M5589" s="427"/>
      <c r="N5589" s="434">
        <v>37844</v>
      </c>
      <c r="O5589" s="427">
        <v>7.05</v>
      </c>
    </row>
    <row r="5590" spans="11:15" ht="15" customHeight="1">
      <c r="K5590" s="434">
        <v>37844</v>
      </c>
      <c r="L5590" s="427">
        <v>6.76</v>
      </c>
      <c r="M5590" s="427"/>
      <c r="N5590" s="434">
        <v>37841</v>
      </c>
      <c r="O5590" s="427">
        <v>7.02</v>
      </c>
    </row>
    <row r="5591" spans="11:15" ht="15" customHeight="1">
      <c r="K5591" s="434">
        <v>37841</v>
      </c>
      <c r="L5591" s="427">
        <v>6.73</v>
      </c>
      <c r="M5591" s="427"/>
      <c r="N5591" s="434">
        <v>37840</v>
      </c>
      <c r="O5591" s="427">
        <v>7</v>
      </c>
    </row>
    <row r="5592" spans="11:15" ht="15" customHeight="1">
      <c r="K5592" s="434">
        <v>37840</v>
      </c>
      <c r="L5592" s="427">
        <v>6.72</v>
      </c>
      <c r="M5592" s="427"/>
      <c r="N5592" s="434">
        <v>37839</v>
      </c>
      <c r="O5592" s="427">
        <v>7.01</v>
      </c>
    </row>
    <row r="5593" spans="11:15" ht="15" customHeight="1">
      <c r="K5593" s="434">
        <v>37839</v>
      </c>
      <c r="L5593" s="427">
        <v>6.73</v>
      </c>
      <c r="M5593" s="427"/>
      <c r="N5593" s="434">
        <v>37838</v>
      </c>
      <c r="O5593" s="427">
        <v>7.15</v>
      </c>
    </row>
    <row r="5594" spans="11:15" ht="15" customHeight="1">
      <c r="K5594" s="434">
        <v>37838</v>
      </c>
      <c r="L5594" s="427">
        <v>6.88</v>
      </c>
      <c r="M5594" s="427"/>
      <c r="N5594" s="434">
        <v>37837</v>
      </c>
      <c r="O5594" s="427">
        <v>7.03</v>
      </c>
    </row>
    <row r="5595" spans="11:15" ht="15" customHeight="1">
      <c r="K5595" s="434">
        <v>37837</v>
      </c>
      <c r="L5595" s="427">
        <v>6.78</v>
      </c>
      <c r="M5595" s="427"/>
      <c r="N5595" s="434">
        <v>37834</v>
      </c>
      <c r="O5595" s="427">
        <v>7.09</v>
      </c>
    </row>
    <row r="5596" spans="11:15" ht="15" customHeight="1">
      <c r="K5596" s="434">
        <v>37834</v>
      </c>
      <c r="L5596" s="427">
        <v>6.82</v>
      </c>
      <c r="M5596" s="427"/>
      <c r="N5596" s="434">
        <v>37833</v>
      </c>
      <c r="O5596" s="427">
        <v>7.15</v>
      </c>
    </row>
    <row r="5597" spans="11:15" ht="15" customHeight="1">
      <c r="K5597" s="434">
        <v>37833</v>
      </c>
      <c r="L5597" s="427">
        <v>6.88</v>
      </c>
      <c r="M5597" s="427"/>
      <c r="N5597" s="434">
        <v>37832</v>
      </c>
      <c r="O5597" s="427">
        <v>6.95</v>
      </c>
    </row>
    <row r="5598" spans="11:15" ht="15" customHeight="1">
      <c r="K5598" s="434">
        <v>37832</v>
      </c>
      <c r="L5598" s="427">
        <v>6.73</v>
      </c>
      <c r="M5598" s="427"/>
      <c r="N5598" s="434">
        <v>37831</v>
      </c>
      <c r="O5598" s="427">
        <v>7.07</v>
      </c>
    </row>
    <row r="5599" spans="11:15" ht="15" customHeight="1">
      <c r="K5599" s="434">
        <v>37831</v>
      </c>
      <c r="L5599" s="427">
        <v>6.78</v>
      </c>
      <c r="M5599" s="427"/>
      <c r="N5599" s="434">
        <v>37830</v>
      </c>
      <c r="O5599" s="427">
        <v>6.99</v>
      </c>
    </row>
    <row r="5600" spans="11:15" ht="15" customHeight="1">
      <c r="K5600" s="434">
        <v>37830</v>
      </c>
      <c r="L5600" s="427">
        <v>6.71</v>
      </c>
      <c r="M5600" s="427"/>
      <c r="N5600" s="434">
        <v>37827</v>
      </c>
      <c r="O5600" s="427">
        <v>6.88</v>
      </c>
    </row>
    <row r="5601" spans="11:15" ht="15" customHeight="1">
      <c r="K5601" s="434">
        <v>37827</v>
      </c>
      <c r="L5601" s="427">
        <v>6.64</v>
      </c>
      <c r="M5601" s="427"/>
      <c r="N5601" s="434">
        <v>37826</v>
      </c>
      <c r="O5601" s="427">
        <v>6.84</v>
      </c>
    </row>
    <row r="5602" spans="11:15" ht="15" customHeight="1">
      <c r="K5602" s="434">
        <v>37826</v>
      </c>
      <c r="L5602" s="427">
        <v>6.64</v>
      </c>
      <c r="M5602" s="427"/>
      <c r="N5602" s="434">
        <v>37825</v>
      </c>
      <c r="O5602" s="427">
        <v>6.79</v>
      </c>
    </row>
    <row r="5603" spans="11:15" ht="15" customHeight="1">
      <c r="K5603" s="434">
        <v>37825</v>
      </c>
      <c r="L5603" s="427">
        <v>6.6</v>
      </c>
      <c r="M5603" s="427"/>
      <c r="N5603" s="434">
        <v>37824</v>
      </c>
      <c r="O5603" s="427">
        <v>6.8</v>
      </c>
    </row>
    <row r="5604" spans="11:15" ht="15" customHeight="1">
      <c r="K5604" s="434">
        <v>37824</v>
      </c>
      <c r="L5604" s="427">
        <v>6.64</v>
      </c>
      <c r="M5604" s="427"/>
      <c r="N5604" s="434">
        <v>37823</v>
      </c>
      <c r="O5604" s="427">
        <v>6.84</v>
      </c>
    </row>
    <row r="5605" spans="11:15" ht="15" customHeight="1">
      <c r="K5605" s="434">
        <v>37823</v>
      </c>
      <c r="L5605" s="427">
        <v>6.67</v>
      </c>
      <c r="M5605" s="427"/>
      <c r="N5605" s="434">
        <v>37820</v>
      </c>
      <c r="O5605" s="427">
        <v>6.68</v>
      </c>
    </row>
    <row r="5606" spans="11:15" ht="15" customHeight="1">
      <c r="K5606" s="434">
        <v>37820</v>
      </c>
      <c r="L5606" s="427">
        <v>6.55</v>
      </c>
      <c r="M5606" s="427"/>
      <c r="N5606" s="434">
        <v>37819</v>
      </c>
      <c r="O5606" s="427">
        <v>6.64</v>
      </c>
    </row>
    <row r="5607" spans="11:15" ht="15" customHeight="1">
      <c r="K5607" s="434">
        <v>37819</v>
      </c>
      <c r="L5607" s="427">
        <v>6.56</v>
      </c>
      <c r="M5607" s="427"/>
      <c r="N5607" s="434">
        <v>37818</v>
      </c>
      <c r="O5607" s="427">
        <v>6.64</v>
      </c>
    </row>
    <row r="5608" spans="11:15" ht="15" customHeight="1">
      <c r="K5608" s="434">
        <v>37818</v>
      </c>
      <c r="L5608" s="427">
        <v>6.56</v>
      </c>
      <c r="M5608" s="427"/>
      <c r="N5608" s="434">
        <v>37817</v>
      </c>
      <c r="O5608" s="427">
        <v>6.63</v>
      </c>
    </row>
    <row r="5609" spans="11:15" ht="15" customHeight="1">
      <c r="K5609" s="434">
        <v>37817</v>
      </c>
      <c r="L5609" s="427">
        <v>6.58</v>
      </c>
      <c r="M5609" s="427"/>
      <c r="N5609" s="434">
        <v>37816</v>
      </c>
      <c r="O5609" s="427">
        <v>6.48</v>
      </c>
    </row>
    <row r="5610" spans="11:15" ht="15" customHeight="1">
      <c r="K5610" s="434">
        <v>37816</v>
      </c>
      <c r="L5610" s="427">
        <v>6.49</v>
      </c>
      <c r="M5610" s="427"/>
      <c r="N5610" s="434">
        <v>37813</v>
      </c>
      <c r="O5610" s="427">
        <v>6.39</v>
      </c>
    </row>
    <row r="5611" spans="11:15" ht="15" customHeight="1">
      <c r="K5611" s="434">
        <v>37813</v>
      </c>
      <c r="L5611" s="427">
        <v>6.17</v>
      </c>
      <c r="M5611" s="427"/>
      <c r="N5611" s="434">
        <v>37812</v>
      </c>
      <c r="O5611" s="427">
        <v>6.43</v>
      </c>
    </row>
    <row r="5612" spans="11:15" ht="15" customHeight="1">
      <c r="K5612" s="434">
        <v>37812</v>
      </c>
      <c r="L5612" s="427">
        <v>6.46</v>
      </c>
      <c r="M5612" s="427"/>
      <c r="N5612" s="434">
        <v>37811</v>
      </c>
      <c r="O5612" s="427">
        <v>6.43</v>
      </c>
    </row>
    <row r="5613" spans="11:15" ht="15" customHeight="1">
      <c r="K5613" s="434">
        <v>37811</v>
      </c>
      <c r="L5613" s="427">
        <v>6.47</v>
      </c>
      <c r="M5613" s="427"/>
      <c r="N5613" s="434">
        <v>37810</v>
      </c>
      <c r="O5613" s="427">
        <v>6.45</v>
      </c>
    </row>
    <row r="5614" spans="11:15" ht="15" customHeight="1">
      <c r="K5614" s="434">
        <v>37810</v>
      </c>
      <c r="L5614" s="427">
        <v>6.49</v>
      </c>
      <c r="M5614" s="427"/>
      <c r="N5614" s="434">
        <v>37809</v>
      </c>
      <c r="O5614" s="427">
        <v>6.46</v>
      </c>
    </row>
    <row r="5615" spans="11:15" ht="15" customHeight="1">
      <c r="K5615" s="434">
        <v>37809</v>
      </c>
      <c r="L5615" s="427">
        <v>6.49</v>
      </c>
      <c r="M5615" s="427"/>
      <c r="N5615" s="434">
        <v>37805</v>
      </c>
      <c r="O5615" s="427">
        <v>6.41</v>
      </c>
    </row>
    <row r="5616" spans="11:15" ht="15" customHeight="1">
      <c r="K5616" s="434">
        <v>37805</v>
      </c>
      <c r="L5616" s="427">
        <v>6.46</v>
      </c>
      <c r="M5616" s="427"/>
      <c r="N5616" s="434">
        <v>37804</v>
      </c>
      <c r="O5616" s="427">
        <v>6.36</v>
      </c>
    </row>
    <row r="5617" spans="11:15" ht="15" customHeight="1">
      <c r="K5617" s="434">
        <v>37804</v>
      </c>
      <c r="L5617" s="427">
        <v>6.38</v>
      </c>
      <c r="M5617" s="427"/>
      <c r="N5617" s="434">
        <v>37803</v>
      </c>
      <c r="O5617" s="427">
        <v>6.46</v>
      </c>
    </row>
    <row r="5618" spans="11:15" ht="15" customHeight="1">
      <c r="K5618" s="434">
        <v>37803</v>
      </c>
      <c r="L5618" s="427">
        <v>6.37</v>
      </c>
      <c r="M5618" s="427"/>
      <c r="N5618" s="434">
        <v>37802</v>
      </c>
      <c r="O5618" s="427">
        <v>6.44</v>
      </c>
    </row>
    <row r="5619" spans="11:15" ht="15" customHeight="1">
      <c r="K5619" s="434">
        <v>37802</v>
      </c>
      <c r="L5619" s="427">
        <v>6.32</v>
      </c>
      <c r="M5619" s="427"/>
      <c r="N5619" s="434">
        <v>37799</v>
      </c>
      <c r="O5619" s="427">
        <v>6.47</v>
      </c>
    </row>
    <row r="5620" spans="11:15" ht="15" customHeight="1">
      <c r="K5620" s="434">
        <v>37799</v>
      </c>
      <c r="L5620" s="427">
        <v>6.34</v>
      </c>
      <c r="M5620" s="427"/>
      <c r="N5620" s="434">
        <v>37798</v>
      </c>
      <c r="O5620" s="427">
        <v>6.44</v>
      </c>
    </row>
    <row r="5621" spans="11:15" ht="15" customHeight="1">
      <c r="K5621" s="434">
        <v>37798</v>
      </c>
      <c r="L5621" s="427">
        <v>6.31</v>
      </c>
      <c r="M5621" s="427"/>
      <c r="N5621" s="434">
        <v>37797</v>
      </c>
      <c r="O5621" s="427">
        <v>6.33</v>
      </c>
    </row>
    <row r="5622" spans="11:15" ht="15" customHeight="1">
      <c r="K5622" s="434">
        <v>37797</v>
      </c>
      <c r="L5622" s="427">
        <v>6.21</v>
      </c>
      <c r="M5622" s="427"/>
      <c r="N5622" s="434">
        <v>37796</v>
      </c>
      <c r="O5622" s="427">
        <v>6.27</v>
      </c>
    </row>
    <row r="5623" spans="11:15" ht="15" customHeight="1">
      <c r="K5623" s="434">
        <v>37796</v>
      </c>
      <c r="L5623" s="427">
        <v>6.13</v>
      </c>
      <c r="M5623" s="427"/>
      <c r="N5623" s="434">
        <v>37795</v>
      </c>
      <c r="O5623" s="427">
        <v>6.31</v>
      </c>
    </row>
    <row r="5624" spans="11:15" ht="15" customHeight="1">
      <c r="K5624" s="434">
        <v>37795</v>
      </c>
      <c r="L5624" s="427">
        <v>6.2</v>
      </c>
      <c r="M5624" s="427"/>
      <c r="N5624" s="434">
        <v>37792</v>
      </c>
      <c r="O5624" s="427">
        <v>6.36</v>
      </c>
    </row>
    <row r="5625" spans="11:15" ht="15" customHeight="1">
      <c r="K5625" s="434">
        <v>37792</v>
      </c>
      <c r="L5625" s="427">
        <v>6.24</v>
      </c>
      <c r="M5625" s="427"/>
      <c r="N5625" s="434">
        <v>37791</v>
      </c>
      <c r="O5625" s="427">
        <v>6.32</v>
      </c>
    </row>
    <row r="5626" spans="11:15" ht="15" customHeight="1">
      <c r="K5626" s="434">
        <v>37791</v>
      </c>
      <c r="L5626" s="427">
        <v>6.2</v>
      </c>
      <c r="M5626" s="427"/>
      <c r="N5626" s="434">
        <v>37790</v>
      </c>
      <c r="O5626" s="427">
        <v>6.32</v>
      </c>
    </row>
    <row r="5627" spans="11:15" ht="15" customHeight="1">
      <c r="K5627" s="434">
        <v>37790</v>
      </c>
      <c r="L5627" s="427">
        <v>6.19</v>
      </c>
      <c r="M5627" s="427"/>
      <c r="N5627" s="434">
        <v>37789</v>
      </c>
      <c r="O5627" s="427">
        <v>6.23</v>
      </c>
    </row>
    <row r="5628" spans="11:15" ht="15" customHeight="1">
      <c r="K5628" s="434">
        <v>37789</v>
      </c>
      <c r="L5628" s="427">
        <v>6.15</v>
      </c>
      <c r="M5628" s="427"/>
      <c r="N5628" s="434">
        <v>37788</v>
      </c>
      <c r="O5628" s="427">
        <v>6.17</v>
      </c>
    </row>
    <row r="5629" spans="11:15" ht="15" customHeight="1">
      <c r="K5629" s="434">
        <v>37788</v>
      </c>
      <c r="L5629" s="427">
        <v>6.08</v>
      </c>
      <c r="M5629" s="427"/>
      <c r="N5629" s="434">
        <v>37785</v>
      </c>
      <c r="O5629" s="427">
        <v>6.13</v>
      </c>
    </row>
    <row r="5630" spans="11:15" ht="15" customHeight="1">
      <c r="K5630" s="434">
        <v>37785</v>
      </c>
      <c r="L5630" s="427">
        <v>6.04</v>
      </c>
      <c r="M5630" s="427"/>
      <c r="N5630" s="434">
        <v>37784</v>
      </c>
      <c r="O5630" s="427">
        <v>6.18</v>
      </c>
    </row>
    <row r="5631" spans="11:15" ht="15" customHeight="1">
      <c r="K5631" s="434">
        <v>37784</v>
      </c>
      <c r="L5631" s="427">
        <v>6.08</v>
      </c>
      <c r="M5631" s="427"/>
      <c r="N5631" s="434">
        <v>37783</v>
      </c>
      <c r="O5631" s="427">
        <v>6.21</v>
      </c>
    </row>
    <row r="5632" spans="11:15" ht="15" customHeight="1">
      <c r="K5632" s="434">
        <v>37783</v>
      </c>
      <c r="L5632" s="427">
        <v>6.1</v>
      </c>
      <c r="M5632" s="427"/>
      <c r="N5632" s="434">
        <v>37782</v>
      </c>
      <c r="O5632" s="427">
        <v>6.21</v>
      </c>
    </row>
    <row r="5633" spans="11:15" ht="15" customHeight="1">
      <c r="K5633" s="434">
        <v>37782</v>
      </c>
      <c r="L5633" s="427">
        <v>6.13</v>
      </c>
      <c r="M5633" s="427"/>
      <c r="N5633" s="434">
        <v>37781</v>
      </c>
      <c r="O5633" s="427">
        <v>6.28</v>
      </c>
    </row>
    <row r="5634" spans="11:15" ht="15" customHeight="1">
      <c r="K5634" s="434">
        <v>37781</v>
      </c>
      <c r="L5634" s="427">
        <v>6.23</v>
      </c>
      <c r="M5634" s="427"/>
      <c r="N5634" s="434">
        <v>37778</v>
      </c>
      <c r="O5634" s="427">
        <v>6.32</v>
      </c>
    </row>
    <row r="5635" spans="11:15" ht="15" customHeight="1">
      <c r="K5635" s="434">
        <v>37778</v>
      </c>
      <c r="L5635" s="427">
        <v>6.31</v>
      </c>
      <c r="M5635" s="427"/>
      <c r="N5635" s="434">
        <v>37777</v>
      </c>
      <c r="O5635" s="427">
        <v>6.32</v>
      </c>
    </row>
    <row r="5636" spans="11:15" ht="15" customHeight="1">
      <c r="K5636" s="434">
        <v>37777</v>
      </c>
      <c r="L5636" s="427">
        <v>6.31</v>
      </c>
      <c r="M5636" s="427"/>
      <c r="N5636" s="434">
        <v>37776</v>
      </c>
      <c r="O5636" s="427">
        <v>6.29</v>
      </c>
    </row>
    <row r="5637" spans="11:15" ht="15" customHeight="1">
      <c r="K5637" s="434">
        <v>37776</v>
      </c>
      <c r="L5637" s="427">
        <v>6.27</v>
      </c>
      <c r="M5637" s="427"/>
      <c r="N5637" s="434">
        <v>37775</v>
      </c>
      <c r="O5637" s="427">
        <v>6.34</v>
      </c>
    </row>
    <row r="5638" spans="11:15" ht="15" customHeight="1">
      <c r="K5638" s="434">
        <v>37775</v>
      </c>
      <c r="L5638" s="427">
        <v>6.27</v>
      </c>
      <c r="M5638" s="427"/>
      <c r="N5638" s="434">
        <v>37774</v>
      </c>
      <c r="O5638" s="427">
        <v>6.4</v>
      </c>
    </row>
    <row r="5639" spans="11:15" ht="15" customHeight="1">
      <c r="K5639" s="434">
        <v>37774</v>
      </c>
      <c r="L5639" s="427">
        <v>6.31</v>
      </c>
      <c r="M5639" s="427"/>
      <c r="N5639" s="434">
        <v>37771</v>
      </c>
      <c r="O5639" s="427">
        <v>6.35</v>
      </c>
    </row>
    <row r="5640" spans="11:15" ht="15" customHeight="1">
      <c r="K5640" s="434">
        <v>37771</v>
      </c>
      <c r="L5640" s="427">
        <v>6.26</v>
      </c>
      <c r="M5640" s="427"/>
      <c r="N5640" s="434">
        <v>37770</v>
      </c>
      <c r="O5640" s="427">
        <v>6.34</v>
      </c>
    </row>
    <row r="5641" spans="11:15" ht="15" customHeight="1">
      <c r="K5641" s="434">
        <v>37770</v>
      </c>
      <c r="L5641" s="427">
        <v>6.26</v>
      </c>
      <c r="M5641" s="427"/>
      <c r="N5641" s="434">
        <v>37769</v>
      </c>
      <c r="O5641" s="427">
        <v>6.39</v>
      </c>
    </row>
    <row r="5642" spans="11:15" ht="15" customHeight="1">
      <c r="K5642" s="434">
        <v>37769</v>
      </c>
      <c r="L5642" s="427">
        <v>6.29</v>
      </c>
      <c r="M5642" s="427"/>
      <c r="N5642" s="434">
        <v>37768</v>
      </c>
      <c r="O5642" s="427">
        <v>6.37</v>
      </c>
    </row>
    <row r="5643" spans="11:15" ht="15" customHeight="1">
      <c r="K5643" s="434">
        <v>37768</v>
      </c>
      <c r="L5643" s="427">
        <v>6.27</v>
      </c>
      <c r="M5643" s="427"/>
      <c r="N5643" s="434">
        <v>37764</v>
      </c>
      <c r="O5643" s="427">
        <v>6.3</v>
      </c>
    </row>
    <row r="5644" spans="11:15" ht="15" customHeight="1">
      <c r="K5644" s="434">
        <v>37764</v>
      </c>
      <c r="L5644" s="427">
        <v>6.22</v>
      </c>
      <c r="M5644" s="427"/>
      <c r="N5644" s="434">
        <v>37763</v>
      </c>
      <c r="O5644" s="427">
        <v>6.24</v>
      </c>
    </row>
    <row r="5645" spans="11:15" ht="15" customHeight="1">
      <c r="K5645" s="434">
        <v>37763</v>
      </c>
      <c r="L5645" s="427">
        <v>6.1</v>
      </c>
      <c r="M5645" s="427"/>
      <c r="N5645" s="434">
        <v>37762</v>
      </c>
      <c r="O5645" s="427">
        <v>6.27</v>
      </c>
    </row>
    <row r="5646" spans="11:15" ht="15" customHeight="1">
      <c r="K5646" s="434">
        <v>37762</v>
      </c>
      <c r="L5646" s="427">
        <v>6.13</v>
      </c>
      <c r="M5646" s="427"/>
      <c r="N5646" s="434">
        <v>37761</v>
      </c>
      <c r="O5646" s="427">
        <v>6.37</v>
      </c>
    </row>
    <row r="5647" spans="11:15" ht="15" customHeight="1">
      <c r="K5647" s="434">
        <v>37761</v>
      </c>
      <c r="L5647" s="427">
        <v>6.26</v>
      </c>
      <c r="M5647" s="427"/>
      <c r="N5647" s="434">
        <v>37760</v>
      </c>
      <c r="O5647" s="427">
        <v>6.44</v>
      </c>
    </row>
    <row r="5648" spans="11:15" ht="15" customHeight="1">
      <c r="K5648" s="434">
        <v>37760</v>
      </c>
      <c r="L5648" s="427">
        <v>6.3</v>
      </c>
      <c r="M5648" s="427"/>
      <c r="N5648" s="434">
        <v>37757</v>
      </c>
      <c r="O5648" s="427">
        <v>6.43</v>
      </c>
    </row>
    <row r="5649" spans="11:15" ht="15" customHeight="1">
      <c r="K5649" s="434">
        <v>37757</v>
      </c>
      <c r="L5649" s="427">
        <v>6.3</v>
      </c>
      <c r="M5649" s="427"/>
      <c r="N5649" s="434">
        <v>37756</v>
      </c>
      <c r="O5649" s="427">
        <v>6.47</v>
      </c>
    </row>
    <row r="5650" spans="11:15" ht="15" customHeight="1">
      <c r="K5650" s="434">
        <v>37756</v>
      </c>
      <c r="L5650" s="427">
        <v>6.33</v>
      </c>
      <c r="M5650" s="427"/>
      <c r="N5650" s="434">
        <v>37755</v>
      </c>
      <c r="O5650" s="427">
        <v>6.46</v>
      </c>
    </row>
    <row r="5651" spans="11:15" ht="15" customHeight="1">
      <c r="K5651" s="434">
        <v>37755</v>
      </c>
      <c r="L5651" s="427">
        <v>6.34</v>
      </c>
      <c r="M5651" s="427"/>
      <c r="N5651" s="434">
        <v>37754</v>
      </c>
      <c r="O5651" s="427">
        <v>6.52</v>
      </c>
    </row>
    <row r="5652" spans="11:15" ht="15" customHeight="1">
      <c r="K5652" s="434">
        <v>37754</v>
      </c>
      <c r="L5652" s="427">
        <v>6.39</v>
      </c>
      <c r="M5652" s="427"/>
      <c r="N5652" s="434">
        <v>37753</v>
      </c>
      <c r="O5652" s="427">
        <v>6.53</v>
      </c>
    </row>
    <row r="5653" spans="11:15" ht="15" customHeight="1">
      <c r="K5653" s="434">
        <v>37753</v>
      </c>
      <c r="L5653" s="427">
        <v>6.4</v>
      </c>
      <c r="M5653" s="427"/>
      <c r="N5653" s="434">
        <v>37750</v>
      </c>
      <c r="O5653" s="427">
        <v>6.54</v>
      </c>
    </row>
    <row r="5654" spans="11:15" ht="15" customHeight="1">
      <c r="K5654" s="434">
        <v>37750</v>
      </c>
      <c r="L5654" s="427">
        <v>6.41</v>
      </c>
      <c r="M5654" s="427"/>
      <c r="N5654" s="434">
        <v>37749</v>
      </c>
      <c r="O5654" s="427">
        <v>6.29</v>
      </c>
    </row>
    <row r="5655" spans="11:15" ht="15" customHeight="1">
      <c r="K5655" s="434">
        <v>37749</v>
      </c>
      <c r="L5655" s="427">
        <v>6.42</v>
      </c>
      <c r="M5655" s="427"/>
      <c r="N5655" s="434">
        <v>37748</v>
      </c>
      <c r="O5655" s="427">
        <v>6.53</v>
      </c>
    </row>
    <row r="5656" spans="11:15" ht="15" customHeight="1">
      <c r="K5656" s="434">
        <v>37748</v>
      </c>
      <c r="L5656" s="427">
        <v>6.42</v>
      </c>
      <c r="M5656" s="427"/>
      <c r="N5656" s="434">
        <v>37747</v>
      </c>
      <c r="O5656" s="427">
        <v>6.61</v>
      </c>
    </row>
    <row r="5657" spans="11:15" ht="15" customHeight="1">
      <c r="K5657" s="434">
        <v>37747</v>
      </c>
      <c r="L5657" s="427">
        <v>6.5</v>
      </c>
      <c r="M5657" s="427"/>
      <c r="N5657" s="434">
        <v>37746</v>
      </c>
      <c r="O5657" s="427">
        <v>6.65</v>
      </c>
    </row>
    <row r="5658" spans="11:15" ht="15" customHeight="1">
      <c r="K5658" s="434">
        <v>37746</v>
      </c>
      <c r="L5658" s="427">
        <v>6.55</v>
      </c>
      <c r="M5658" s="427"/>
      <c r="N5658" s="434">
        <v>37743</v>
      </c>
      <c r="O5658" s="427">
        <v>6.69</v>
      </c>
    </row>
    <row r="5659" spans="11:15" ht="15" customHeight="1">
      <c r="K5659" s="434">
        <v>37743</v>
      </c>
      <c r="L5659" s="427">
        <v>6.57</v>
      </c>
      <c r="M5659" s="427"/>
      <c r="N5659" s="434">
        <v>37742</v>
      </c>
      <c r="O5659" s="427">
        <v>6.69</v>
      </c>
    </row>
    <row r="5660" spans="11:15" ht="15" customHeight="1">
      <c r="K5660" s="434">
        <v>37742</v>
      </c>
      <c r="L5660" s="427">
        <v>6.54</v>
      </c>
      <c r="M5660" s="427"/>
      <c r="N5660" s="434">
        <v>37741</v>
      </c>
      <c r="O5660" s="427">
        <v>6.69</v>
      </c>
    </row>
    <row r="5661" spans="11:15" ht="15" customHeight="1">
      <c r="K5661" s="434">
        <v>37741</v>
      </c>
      <c r="L5661" s="427">
        <v>6.54</v>
      </c>
      <c r="M5661" s="427"/>
      <c r="N5661" s="434">
        <v>37740</v>
      </c>
      <c r="O5661" s="427">
        <v>6.77</v>
      </c>
    </row>
    <row r="5662" spans="11:15" ht="15" customHeight="1">
      <c r="K5662" s="434">
        <v>37740</v>
      </c>
      <c r="L5662" s="427">
        <v>6.58</v>
      </c>
      <c r="M5662" s="427"/>
      <c r="N5662" s="434">
        <v>37739</v>
      </c>
      <c r="O5662" s="427">
        <v>6.76</v>
      </c>
    </row>
    <row r="5663" spans="11:15" ht="15" customHeight="1">
      <c r="K5663" s="434">
        <v>37739</v>
      </c>
      <c r="L5663" s="427">
        <v>6.57</v>
      </c>
      <c r="M5663" s="427"/>
      <c r="N5663" s="434">
        <v>37736</v>
      </c>
      <c r="O5663" s="427">
        <v>6.79</v>
      </c>
    </row>
    <row r="5664" spans="11:15" ht="15" customHeight="1">
      <c r="K5664" s="434">
        <v>37736</v>
      </c>
      <c r="L5664" s="427">
        <v>6.58</v>
      </c>
      <c r="M5664" s="427"/>
      <c r="N5664" s="434">
        <v>37735</v>
      </c>
      <c r="O5664" s="427">
        <v>6.82</v>
      </c>
    </row>
    <row r="5665" spans="11:15" ht="15" customHeight="1">
      <c r="K5665" s="434">
        <v>37735</v>
      </c>
      <c r="L5665" s="427">
        <v>6.58</v>
      </c>
      <c r="M5665" s="427"/>
      <c r="N5665" s="434">
        <v>37734</v>
      </c>
      <c r="O5665" s="427">
        <v>6.89</v>
      </c>
    </row>
    <row r="5666" spans="11:15" ht="15" customHeight="1">
      <c r="K5666" s="434">
        <v>37734</v>
      </c>
      <c r="L5666" s="427">
        <v>6.63</v>
      </c>
      <c r="M5666" s="427"/>
      <c r="N5666" s="434">
        <v>37733</v>
      </c>
      <c r="O5666" s="427">
        <v>6.91</v>
      </c>
    </row>
    <row r="5667" spans="11:15" ht="15" customHeight="1">
      <c r="K5667" s="434">
        <v>37733</v>
      </c>
      <c r="L5667" s="427">
        <v>6.63</v>
      </c>
      <c r="M5667" s="427"/>
      <c r="N5667" s="434">
        <v>37732</v>
      </c>
      <c r="O5667" s="427">
        <v>6.92</v>
      </c>
    </row>
    <row r="5668" spans="11:15" ht="15" customHeight="1">
      <c r="K5668" s="434">
        <v>37732</v>
      </c>
      <c r="L5668" s="427">
        <v>6.63</v>
      </c>
      <c r="M5668" s="427"/>
      <c r="N5668" s="434">
        <v>37728</v>
      </c>
      <c r="O5668" s="427">
        <v>6.94</v>
      </c>
    </row>
    <row r="5669" spans="11:15" ht="15" customHeight="1">
      <c r="K5669" s="434">
        <v>37728</v>
      </c>
      <c r="L5669" s="427">
        <v>6.22</v>
      </c>
      <c r="M5669" s="427"/>
      <c r="N5669" s="434">
        <v>37727</v>
      </c>
      <c r="O5669" s="427">
        <v>6.96</v>
      </c>
    </row>
    <row r="5670" spans="11:15" ht="15" customHeight="1">
      <c r="K5670" s="434">
        <v>37727</v>
      </c>
      <c r="L5670" s="427">
        <v>6.63</v>
      </c>
      <c r="M5670" s="427"/>
      <c r="N5670" s="434">
        <v>37726</v>
      </c>
      <c r="O5670" s="427">
        <v>7</v>
      </c>
    </row>
    <row r="5671" spans="11:15" ht="15" customHeight="1">
      <c r="K5671" s="434">
        <v>37726</v>
      </c>
      <c r="L5671" s="427">
        <v>6.67</v>
      </c>
      <c r="M5671" s="427"/>
      <c r="N5671" s="434">
        <v>37725</v>
      </c>
      <c r="O5671" s="427">
        <v>7.06</v>
      </c>
    </row>
    <row r="5672" spans="11:15" ht="15" customHeight="1">
      <c r="K5672" s="434">
        <v>37725</v>
      </c>
      <c r="L5672" s="427">
        <v>6.7</v>
      </c>
      <c r="M5672" s="427"/>
      <c r="N5672" s="434">
        <v>37722</v>
      </c>
      <c r="O5672" s="427">
        <v>7.04</v>
      </c>
    </row>
    <row r="5673" spans="11:15" ht="15" customHeight="1">
      <c r="K5673" s="434">
        <v>37722</v>
      </c>
      <c r="L5673" s="427">
        <v>6.69</v>
      </c>
      <c r="M5673" s="427"/>
      <c r="N5673" s="434">
        <v>37721</v>
      </c>
      <c r="O5673" s="427">
        <v>7.03</v>
      </c>
    </row>
    <row r="5674" spans="11:15" ht="15" customHeight="1">
      <c r="K5674" s="434">
        <v>37721</v>
      </c>
      <c r="L5674" s="427">
        <v>6.68</v>
      </c>
      <c r="M5674" s="427"/>
      <c r="N5674" s="434">
        <v>37720</v>
      </c>
      <c r="O5674" s="427">
        <v>7.02</v>
      </c>
    </row>
    <row r="5675" spans="11:15" ht="15" customHeight="1">
      <c r="K5675" s="434">
        <v>37720</v>
      </c>
      <c r="L5675" s="427">
        <v>6.66</v>
      </c>
      <c r="M5675" s="427"/>
      <c r="N5675" s="434">
        <v>37719</v>
      </c>
      <c r="O5675" s="427">
        <v>7.03</v>
      </c>
    </row>
    <row r="5676" spans="11:15" ht="15" customHeight="1">
      <c r="K5676" s="434">
        <v>37719</v>
      </c>
      <c r="L5676" s="427">
        <v>6.67</v>
      </c>
      <c r="M5676" s="427"/>
      <c r="N5676" s="434">
        <v>37718</v>
      </c>
      <c r="O5676" s="427">
        <v>7.07</v>
      </c>
    </row>
    <row r="5677" spans="11:15" ht="15" customHeight="1">
      <c r="K5677" s="434">
        <v>37718</v>
      </c>
      <c r="L5677" s="427">
        <v>6.72</v>
      </c>
      <c r="M5677" s="427"/>
      <c r="N5677" s="434">
        <v>37715</v>
      </c>
      <c r="O5677" s="427">
        <v>7.05</v>
      </c>
    </row>
    <row r="5678" spans="11:15" ht="15" customHeight="1">
      <c r="K5678" s="434">
        <v>37715</v>
      </c>
      <c r="L5678" s="427">
        <v>6.69</v>
      </c>
      <c r="M5678" s="427"/>
      <c r="N5678" s="434">
        <v>37714</v>
      </c>
      <c r="O5678" s="427">
        <v>7.04</v>
      </c>
    </row>
    <row r="5679" spans="11:15" ht="15" customHeight="1">
      <c r="K5679" s="434">
        <v>37714</v>
      </c>
      <c r="L5679" s="427">
        <v>6.67</v>
      </c>
      <c r="M5679" s="427"/>
      <c r="N5679" s="434">
        <v>37713</v>
      </c>
      <c r="O5679" s="427">
        <v>7.02</v>
      </c>
    </row>
    <row r="5680" spans="11:15" ht="15" customHeight="1">
      <c r="K5680" s="434">
        <v>37713</v>
      </c>
      <c r="L5680" s="427">
        <v>6.68</v>
      </c>
      <c r="M5680" s="427"/>
      <c r="N5680" s="434">
        <v>37712</v>
      </c>
      <c r="O5680" s="427">
        <v>6.98</v>
      </c>
    </row>
    <row r="5681" spans="11:15" ht="15" customHeight="1">
      <c r="K5681" s="434">
        <v>37712</v>
      </c>
      <c r="L5681" s="427">
        <v>6.65</v>
      </c>
      <c r="M5681" s="427"/>
      <c r="N5681" s="434">
        <v>37711</v>
      </c>
      <c r="O5681" s="427">
        <v>6.99</v>
      </c>
    </row>
    <row r="5682" spans="11:15" ht="15" customHeight="1">
      <c r="K5682" s="434">
        <v>37711</v>
      </c>
      <c r="L5682" s="427">
        <v>6.68</v>
      </c>
      <c r="M5682" s="427"/>
      <c r="N5682" s="434">
        <v>37708</v>
      </c>
      <c r="O5682" s="427">
        <v>7.03</v>
      </c>
    </row>
    <row r="5683" spans="11:15" ht="15" customHeight="1">
      <c r="K5683" s="434">
        <v>37708</v>
      </c>
      <c r="L5683" s="427">
        <v>6.75</v>
      </c>
      <c r="M5683" s="427"/>
      <c r="N5683" s="434">
        <v>37707</v>
      </c>
      <c r="O5683" s="427">
        <v>7.05</v>
      </c>
    </row>
    <row r="5684" spans="11:15" ht="15" customHeight="1">
      <c r="K5684" s="434">
        <v>37707</v>
      </c>
      <c r="L5684" s="427">
        <v>6.77</v>
      </c>
      <c r="M5684" s="427"/>
      <c r="N5684" s="434">
        <v>37706</v>
      </c>
      <c r="O5684" s="427">
        <v>7.06</v>
      </c>
    </row>
    <row r="5685" spans="11:15" ht="15" customHeight="1">
      <c r="K5685" s="434">
        <v>37706</v>
      </c>
      <c r="L5685" s="427">
        <v>6.79</v>
      </c>
      <c r="M5685" s="427"/>
      <c r="N5685" s="434">
        <v>37705</v>
      </c>
      <c r="O5685" s="427">
        <v>7.11</v>
      </c>
    </row>
    <row r="5686" spans="11:15" ht="15" customHeight="1">
      <c r="K5686" s="434">
        <v>37705</v>
      </c>
      <c r="L5686" s="427">
        <v>6.83</v>
      </c>
      <c r="M5686" s="427"/>
      <c r="N5686" s="434">
        <v>37704</v>
      </c>
      <c r="O5686" s="427">
        <v>7.11</v>
      </c>
    </row>
    <row r="5687" spans="11:15" ht="15" customHeight="1">
      <c r="K5687" s="434">
        <v>37704</v>
      </c>
      <c r="L5687" s="427">
        <v>6.83</v>
      </c>
      <c r="M5687" s="427"/>
      <c r="N5687" s="434">
        <v>37701</v>
      </c>
      <c r="O5687" s="427">
        <v>7.17</v>
      </c>
    </row>
    <row r="5688" spans="11:15" ht="15" customHeight="1">
      <c r="K5688" s="434">
        <v>37701</v>
      </c>
      <c r="L5688" s="427">
        <v>6.92</v>
      </c>
      <c r="M5688" s="427"/>
      <c r="N5688" s="434">
        <v>37700</v>
      </c>
      <c r="O5688" s="427">
        <v>7.13</v>
      </c>
    </row>
    <row r="5689" spans="11:15" ht="15" customHeight="1">
      <c r="K5689" s="434">
        <v>37700</v>
      </c>
      <c r="L5689" s="427">
        <v>6.9</v>
      </c>
      <c r="M5689" s="427"/>
      <c r="N5689" s="434">
        <v>37699</v>
      </c>
      <c r="O5689" s="427">
        <v>7.11</v>
      </c>
    </row>
    <row r="5690" spans="11:15" ht="15" customHeight="1">
      <c r="K5690" s="434">
        <v>37699</v>
      </c>
      <c r="L5690" s="427">
        <v>6.87</v>
      </c>
      <c r="M5690" s="427"/>
      <c r="N5690" s="434">
        <v>37698</v>
      </c>
      <c r="O5690" s="427">
        <v>7.11</v>
      </c>
    </row>
    <row r="5691" spans="11:15" ht="15" customHeight="1">
      <c r="K5691" s="434">
        <v>37698</v>
      </c>
      <c r="L5691" s="427">
        <v>6.86</v>
      </c>
      <c r="M5691" s="427"/>
      <c r="N5691" s="434">
        <v>37697</v>
      </c>
      <c r="O5691" s="427">
        <v>7.09</v>
      </c>
    </row>
    <row r="5692" spans="11:15" ht="15" customHeight="1">
      <c r="K5692" s="434">
        <v>37697</v>
      </c>
      <c r="L5692" s="427">
        <v>6.84</v>
      </c>
      <c r="M5692" s="427"/>
      <c r="N5692" s="434">
        <v>37694</v>
      </c>
      <c r="O5692" s="427">
        <v>7.04</v>
      </c>
    </row>
    <row r="5693" spans="11:15" ht="15" customHeight="1">
      <c r="K5693" s="434">
        <v>37694</v>
      </c>
      <c r="L5693" s="427">
        <v>6.77</v>
      </c>
      <c r="M5693" s="427"/>
      <c r="N5693" s="434">
        <v>37693</v>
      </c>
      <c r="O5693" s="427">
        <v>7.05</v>
      </c>
    </row>
    <row r="5694" spans="11:15" ht="15" customHeight="1">
      <c r="K5694" s="434">
        <v>37693</v>
      </c>
      <c r="L5694" s="427">
        <v>6.79</v>
      </c>
      <c r="M5694" s="427"/>
      <c r="N5694" s="434">
        <v>37692</v>
      </c>
      <c r="O5694" s="427">
        <v>6.97</v>
      </c>
    </row>
    <row r="5695" spans="11:15" ht="15" customHeight="1">
      <c r="K5695" s="434">
        <v>37692</v>
      </c>
      <c r="L5695" s="427">
        <v>6.72</v>
      </c>
      <c r="M5695" s="427"/>
      <c r="N5695" s="434">
        <v>37691</v>
      </c>
      <c r="O5695" s="427">
        <v>6.99</v>
      </c>
    </row>
    <row r="5696" spans="11:15" ht="15" customHeight="1">
      <c r="K5696" s="434">
        <v>37691</v>
      </c>
      <c r="L5696" s="427">
        <v>6.74</v>
      </c>
      <c r="M5696" s="427"/>
      <c r="N5696" s="434">
        <v>37690</v>
      </c>
      <c r="O5696" s="427">
        <v>6.99</v>
      </c>
    </row>
    <row r="5697" spans="11:15" ht="15" customHeight="1">
      <c r="K5697" s="434">
        <v>37690</v>
      </c>
      <c r="L5697" s="427">
        <v>6.74</v>
      </c>
      <c r="M5697" s="427"/>
      <c r="N5697" s="434">
        <v>37687</v>
      </c>
      <c r="O5697" s="427">
        <v>7</v>
      </c>
    </row>
    <row r="5698" spans="11:15" ht="15" customHeight="1">
      <c r="K5698" s="434">
        <v>37687</v>
      </c>
      <c r="L5698" s="427">
        <v>6.75</v>
      </c>
      <c r="M5698" s="427"/>
      <c r="N5698" s="434">
        <v>37686</v>
      </c>
      <c r="O5698" s="427">
        <v>7.01</v>
      </c>
    </row>
    <row r="5699" spans="11:15" ht="15" customHeight="1">
      <c r="K5699" s="434">
        <v>37686</v>
      </c>
      <c r="L5699" s="427">
        <v>6.75</v>
      </c>
      <c r="M5699" s="427"/>
      <c r="N5699" s="434">
        <v>37685</v>
      </c>
      <c r="O5699" s="427">
        <v>6.99</v>
      </c>
    </row>
    <row r="5700" spans="11:15" ht="15" customHeight="1">
      <c r="K5700" s="434">
        <v>37685</v>
      </c>
      <c r="L5700" s="427">
        <v>6.73</v>
      </c>
      <c r="M5700" s="427"/>
      <c r="N5700" s="434">
        <v>37684</v>
      </c>
      <c r="O5700" s="427">
        <v>7.01</v>
      </c>
    </row>
    <row r="5701" spans="11:15" ht="15" customHeight="1">
      <c r="K5701" s="434">
        <v>37684</v>
      </c>
      <c r="L5701" s="427">
        <v>6.74</v>
      </c>
      <c r="M5701" s="427"/>
      <c r="N5701" s="434">
        <v>37683</v>
      </c>
      <c r="O5701" s="427">
        <v>7.01</v>
      </c>
    </row>
    <row r="5702" spans="11:15" ht="15" customHeight="1">
      <c r="K5702" s="434">
        <v>37683</v>
      </c>
      <c r="L5702" s="427">
        <v>6.79</v>
      </c>
      <c r="M5702" s="427"/>
      <c r="N5702" s="434">
        <v>37680</v>
      </c>
      <c r="O5702" s="427">
        <v>7.03</v>
      </c>
    </row>
    <row r="5703" spans="11:15" ht="15" customHeight="1">
      <c r="K5703" s="434">
        <v>37680</v>
      </c>
      <c r="L5703" s="427">
        <v>6.82</v>
      </c>
      <c r="M5703" s="427"/>
      <c r="N5703" s="434">
        <v>37679</v>
      </c>
      <c r="O5703" s="427">
        <v>7.07</v>
      </c>
    </row>
    <row r="5704" spans="11:15" ht="15" customHeight="1">
      <c r="K5704" s="434">
        <v>37679</v>
      </c>
      <c r="L5704" s="427">
        <v>6.85</v>
      </c>
      <c r="M5704" s="427"/>
      <c r="N5704" s="434">
        <v>37678</v>
      </c>
      <c r="O5704" s="427">
        <v>7.07</v>
      </c>
    </row>
    <row r="5705" spans="11:15" ht="15" customHeight="1">
      <c r="K5705" s="434">
        <v>37678</v>
      </c>
      <c r="L5705" s="427">
        <v>6.86</v>
      </c>
      <c r="M5705" s="427"/>
      <c r="N5705" s="434">
        <v>37677</v>
      </c>
      <c r="O5705" s="427">
        <v>7.09</v>
      </c>
    </row>
    <row r="5706" spans="11:15" ht="15" customHeight="1">
      <c r="K5706" s="434">
        <v>37677</v>
      </c>
      <c r="L5706" s="427">
        <v>6.9</v>
      </c>
      <c r="M5706" s="427"/>
      <c r="N5706" s="434">
        <v>37676</v>
      </c>
      <c r="O5706" s="427">
        <v>7.13</v>
      </c>
    </row>
    <row r="5707" spans="11:15" ht="15" customHeight="1">
      <c r="K5707" s="434">
        <v>37676</v>
      </c>
      <c r="L5707" s="427">
        <v>6.92</v>
      </c>
      <c r="M5707" s="427"/>
      <c r="N5707" s="434">
        <v>37673</v>
      </c>
      <c r="O5707" s="427">
        <v>7.16</v>
      </c>
    </row>
    <row r="5708" spans="11:15" ht="15" customHeight="1">
      <c r="K5708" s="434">
        <v>37673</v>
      </c>
      <c r="L5708" s="427">
        <v>6.95</v>
      </c>
      <c r="M5708" s="427"/>
      <c r="N5708" s="434">
        <v>37672</v>
      </c>
      <c r="O5708" s="427">
        <v>7.13</v>
      </c>
    </row>
    <row r="5709" spans="11:15" ht="15" customHeight="1">
      <c r="K5709" s="434">
        <v>37672</v>
      </c>
      <c r="L5709" s="427">
        <v>6.92</v>
      </c>
      <c r="M5709" s="427"/>
      <c r="N5709" s="434">
        <v>37671</v>
      </c>
      <c r="O5709" s="427">
        <v>7.14</v>
      </c>
    </row>
    <row r="5710" spans="11:15" ht="15" customHeight="1">
      <c r="K5710" s="434">
        <v>37671</v>
      </c>
      <c r="L5710" s="427">
        <v>6.93</v>
      </c>
      <c r="M5710" s="427"/>
      <c r="N5710" s="434">
        <v>37670</v>
      </c>
      <c r="O5710" s="427">
        <v>7.2</v>
      </c>
    </row>
    <row r="5711" spans="11:15" ht="15" customHeight="1">
      <c r="K5711" s="434">
        <v>37670</v>
      </c>
      <c r="L5711" s="427">
        <v>6.98</v>
      </c>
      <c r="M5711" s="427"/>
      <c r="N5711" s="434">
        <v>37666</v>
      </c>
      <c r="O5711" s="427">
        <v>7.22</v>
      </c>
    </row>
    <row r="5712" spans="11:15" ht="15" customHeight="1">
      <c r="K5712" s="434">
        <v>37666</v>
      </c>
      <c r="L5712" s="427">
        <v>6.98</v>
      </c>
      <c r="M5712" s="427"/>
      <c r="N5712" s="434">
        <v>37665</v>
      </c>
      <c r="O5712" s="427">
        <v>7.17</v>
      </c>
    </row>
    <row r="5713" spans="11:15" ht="15" customHeight="1">
      <c r="K5713" s="434">
        <v>37665</v>
      </c>
      <c r="L5713" s="427">
        <v>6.95</v>
      </c>
      <c r="M5713" s="427"/>
      <c r="N5713" s="434">
        <v>37664</v>
      </c>
      <c r="O5713" s="427">
        <v>7.19</v>
      </c>
    </row>
    <row r="5714" spans="11:15" ht="15" customHeight="1">
      <c r="K5714" s="434">
        <v>37664</v>
      </c>
      <c r="L5714" s="427">
        <v>6.96</v>
      </c>
      <c r="M5714" s="427"/>
      <c r="N5714" s="434">
        <v>37663</v>
      </c>
      <c r="O5714" s="427">
        <v>7.2</v>
      </c>
    </row>
    <row r="5715" spans="11:15" ht="15" customHeight="1">
      <c r="K5715" s="434">
        <v>37663</v>
      </c>
      <c r="L5715" s="427">
        <v>6.95</v>
      </c>
      <c r="M5715" s="427"/>
      <c r="N5715" s="434">
        <v>37662</v>
      </c>
      <c r="O5715" s="427">
        <v>7.2</v>
      </c>
    </row>
    <row r="5716" spans="11:15" ht="15" customHeight="1">
      <c r="K5716" s="434">
        <v>37662</v>
      </c>
      <c r="L5716" s="427">
        <v>6.95</v>
      </c>
      <c r="M5716" s="427"/>
      <c r="N5716" s="434">
        <v>37659</v>
      </c>
      <c r="O5716" s="427">
        <v>7.2</v>
      </c>
    </row>
    <row r="5717" spans="11:15" ht="15" customHeight="1">
      <c r="K5717" s="434">
        <v>37659</v>
      </c>
      <c r="L5717" s="427">
        <v>6.93</v>
      </c>
      <c r="M5717" s="427"/>
      <c r="N5717" s="434">
        <v>37658</v>
      </c>
      <c r="O5717" s="427">
        <v>7.22</v>
      </c>
    </row>
    <row r="5718" spans="11:15" ht="15" customHeight="1">
      <c r="K5718" s="434">
        <v>37658</v>
      </c>
      <c r="L5718" s="427">
        <v>6.94</v>
      </c>
      <c r="M5718" s="427"/>
      <c r="N5718" s="434">
        <v>37657</v>
      </c>
      <c r="O5718" s="427">
        <v>7.26</v>
      </c>
    </row>
    <row r="5719" spans="11:15" ht="15" customHeight="1">
      <c r="K5719" s="434">
        <v>37657</v>
      </c>
      <c r="L5719" s="427">
        <v>6.96</v>
      </c>
      <c r="M5719" s="427"/>
      <c r="N5719" s="434">
        <v>37656</v>
      </c>
      <c r="O5719" s="427">
        <v>7.22</v>
      </c>
    </row>
    <row r="5720" spans="11:15" ht="15" customHeight="1">
      <c r="K5720" s="434">
        <v>37656</v>
      </c>
      <c r="L5720" s="427">
        <v>6.92</v>
      </c>
      <c r="M5720" s="427"/>
      <c r="N5720" s="434">
        <v>37655</v>
      </c>
      <c r="O5720" s="427">
        <v>7.27</v>
      </c>
    </row>
    <row r="5721" spans="11:15" ht="15" customHeight="1">
      <c r="K5721" s="434">
        <v>37655</v>
      </c>
      <c r="L5721" s="427">
        <v>6.97</v>
      </c>
      <c r="M5721" s="427"/>
      <c r="N5721" s="434">
        <v>37652</v>
      </c>
      <c r="O5721" s="427">
        <v>7.28</v>
      </c>
    </row>
    <row r="5722" spans="11:15" ht="15" customHeight="1">
      <c r="K5722" s="434">
        <v>37652</v>
      </c>
      <c r="L5722" s="427">
        <v>7.01</v>
      </c>
      <c r="M5722" s="427"/>
      <c r="N5722" s="434">
        <v>37651</v>
      </c>
      <c r="O5722" s="427">
        <v>7.32</v>
      </c>
    </row>
    <row r="5723" spans="11:15" ht="15" customHeight="1">
      <c r="K5723" s="434">
        <v>37651</v>
      </c>
      <c r="L5723" s="427">
        <v>7.03</v>
      </c>
      <c r="M5723" s="427"/>
      <c r="N5723" s="434">
        <v>37650</v>
      </c>
      <c r="O5723" s="427">
        <v>7.36</v>
      </c>
    </row>
    <row r="5724" spans="11:15" ht="15" customHeight="1">
      <c r="K5724" s="434">
        <v>37650</v>
      </c>
      <c r="L5724" s="427">
        <v>7.06</v>
      </c>
      <c r="M5724" s="427"/>
      <c r="N5724" s="434">
        <v>37649</v>
      </c>
      <c r="O5724" s="427">
        <v>7.35</v>
      </c>
    </row>
    <row r="5725" spans="11:15" ht="15" customHeight="1">
      <c r="K5725" s="434">
        <v>37649</v>
      </c>
      <c r="L5725" s="427">
        <v>7.02</v>
      </c>
      <c r="M5725" s="427"/>
      <c r="N5725" s="434">
        <v>37648</v>
      </c>
      <c r="O5725" s="427">
        <v>7.38</v>
      </c>
    </row>
    <row r="5726" spans="11:15" ht="15" customHeight="1">
      <c r="K5726" s="434">
        <v>37648</v>
      </c>
      <c r="L5726" s="427">
        <v>7.04</v>
      </c>
      <c r="M5726" s="427"/>
      <c r="N5726" s="434">
        <v>37645</v>
      </c>
      <c r="O5726" s="427">
        <v>7.4</v>
      </c>
    </row>
    <row r="5727" spans="11:15" ht="15" customHeight="1">
      <c r="K5727" s="434">
        <v>37645</v>
      </c>
      <c r="L5727" s="427">
        <v>7.02</v>
      </c>
      <c r="M5727" s="427"/>
      <c r="N5727" s="434">
        <v>37644</v>
      </c>
      <c r="O5727" s="427">
        <v>7.43</v>
      </c>
    </row>
    <row r="5728" spans="11:15" ht="15" customHeight="1">
      <c r="K5728" s="434">
        <v>37644</v>
      </c>
      <c r="L5728" s="427">
        <v>7.06</v>
      </c>
      <c r="M5728" s="427"/>
      <c r="N5728" s="434">
        <v>37643</v>
      </c>
      <c r="O5728" s="427">
        <v>7.41</v>
      </c>
    </row>
    <row r="5729" spans="11:15" ht="15" customHeight="1">
      <c r="K5729" s="434">
        <v>37643</v>
      </c>
      <c r="L5729" s="427">
        <v>7.04</v>
      </c>
      <c r="M5729" s="427"/>
      <c r="N5729" s="434">
        <v>37642</v>
      </c>
      <c r="O5729" s="427">
        <v>7.44</v>
      </c>
    </row>
    <row r="5730" spans="11:15" ht="15" customHeight="1">
      <c r="K5730" s="434">
        <v>37642</v>
      </c>
      <c r="L5730" s="427">
        <v>7.05</v>
      </c>
      <c r="M5730" s="427"/>
      <c r="N5730" s="434">
        <v>37638</v>
      </c>
      <c r="O5730" s="427">
        <v>7.45</v>
      </c>
    </row>
    <row r="5731" spans="11:15" ht="15" customHeight="1">
      <c r="K5731" s="434">
        <v>37638</v>
      </c>
      <c r="L5731" s="427">
        <v>7.06</v>
      </c>
      <c r="M5731" s="427"/>
      <c r="N5731" s="434">
        <v>37637</v>
      </c>
      <c r="O5731" s="427">
        <v>7.5</v>
      </c>
    </row>
    <row r="5732" spans="11:15" ht="15" customHeight="1">
      <c r="K5732" s="434">
        <v>37637</v>
      </c>
      <c r="L5732" s="427">
        <v>7.08</v>
      </c>
      <c r="M5732" s="427"/>
      <c r="N5732" s="434">
        <v>37636</v>
      </c>
      <c r="O5732" s="427">
        <v>7.5</v>
      </c>
    </row>
    <row r="5733" spans="11:15" ht="15" customHeight="1">
      <c r="K5733" s="434">
        <v>37636</v>
      </c>
      <c r="L5733" s="427">
        <v>7.09</v>
      </c>
      <c r="M5733" s="427"/>
      <c r="N5733" s="434">
        <v>37635</v>
      </c>
      <c r="O5733" s="427">
        <v>7.51</v>
      </c>
    </row>
    <row r="5734" spans="11:15" ht="15" customHeight="1">
      <c r="K5734" s="434">
        <v>37635</v>
      </c>
      <c r="L5734" s="427">
        <v>7.09</v>
      </c>
      <c r="M5734" s="427"/>
      <c r="N5734" s="434">
        <v>37634</v>
      </c>
      <c r="O5734" s="427">
        <v>7.54</v>
      </c>
    </row>
    <row r="5735" spans="11:15" ht="15" customHeight="1">
      <c r="K5735" s="434">
        <v>37634</v>
      </c>
      <c r="L5735" s="427">
        <v>7.09</v>
      </c>
      <c r="M5735" s="427"/>
      <c r="N5735" s="434">
        <v>37631</v>
      </c>
      <c r="O5735" s="427">
        <v>7.57</v>
      </c>
    </row>
    <row r="5736" spans="11:15" ht="15" customHeight="1">
      <c r="K5736" s="434">
        <v>37631</v>
      </c>
      <c r="L5736" s="427">
        <v>7.11</v>
      </c>
      <c r="M5736" s="427"/>
      <c r="N5736" s="434">
        <v>37630</v>
      </c>
      <c r="O5736" s="427">
        <v>7.57</v>
      </c>
    </row>
    <row r="5737" spans="11:15" ht="15" customHeight="1">
      <c r="K5737" s="434">
        <v>37630</v>
      </c>
      <c r="L5737" s="427">
        <v>7.1</v>
      </c>
      <c r="M5737" s="427"/>
      <c r="N5737" s="434">
        <v>37629</v>
      </c>
      <c r="O5737" s="427">
        <v>7.45</v>
      </c>
    </row>
    <row r="5738" spans="11:15" ht="15" customHeight="1">
      <c r="K5738" s="434">
        <v>37629</v>
      </c>
      <c r="L5738" s="427">
        <v>7.02</v>
      </c>
      <c r="M5738" s="427"/>
      <c r="N5738" s="434">
        <v>37628</v>
      </c>
      <c r="O5738" s="427">
        <v>7.55</v>
      </c>
    </row>
    <row r="5739" spans="11:15" ht="15" customHeight="1">
      <c r="K5739" s="434">
        <v>37628</v>
      </c>
      <c r="L5739" s="427">
        <v>7.08</v>
      </c>
      <c r="M5739" s="427"/>
      <c r="N5739" s="434">
        <v>37627</v>
      </c>
      <c r="O5739" s="427">
        <v>7.58</v>
      </c>
    </row>
    <row r="5740" spans="11:15" ht="15" customHeight="1">
      <c r="K5740" s="434">
        <v>37627</v>
      </c>
      <c r="L5740" s="427">
        <v>7.1</v>
      </c>
      <c r="M5740" s="427"/>
      <c r="N5740" s="434">
        <v>37624</v>
      </c>
      <c r="O5740" s="427">
        <v>7.58</v>
      </c>
    </row>
    <row r="5741" spans="11:15" ht="15" customHeight="1">
      <c r="K5741" s="434">
        <v>37624</v>
      </c>
      <c r="L5741" s="427">
        <v>7.1</v>
      </c>
      <c r="M5741" s="427"/>
      <c r="N5741" s="434">
        <v>37623</v>
      </c>
      <c r="O5741" s="427">
        <v>7.58</v>
      </c>
    </row>
    <row r="5742" spans="11:15" ht="15" customHeight="1">
      <c r="K5742" s="434">
        <v>37623</v>
      </c>
      <c r="L5742" s="427">
        <v>7.11</v>
      </c>
      <c r="M5742" s="427"/>
      <c r="N5742" s="434">
        <v>37621</v>
      </c>
      <c r="O5742" s="427">
        <v>7.47</v>
      </c>
    </row>
    <row r="5743" spans="11:15" ht="15" customHeight="1">
      <c r="K5743" s="434">
        <v>37621</v>
      </c>
      <c r="L5743" s="427">
        <v>6.99</v>
      </c>
      <c r="M5743" s="427"/>
      <c r="N5743" s="434">
        <v>37620</v>
      </c>
      <c r="O5743" s="427">
        <v>7.48</v>
      </c>
    </row>
    <row r="5744" spans="11:15" ht="15" customHeight="1">
      <c r="K5744" s="434">
        <v>37620</v>
      </c>
      <c r="L5744" s="427">
        <v>6.97</v>
      </c>
      <c r="M5744" s="427"/>
      <c r="N5744" s="434">
        <v>37617</v>
      </c>
      <c r="O5744" s="427">
        <v>7.49</v>
      </c>
    </row>
    <row r="5745" spans="11:15" ht="15" customHeight="1">
      <c r="K5745" s="434">
        <v>37617</v>
      </c>
      <c r="L5745" s="427">
        <v>6.98</v>
      </c>
      <c r="M5745" s="427"/>
      <c r="N5745" s="434">
        <v>37616</v>
      </c>
      <c r="O5745" s="427">
        <v>7.55</v>
      </c>
    </row>
    <row r="5746" spans="11:15" ht="15" customHeight="1">
      <c r="K5746" s="434">
        <v>37616</v>
      </c>
      <c r="L5746" s="427">
        <v>7.01</v>
      </c>
      <c r="M5746" s="427"/>
      <c r="N5746" s="434">
        <v>37614</v>
      </c>
      <c r="O5746" s="427">
        <v>7.55</v>
      </c>
    </row>
    <row r="5747" spans="11:15" ht="15" customHeight="1">
      <c r="K5747" s="434">
        <v>37614</v>
      </c>
      <c r="L5747" s="427">
        <v>7.01</v>
      </c>
      <c r="M5747" s="427"/>
      <c r="N5747" s="434">
        <v>37613</v>
      </c>
      <c r="O5747" s="427">
        <v>7.58</v>
      </c>
    </row>
    <row r="5748" spans="11:15" ht="15" customHeight="1">
      <c r="K5748" s="434">
        <v>37613</v>
      </c>
      <c r="L5748" s="427">
        <v>7.04</v>
      </c>
      <c r="M5748" s="427"/>
      <c r="N5748" s="434">
        <v>37610</v>
      </c>
      <c r="O5748" s="427">
        <v>7.54</v>
      </c>
    </row>
    <row r="5749" spans="11:15" ht="15" customHeight="1">
      <c r="K5749" s="434">
        <v>37610</v>
      </c>
      <c r="L5749" s="427">
        <v>7.02</v>
      </c>
      <c r="M5749" s="427"/>
      <c r="N5749" s="434">
        <v>37609</v>
      </c>
      <c r="O5749" s="427">
        <v>7.55</v>
      </c>
    </row>
    <row r="5750" spans="11:15" ht="15" customHeight="1">
      <c r="K5750" s="434">
        <v>37609</v>
      </c>
      <c r="L5750" s="427">
        <v>7.03</v>
      </c>
      <c r="M5750" s="427"/>
      <c r="N5750" s="434">
        <v>37608</v>
      </c>
      <c r="O5750" s="427">
        <v>7.61</v>
      </c>
    </row>
    <row r="5751" spans="11:15" ht="15" customHeight="1">
      <c r="K5751" s="434">
        <v>37608</v>
      </c>
      <c r="L5751" s="427">
        <v>7.09</v>
      </c>
      <c r="M5751" s="427"/>
      <c r="N5751" s="434">
        <v>37607</v>
      </c>
      <c r="O5751" s="427">
        <v>7.65</v>
      </c>
    </row>
    <row r="5752" spans="11:15" ht="15" customHeight="1">
      <c r="K5752" s="434">
        <v>37607</v>
      </c>
      <c r="L5752" s="427">
        <v>7.12</v>
      </c>
      <c r="M5752" s="427"/>
      <c r="N5752" s="434">
        <v>37606</v>
      </c>
      <c r="O5752" s="427">
        <v>7.68</v>
      </c>
    </row>
    <row r="5753" spans="11:15" ht="15" customHeight="1">
      <c r="K5753" s="434">
        <v>37606</v>
      </c>
      <c r="L5753" s="427">
        <v>7.13</v>
      </c>
      <c r="M5753" s="427"/>
      <c r="N5753" s="434">
        <v>37603</v>
      </c>
      <c r="O5753" s="427">
        <v>7.66</v>
      </c>
    </row>
    <row r="5754" spans="11:15" ht="15" customHeight="1">
      <c r="K5754" s="434">
        <v>37603</v>
      </c>
      <c r="L5754" s="427">
        <v>7.11</v>
      </c>
      <c r="M5754" s="427"/>
      <c r="N5754" s="434">
        <v>37602</v>
      </c>
      <c r="O5754" s="427">
        <v>7.61</v>
      </c>
    </row>
    <row r="5755" spans="11:15" ht="15" customHeight="1">
      <c r="K5755" s="434">
        <v>37602</v>
      </c>
      <c r="L5755" s="427">
        <v>7.05</v>
      </c>
      <c r="M5755" s="427"/>
      <c r="N5755" s="434">
        <v>37601</v>
      </c>
      <c r="O5755" s="427">
        <v>7.58</v>
      </c>
    </row>
    <row r="5756" spans="11:15" ht="15" customHeight="1">
      <c r="K5756" s="434">
        <v>37601</v>
      </c>
      <c r="L5756" s="427">
        <v>7.04</v>
      </c>
      <c r="M5756" s="427"/>
      <c r="N5756" s="434">
        <v>37600</v>
      </c>
      <c r="O5756" s="427">
        <v>7.62</v>
      </c>
    </row>
    <row r="5757" spans="11:15" ht="15" customHeight="1">
      <c r="K5757" s="434">
        <v>37600</v>
      </c>
      <c r="L5757" s="427">
        <v>7.08</v>
      </c>
      <c r="M5757" s="427"/>
      <c r="N5757" s="434">
        <v>37599</v>
      </c>
      <c r="O5757" s="427">
        <v>7.64</v>
      </c>
    </row>
    <row r="5758" spans="11:15" ht="15" customHeight="1">
      <c r="K5758" s="434">
        <v>37599</v>
      </c>
      <c r="L5758" s="427">
        <v>7.06</v>
      </c>
      <c r="M5758" s="427"/>
      <c r="N5758" s="434">
        <v>37596</v>
      </c>
      <c r="O5758" s="427">
        <v>7.67</v>
      </c>
    </row>
    <row r="5759" spans="11:15" ht="15" customHeight="1">
      <c r="K5759" s="434">
        <v>37596</v>
      </c>
      <c r="L5759" s="427">
        <v>7.1</v>
      </c>
      <c r="M5759" s="427"/>
      <c r="N5759" s="434">
        <v>37595</v>
      </c>
      <c r="O5759" s="427">
        <v>7.66</v>
      </c>
    </row>
    <row r="5760" spans="11:15" ht="15" customHeight="1">
      <c r="K5760" s="434">
        <v>37595</v>
      </c>
      <c r="L5760" s="427">
        <v>7.1</v>
      </c>
      <c r="M5760" s="427"/>
      <c r="N5760" s="434">
        <v>37594</v>
      </c>
      <c r="O5760" s="427">
        <v>7.71</v>
      </c>
    </row>
    <row r="5761" spans="11:15" ht="15" customHeight="1">
      <c r="K5761" s="434">
        <v>37594</v>
      </c>
      <c r="L5761" s="427">
        <v>7.14</v>
      </c>
      <c r="M5761" s="427"/>
      <c r="N5761" s="434">
        <v>37593</v>
      </c>
      <c r="O5761" s="427">
        <v>7.74</v>
      </c>
    </row>
    <row r="5762" spans="11:15" ht="15" customHeight="1">
      <c r="K5762" s="434">
        <v>37593</v>
      </c>
      <c r="L5762" s="427">
        <v>7.18</v>
      </c>
      <c r="M5762" s="427"/>
      <c r="N5762" s="434">
        <v>37592</v>
      </c>
      <c r="O5762" s="427">
        <v>7.73</v>
      </c>
    </row>
    <row r="5763" spans="11:15" ht="15" customHeight="1">
      <c r="K5763" s="434">
        <v>37592</v>
      </c>
      <c r="L5763" s="427">
        <v>7.16</v>
      </c>
      <c r="M5763" s="427"/>
      <c r="N5763" s="434">
        <v>37589</v>
      </c>
      <c r="O5763" s="427">
        <v>7.74</v>
      </c>
    </row>
    <row r="5764" spans="11:15" ht="15" customHeight="1">
      <c r="K5764" s="434">
        <v>37589</v>
      </c>
      <c r="L5764" s="427">
        <v>7.17</v>
      </c>
      <c r="M5764" s="427"/>
      <c r="N5764" s="434">
        <v>37587</v>
      </c>
      <c r="O5764" s="427">
        <v>7.78</v>
      </c>
    </row>
    <row r="5765" spans="11:15" ht="15" customHeight="1">
      <c r="K5765" s="434">
        <v>37587</v>
      </c>
      <c r="L5765" s="427">
        <v>7.2</v>
      </c>
      <c r="M5765" s="427"/>
      <c r="N5765" s="434">
        <v>37586</v>
      </c>
      <c r="O5765" s="427">
        <v>7.69</v>
      </c>
    </row>
    <row r="5766" spans="11:15" ht="15" customHeight="1">
      <c r="K5766" s="434">
        <v>37586</v>
      </c>
      <c r="L5766" s="427">
        <v>7.1</v>
      </c>
      <c r="M5766" s="427"/>
      <c r="N5766" s="434">
        <v>37585</v>
      </c>
      <c r="O5766" s="427">
        <v>7.75</v>
      </c>
    </row>
    <row r="5767" spans="11:15" ht="15" customHeight="1">
      <c r="K5767" s="434">
        <v>37585</v>
      </c>
      <c r="L5767" s="427">
        <v>7.15</v>
      </c>
      <c r="M5767" s="427"/>
      <c r="N5767" s="434">
        <v>37582</v>
      </c>
      <c r="O5767" s="427">
        <v>7.75</v>
      </c>
    </row>
    <row r="5768" spans="11:15" ht="15" customHeight="1">
      <c r="K5768" s="434">
        <v>37582</v>
      </c>
      <c r="L5768" s="427">
        <v>7.17</v>
      </c>
      <c r="M5768" s="427"/>
      <c r="N5768" s="434">
        <v>37581</v>
      </c>
      <c r="O5768" s="427">
        <v>7.74</v>
      </c>
    </row>
    <row r="5769" spans="11:15" ht="15" customHeight="1">
      <c r="K5769" s="434">
        <v>37581</v>
      </c>
      <c r="L5769" s="427">
        <v>7.17</v>
      </c>
      <c r="M5769" s="427"/>
      <c r="N5769" s="434">
        <v>37580</v>
      </c>
      <c r="O5769" s="427">
        <v>7.7</v>
      </c>
    </row>
    <row r="5770" spans="11:15" ht="15" customHeight="1">
      <c r="K5770" s="434">
        <v>37580</v>
      </c>
      <c r="L5770" s="427">
        <v>7.11</v>
      </c>
      <c r="M5770" s="427"/>
      <c r="N5770" s="434">
        <v>37579</v>
      </c>
      <c r="O5770" s="427">
        <v>7.64</v>
      </c>
    </row>
    <row r="5771" spans="11:15" ht="15" customHeight="1">
      <c r="K5771" s="434">
        <v>37579</v>
      </c>
      <c r="L5771" s="427">
        <v>7.05</v>
      </c>
      <c r="M5771" s="427"/>
      <c r="N5771" s="434">
        <v>37578</v>
      </c>
      <c r="O5771" s="427">
        <v>7.68</v>
      </c>
    </row>
    <row r="5772" spans="11:15" ht="15" customHeight="1">
      <c r="K5772" s="434">
        <v>37578</v>
      </c>
      <c r="L5772" s="427">
        <v>7.09</v>
      </c>
      <c r="M5772" s="427"/>
      <c r="N5772" s="434">
        <v>37575</v>
      </c>
      <c r="O5772" s="427">
        <v>7.72</v>
      </c>
    </row>
    <row r="5773" spans="11:15" ht="15" customHeight="1">
      <c r="K5773" s="434">
        <v>37575</v>
      </c>
      <c r="L5773" s="427">
        <v>7.12</v>
      </c>
      <c r="M5773" s="427"/>
      <c r="N5773" s="434">
        <v>37574</v>
      </c>
      <c r="O5773" s="427">
        <v>7.73</v>
      </c>
    </row>
    <row r="5774" spans="11:15" ht="15" customHeight="1">
      <c r="K5774" s="434">
        <v>37574</v>
      </c>
      <c r="L5774" s="427">
        <v>7.12</v>
      </c>
      <c r="M5774" s="427"/>
      <c r="N5774" s="434">
        <v>37573</v>
      </c>
      <c r="O5774" s="427">
        <v>7.64</v>
      </c>
    </row>
    <row r="5775" spans="11:15" ht="15" customHeight="1">
      <c r="K5775" s="434">
        <v>37573</v>
      </c>
      <c r="L5775" s="427">
        <v>7.05</v>
      </c>
      <c r="M5775" s="427"/>
      <c r="N5775" s="434">
        <v>37572</v>
      </c>
      <c r="O5775" s="427">
        <v>7.66</v>
      </c>
    </row>
    <row r="5776" spans="11:15" ht="15" customHeight="1">
      <c r="K5776" s="434">
        <v>37572</v>
      </c>
      <c r="L5776" s="427">
        <v>7.05</v>
      </c>
      <c r="M5776" s="427"/>
      <c r="N5776" s="434">
        <v>37568</v>
      </c>
      <c r="O5776" s="427">
        <v>7.64</v>
      </c>
    </row>
    <row r="5777" spans="11:15" ht="15" customHeight="1">
      <c r="K5777" s="434">
        <v>37568</v>
      </c>
      <c r="L5777" s="427">
        <v>7.05</v>
      </c>
      <c r="M5777" s="427"/>
      <c r="N5777" s="434">
        <v>37567</v>
      </c>
      <c r="O5777" s="427">
        <v>7.73</v>
      </c>
    </row>
    <row r="5778" spans="11:15" ht="15" customHeight="1">
      <c r="K5778" s="434">
        <v>37567</v>
      </c>
      <c r="L5778" s="427">
        <v>7.12</v>
      </c>
      <c r="M5778" s="427"/>
      <c r="N5778" s="434">
        <v>37566</v>
      </c>
      <c r="O5778" s="427">
        <v>7.94</v>
      </c>
    </row>
    <row r="5779" spans="11:15" ht="15" customHeight="1">
      <c r="K5779" s="434">
        <v>37566</v>
      </c>
      <c r="L5779" s="427">
        <v>7.27</v>
      </c>
      <c r="M5779" s="427"/>
      <c r="N5779" s="434">
        <v>37565</v>
      </c>
      <c r="O5779" s="427">
        <v>7.97</v>
      </c>
    </row>
    <row r="5780" spans="11:15" ht="15" customHeight="1">
      <c r="K5780" s="434">
        <v>37565</v>
      </c>
      <c r="L5780" s="427">
        <v>7.26</v>
      </c>
      <c r="M5780" s="427"/>
      <c r="N5780" s="434">
        <v>37564</v>
      </c>
      <c r="O5780" s="427">
        <v>7.94</v>
      </c>
    </row>
    <row r="5781" spans="11:15" ht="15" customHeight="1">
      <c r="K5781" s="434">
        <v>37564</v>
      </c>
      <c r="L5781" s="427">
        <v>7.25</v>
      </c>
      <c r="M5781" s="427"/>
      <c r="N5781" s="434">
        <v>37561</v>
      </c>
      <c r="O5781" s="427">
        <v>7.92</v>
      </c>
    </row>
    <row r="5782" spans="11:15" ht="15" customHeight="1">
      <c r="K5782" s="434">
        <v>37561</v>
      </c>
      <c r="L5782" s="427">
        <v>7.23</v>
      </c>
      <c r="M5782" s="427"/>
      <c r="N5782" s="434">
        <v>37560</v>
      </c>
      <c r="O5782" s="427">
        <v>7.91</v>
      </c>
    </row>
    <row r="5783" spans="11:15" ht="15" customHeight="1">
      <c r="K5783" s="434">
        <v>37560</v>
      </c>
      <c r="L5783" s="427">
        <v>7.21</v>
      </c>
      <c r="M5783" s="427"/>
      <c r="N5783" s="434">
        <v>37559</v>
      </c>
      <c r="O5783" s="427">
        <v>8.01</v>
      </c>
    </row>
    <row r="5784" spans="11:15" ht="15" customHeight="1">
      <c r="K5784" s="434">
        <v>37559</v>
      </c>
      <c r="L5784" s="427">
        <v>7.24</v>
      </c>
      <c r="M5784" s="427"/>
      <c r="N5784" s="434">
        <v>37558</v>
      </c>
      <c r="O5784" s="427">
        <v>8.06</v>
      </c>
    </row>
    <row r="5785" spans="11:15" ht="15" customHeight="1">
      <c r="K5785" s="434">
        <v>37558</v>
      </c>
      <c r="L5785" s="427">
        <v>7.23</v>
      </c>
      <c r="M5785" s="427"/>
      <c r="N5785" s="434">
        <v>37557</v>
      </c>
      <c r="O5785" s="427">
        <v>8.16</v>
      </c>
    </row>
    <row r="5786" spans="11:15" ht="15" customHeight="1">
      <c r="K5786" s="434">
        <v>37557</v>
      </c>
      <c r="L5786" s="427">
        <v>7.32</v>
      </c>
      <c r="M5786" s="427"/>
      <c r="N5786" s="434">
        <v>37554</v>
      </c>
      <c r="O5786" s="427">
        <v>8.17</v>
      </c>
    </row>
    <row r="5787" spans="11:15" ht="15" customHeight="1">
      <c r="K5787" s="434">
        <v>37554</v>
      </c>
      <c r="L5787" s="427">
        <v>7.31</v>
      </c>
      <c r="M5787" s="427"/>
      <c r="N5787" s="434">
        <v>37553</v>
      </c>
      <c r="O5787" s="427">
        <v>8.1999999999999993</v>
      </c>
    </row>
    <row r="5788" spans="11:15" ht="15" customHeight="1">
      <c r="K5788" s="434">
        <v>37553</v>
      </c>
      <c r="L5788" s="427">
        <v>7.35</v>
      </c>
      <c r="M5788" s="427"/>
      <c r="N5788" s="434">
        <v>37552</v>
      </c>
      <c r="O5788" s="427">
        <v>8.25</v>
      </c>
    </row>
    <row r="5789" spans="11:15" ht="15" customHeight="1">
      <c r="K5789" s="434">
        <v>37552</v>
      </c>
      <c r="L5789" s="427">
        <v>7.42</v>
      </c>
      <c r="M5789" s="427"/>
      <c r="N5789" s="434">
        <v>37551</v>
      </c>
      <c r="O5789" s="427">
        <v>8.24</v>
      </c>
    </row>
    <row r="5790" spans="11:15" ht="15" customHeight="1">
      <c r="K5790" s="434">
        <v>37551</v>
      </c>
      <c r="L5790" s="427">
        <v>7.41</v>
      </c>
      <c r="M5790" s="427"/>
      <c r="N5790" s="434">
        <v>37550</v>
      </c>
      <c r="O5790" s="427">
        <v>8.19</v>
      </c>
    </row>
    <row r="5791" spans="11:15" ht="15" customHeight="1">
      <c r="K5791" s="434">
        <v>37550</v>
      </c>
      <c r="L5791" s="427">
        <v>7.41</v>
      </c>
      <c r="M5791" s="427"/>
      <c r="N5791" s="434">
        <v>37547</v>
      </c>
      <c r="O5791" s="427">
        <v>8.15</v>
      </c>
    </row>
    <row r="5792" spans="11:15" ht="15" customHeight="1">
      <c r="K5792" s="434">
        <v>37547</v>
      </c>
      <c r="L5792" s="427">
        <v>7.36</v>
      </c>
      <c r="M5792" s="427"/>
      <c r="N5792" s="434">
        <v>37546</v>
      </c>
      <c r="O5792" s="427">
        <v>8.14</v>
      </c>
    </row>
    <row r="5793" spans="11:15" ht="15" customHeight="1">
      <c r="K5793" s="434">
        <v>37546</v>
      </c>
      <c r="L5793" s="427">
        <v>7.36</v>
      </c>
      <c r="M5793" s="427"/>
      <c r="N5793" s="434">
        <v>37545</v>
      </c>
      <c r="O5793" s="427">
        <v>8.09</v>
      </c>
    </row>
    <row r="5794" spans="11:15" ht="15" customHeight="1">
      <c r="K5794" s="434">
        <v>37545</v>
      </c>
      <c r="L5794" s="427">
        <v>7.31</v>
      </c>
      <c r="M5794" s="427"/>
      <c r="N5794" s="434">
        <v>37544</v>
      </c>
      <c r="O5794" s="427">
        <v>8.08</v>
      </c>
    </row>
    <row r="5795" spans="11:15" ht="15" customHeight="1">
      <c r="K5795" s="434">
        <v>37544</v>
      </c>
      <c r="L5795" s="427">
        <v>7.31</v>
      </c>
      <c r="M5795" s="427"/>
      <c r="N5795" s="434">
        <v>37540</v>
      </c>
      <c r="O5795" s="427">
        <v>7.99</v>
      </c>
    </row>
    <row r="5796" spans="11:15" ht="15" customHeight="1">
      <c r="K5796" s="434">
        <v>37540</v>
      </c>
      <c r="L5796" s="427">
        <v>7.19</v>
      </c>
      <c r="M5796" s="427"/>
      <c r="N5796" s="434">
        <v>37539</v>
      </c>
      <c r="O5796" s="427">
        <v>7.85</v>
      </c>
    </row>
    <row r="5797" spans="11:15" ht="15" customHeight="1">
      <c r="K5797" s="434">
        <v>37539</v>
      </c>
      <c r="L5797" s="427">
        <v>7.11</v>
      </c>
      <c r="M5797" s="427"/>
      <c r="N5797" s="434">
        <v>37538</v>
      </c>
      <c r="O5797" s="427">
        <v>7.79</v>
      </c>
    </row>
    <row r="5798" spans="11:15" ht="15" customHeight="1">
      <c r="K5798" s="434">
        <v>37538</v>
      </c>
      <c r="L5798" s="427">
        <v>7.08</v>
      </c>
      <c r="M5798" s="427"/>
      <c r="N5798" s="434">
        <v>37537</v>
      </c>
      <c r="O5798" s="427">
        <v>7.84</v>
      </c>
    </row>
    <row r="5799" spans="11:15" ht="15" customHeight="1">
      <c r="K5799" s="434">
        <v>37537</v>
      </c>
      <c r="L5799" s="427">
        <v>7.12</v>
      </c>
      <c r="M5799" s="427"/>
      <c r="N5799" s="434">
        <v>37536</v>
      </c>
      <c r="O5799" s="427">
        <v>7.79</v>
      </c>
    </row>
    <row r="5800" spans="11:15" ht="15" customHeight="1">
      <c r="K5800" s="434">
        <v>37536</v>
      </c>
      <c r="L5800" s="427">
        <v>7.04</v>
      </c>
      <c r="M5800" s="427"/>
      <c r="N5800" s="434">
        <v>37533</v>
      </c>
      <c r="O5800" s="427">
        <v>7.74</v>
      </c>
    </row>
    <row r="5801" spans="11:15" ht="15" customHeight="1">
      <c r="K5801" s="434">
        <v>37533</v>
      </c>
      <c r="L5801" s="427">
        <v>7.05</v>
      </c>
      <c r="M5801" s="427"/>
      <c r="N5801" s="434">
        <v>37532</v>
      </c>
      <c r="O5801" s="427">
        <v>7.73</v>
      </c>
    </row>
    <row r="5802" spans="11:15" ht="15" customHeight="1">
      <c r="K5802" s="434">
        <v>37532</v>
      </c>
      <c r="L5802" s="427">
        <v>7.05</v>
      </c>
      <c r="M5802" s="427"/>
      <c r="N5802" s="434">
        <v>37531</v>
      </c>
      <c r="O5802" s="427">
        <v>7.7</v>
      </c>
    </row>
    <row r="5803" spans="11:15" ht="15" customHeight="1">
      <c r="K5803" s="434">
        <v>37531</v>
      </c>
      <c r="L5803" s="427">
        <v>7.04</v>
      </c>
      <c r="M5803" s="427"/>
      <c r="N5803" s="434">
        <v>37530</v>
      </c>
      <c r="O5803" s="427">
        <v>7.72</v>
      </c>
    </row>
    <row r="5804" spans="11:15" ht="15" customHeight="1">
      <c r="K5804" s="434">
        <v>37530</v>
      </c>
      <c r="L5804" s="427">
        <v>7.05</v>
      </c>
      <c r="M5804" s="427"/>
      <c r="N5804" s="434">
        <v>37529</v>
      </c>
      <c r="O5804" s="427">
        <v>7.66</v>
      </c>
    </row>
    <row r="5805" spans="11:15" ht="15" customHeight="1">
      <c r="K5805" s="434">
        <v>37529</v>
      </c>
      <c r="L5805" s="427">
        <v>6.99</v>
      </c>
      <c r="M5805" s="427"/>
      <c r="N5805" s="434">
        <v>37526</v>
      </c>
      <c r="O5805" s="427">
        <v>7.66</v>
      </c>
    </row>
    <row r="5806" spans="11:15" ht="15" customHeight="1">
      <c r="K5806" s="434">
        <v>37526</v>
      </c>
      <c r="L5806" s="427">
        <v>7.02</v>
      </c>
      <c r="M5806" s="427"/>
      <c r="N5806" s="434">
        <v>37525</v>
      </c>
      <c r="O5806" s="427">
        <v>7.68</v>
      </c>
    </row>
    <row r="5807" spans="11:15" ht="15" customHeight="1">
      <c r="K5807" s="434">
        <v>37525</v>
      </c>
      <c r="L5807" s="427">
        <v>7.05</v>
      </c>
      <c r="M5807" s="427"/>
      <c r="N5807" s="434">
        <v>37524</v>
      </c>
      <c r="O5807" s="427">
        <v>7.7</v>
      </c>
    </row>
    <row r="5808" spans="11:15" ht="15" customHeight="1">
      <c r="K5808" s="434">
        <v>37524</v>
      </c>
      <c r="L5808" s="427">
        <v>7.06</v>
      </c>
      <c r="M5808" s="427"/>
      <c r="N5808" s="434">
        <v>37523</v>
      </c>
      <c r="O5808" s="427">
        <v>7.6</v>
      </c>
    </row>
    <row r="5809" spans="11:15" ht="15" customHeight="1">
      <c r="K5809" s="434">
        <v>37523</v>
      </c>
      <c r="L5809" s="427">
        <v>6.98</v>
      </c>
      <c r="M5809" s="427"/>
      <c r="N5809" s="434">
        <v>37522</v>
      </c>
      <c r="O5809" s="427">
        <v>7.56</v>
      </c>
    </row>
    <row r="5810" spans="11:15" ht="15" customHeight="1">
      <c r="K5810" s="434">
        <v>37522</v>
      </c>
      <c r="L5810" s="427">
        <v>7.02</v>
      </c>
      <c r="M5810" s="427"/>
      <c r="N5810" s="434">
        <v>37519</v>
      </c>
      <c r="O5810" s="427">
        <v>7.6</v>
      </c>
    </row>
    <row r="5811" spans="11:15" ht="15" customHeight="1">
      <c r="K5811" s="434">
        <v>37519</v>
      </c>
      <c r="L5811" s="427">
        <v>7.07</v>
      </c>
      <c r="M5811" s="427"/>
      <c r="N5811" s="434">
        <v>37518</v>
      </c>
      <c r="O5811" s="427">
        <v>7.57</v>
      </c>
    </row>
    <row r="5812" spans="11:15" ht="15" customHeight="1">
      <c r="K5812" s="434">
        <v>37518</v>
      </c>
      <c r="L5812" s="427">
        <v>7.01</v>
      </c>
      <c r="M5812" s="427"/>
      <c r="N5812" s="434">
        <v>37517</v>
      </c>
      <c r="O5812" s="427">
        <v>7.6</v>
      </c>
    </row>
    <row r="5813" spans="11:15" ht="15" customHeight="1">
      <c r="K5813" s="434">
        <v>37517</v>
      </c>
      <c r="L5813" s="427">
        <v>7.04</v>
      </c>
      <c r="M5813" s="427"/>
      <c r="N5813" s="434">
        <v>37516</v>
      </c>
      <c r="O5813" s="427">
        <v>7.61</v>
      </c>
    </row>
    <row r="5814" spans="11:15" ht="15" customHeight="1">
      <c r="K5814" s="434">
        <v>37516</v>
      </c>
      <c r="L5814" s="427">
        <v>7.04</v>
      </c>
      <c r="M5814" s="427"/>
      <c r="N5814" s="434">
        <v>37515</v>
      </c>
      <c r="O5814" s="427">
        <v>7.62</v>
      </c>
    </row>
    <row r="5815" spans="11:15" ht="15" customHeight="1">
      <c r="K5815" s="434">
        <v>37515</v>
      </c>
      <c r="L5815" s="427">
        <v>7.06</v>
      </c>
      <c r="M5815" s="427"/>
      <c r="N5815" s="434">
        <v>37512</v>
      </c>
      <c r="O5815" s="427">
        <v>7.56</v>
      </c>
    </row>
    <row r="5816" spans="11:15" ht="15" customHeight="1">
      <c r="K5816" s="434">
        <v>37512</v>
      </c>
      <c r="L5816" s="427">
        <v>7.08</v>
      </c>
      <c r="M5816" s="427"/>
      <c r="N5816" s="434">
        <v>37511</v>
      </c>
      <c r="O5816" s="427">
        <v>7.63</v>
      </c>
    </row>
    <row r="5817" spans="11:15" ht="15" customHeight="1">
      <c r="K5817" s="434">
        <v>37511</v>
      </c>
      <c r="L5817" s="427">
        <v>7.12</v>
      </c>
      <c r="M5817" s="427"/>
      <c r="N5817" s="434">
        <v>37510</v>
      </c>
      <c r="O5817" s="427">
        <v>7.68</v>
      </c>
    </row>
    <row r="5818" spans="11:15" ht="15" customHeight="1">
      <c r="K5818" s="434">
        <v>37510</v>
      </c>
      <c r="L5818" s="427">
        <v>7.18</v>
      </c>
      <c r="M5818" s="427"/>
      <c r="N5818" s="434">
        <v>37509</v>
      </c>
      <c r="O5818" s="427">
        <v>7.63</v>
      </c>
    </row>
    <row r="5819" spans="11:15" ht="15" customHeight="1">
      <c r="K5819" s="434">
        <v>37509</v>
      </c>
      <c r="L5819" s="427">
        <v>7.13</v>
      </c>
      <c r="M5819" s="427"/>
      <c r="N5819" s="434">
        <v>37508</v>
      </c>
      <c r="O5819" s="427">
        <v>7.66</v>
      </c>
    </row>
    <row r="5820" spans="11:15" ht="15" customHeight="1">
      <c r="K5820" s="434">
        <v>37508</v>
      </c>
      <c r="L5820" s="427">
        <v>7.17</v>
      </c>
      <c r="M5820" s="427"/>
      <c r="N5820" s="434">
        <v>37505</v>
      </c>
      <c r="O5820" s="427">
        <v>7.66</v>
      </c>
    </row>
    <row r="5821" spans="11:15" ht="15" customHeight="1">
      <c r="K5821" s="434">
        <v>37505</v>
      </c>
      <c r="L5821" s="427">
        <v>7.17</v>
      </c>
      <c r="M5821" s="427"/>
      <c r="N5821" s="434">
        <v>37504</v>
      </c>
      <c r="O5821" s="427">
        <v>7.57</v>
      </c>
    </row>
    <row r="5822" spans="11:15" ht="15" customHeight="1">
      <c r="K5822" s="434">
        <v>37504</v>
      </c>
      <c r="L5822" s="427">
        <v>7.1</v>
      </c>
      <c r="M5822" s="427"/>
      <c r="N5822" s="434">
        <v>37503</v>
      </c>
      <c r="O5822" s="427">
        <v>7.55</v>
      </c>
    </row>
    <row r="5823" spans="11:15" ht="15" customHeight="1">
      <c r="K5823" s="434">
        <v>37503</v>
      </c>
      <c r="L5823" s="427">
        <v>7.11</v>
      </c>
      <c r="M5823" s="427"/>
      <c r="N5823" s="434">
        <v>37502</v>
      </c>
      <c r="O5823" s="427">
        <v>7.55</v>
      </c>
    </row>
    <row r="5824" spans="11:15" ht="15" customHeight="1">
      <c r="K5824" s="434">
        <v>37502</v>
      </c>
      <c r="L5824" s="427">
        <v>7.14</v>
      </c>
      <c r="M5824" s="427"/>
      <c r="N5824" s="434">
        <v>37498</v>
      </c>
      <c r="O5824" s="427">
        <v>7.61</v>
      </c>
    </row>
    <row r="5825" spans="11:15" ht="15" customHeight="1">
      <c r="K5825" s="434">
        <v>37498</v>
      </c>
      <c r="L5825" s="427">
        <v>7.2</v>
      </c>
      <c r="M5825" s="427"/>
      <c r="N5825" s="434">
        <v>37497</v>
      </c>
      <c r="O5825" s="427">
        <v>7.64</v>
      </c>
    </row>
    <row r="5826" spans="11:15" ht="15" customHeight="1">
      <c r="K5826" s="434">
        <v>37497</v>
      </c>
      <c r="L5826" s="427">
        <v>7.21</v>
      </c>
      <c r="M5826" s="427"/>
      <c r="N5826" s="434">
        <v>37496</v>
      </c>
      <c r="O5826" s="427">
        <v>7.67</v>
      </c>
    </row>
    <row r="5827" spans="11:15" ht="15" customHeight="1">
      <c r="K5827" s="434">
        <v>37496</v>
      </c>
      <c r="L5827" s="427">
        <v>7.26</v>
      </c>
      <c r="M5827" s="427"/>
      <c r="N5827" s="434">
        <v>37495</v>
      </c>
      <c r="O5827" s="427">
        <v>7.72</v>
      </c>
    </row>
    <row r="5828" spans="11:15" ht="15" customHeight="1">
      <c r="K5828" s="434">
        <v>37495</v>
      </c>
      <c r="L5828" s="427">
        <v>7.31</v>
      </c>
      <c r="M5828" s="427"/>
      <c r="N5828" s="434">
        <v>37494</v>
      </c>
      <c r="O5828" s="427">
        <v>7.66</v>
      </c>
    </row>
    <row r="5829" spans="11:15" ht="15" customHeight="1">
      <c r="K5829" s="434">
        <v>37494</v>
      </c>
      <c r="L5829" s="427">
        <v>7.26</v>
      </c>
      <c r="M5829" s="427"/>
      <c r="N5829" s="434">
        <v>37491</v>
      </c>
      <c r="O5829" s="427">
        <v>7.69</v>
      </c>
    </row>
    <row r="5830" spans="11:15" ht="15" customHeight="1">
      <c r="K5830" s="434">
        <v>37491</v>
      </c>
      <c r="L5830" s="427">
        <v>7.28</v>
      </c>
      <c r="M5830" s="427"/>
      <c r="N5830" s="434">
        <v>37490</v>
      </c>
      <c r="O5830" s="427">
        <v>7.74</v>
      </c>
    </row>
    <row r="5831" spans="11:15" ht="15" customHeight="1">
      <c r="K5831" s="434">
        <v>37490</v>
      </c>
      <c r="L5831" s="427">
        <v>7.32</v>
      </c>
      <c r="M5831" s="427"/>
      <c r="N5831" s="434">
        <v>37489</v>
      </c>
      <c r="O5831" s="427">
        <v>7.68</v>
      </c>
    </row>
    <row r="5832" spans="11:15" ht="15" customHeight="1">
      <c r="K5832" s="434">
        <v>37489</v>
      </c>
      <c r="L5832" s="427">
        <v>7.18</v>
      </c>
      <c r="M5832" s="427"/>
      <c r="N5832" s="434">
        <v>37488</v>
      </c>
      <c r="O5832" s="427">
        <v>7.69</v>
      </c>
    </row>
    <row r="5833" spans="11:15" ht="15" customHeight="1">
      <c r="K5833" s="434">
        <v>37488</v>
      </c>
      <c r="L5833" s="427">
        <v>7.2</v>
      </c>
      <c r="M5833" s="427"/>
      <c r="N5833" s="434">
        <v>37487</v>
      </c>
      <c r="O5833" s="427">
        <v>7.77</v>
      </c>
    </row>
    <row r="5834" spans="11:15" ht="15" customHeight="1">
      <c r="K5834" s="434">
        <v>37487</v>
      </c>
      <c r="L5834" s="427">
        <v>7.27</v>
      </c>
      <c r="M5834" s="427"/>
      <c r="N5834" s="434">
        <v>37484</v>
      </c>
      <c r="O5834" s="427">
        <v>7.79</v>
      </c>
    </row>
    <row r="5835" spans="11:15" ht="15" customHeight="1">
      <c r="K5835" s="434">
        <v>37484</v>
      </c>
      <c r="L5835" s="427">
        <v>7.3</v>
      </c>
      <c r="M5835" s="427"/>
      <c r="N5835" s="434">
        <v>37483</v>
      </c>
      <c r="O5835" s="427">
        <v>7.68</v>
      </c>
    </row>
    <row r="5836" spans="11:15" ht="15" customHeight="1">
      <c r="K5836" s="434">
        <v>37483</v>
      </c>
      <c r="L5836" s="427">
        <v>7.03</v>
      </c>
      <c r="M5836" s="427"/>
      <c r="N5836" s="434">
        <v>37482</v>
      </c>
      <c r="O5836" s="427">
        <v>7.59</v>
      </c>
    </row>
    <row r="5837" spans="11:15" ht="15" customHeight="1">
      <c r="K5837" s="434">
        <v>37482</v>
      </c>
      <c r="L5837" s="427">
        <v>6.91</v>
      </c>
      <c r="M5837" s="427"/>
      <c r="N5837" s="434">
        <v>37481</v>
      </c>
      <c r="O5837" s="427">
        <v>7.66</v>
      </c>
    </row>
    <row r="5838" spans="11:15" ht="15" customHeight="1">
      <c r="K5838" s="434">
        <v>37481</v>
      </c>
      <c r="L5838" s="427">
        <v>6.99</v>
      </c>
      <c r="M5838" s="427"/>
      <c r="N5838" s="434">
        <v>37480</v>
      </c>
      <c r="O5838" s="427">
        <v>7.71</v>
      </c>
    </row>
    <row r="5839" spans="11:15" ht="15" customHeight="1">
      <c r="K5839" s="434">
        <v>37480</v>
      </c>
      <c r="L5839" s="427">
        <v>7.04</v>
      </c>
      <c r="M5839" s="427"/>
      <c r="N5839" s="434">
        <v>37477</v>
      </c>
      <c r="O5839" s="427">
        <v>7.79</v>
      </c>
    </row>
    <row r="5840" spans="11:15" ht="15" customHeight="1">
      <c r="K5840" s="434">
        <v>37477</v>
      </c>
      <c r="L5840" s="427">
        <v>7.09</v>
      </c>
      <c r="M5840" s="427"/>
      <c r="N5840" s="434">
        <v>37476</v>
      </c>
      <c r="O5840" s="427">
        <v>7.9</v>
      </c>
    </row>
    <row r="5841" spans="11:15" ht="15" customHeight="1">
      <c r="K5841" s="434">
        <v>37476</v>
      </c>
      <c r="L5841" s="427">
        <v>7.18</v>
      </c>
      <c r="M5841" s="427"/>
      <c r="N5841" s="434">
        <v>37475</v>
      </c>
      <c r="O5841" s="427">
        <v>7.86</v>
      </c>
    </row>
    <row r="5842" spans="11:15" ht="15" customHeight="1">
      <c r="K5842" s="434">
        <v>37475</v>
      </c>
      <c r="L5842" s="427">
        <v>7.14</v>
      </c>
      <c r="M5842" s="427"/>
      <c r="N5842" s="434">
        <v>37474</v>
      </c>
      <c r="O5842" s="427">
        <v>7.9</v>
      </c>
    </row>
    <row r="5843" spans="11:15" ht="15" customHeight="1">
      <c r="K5843" s="434">
        <v>37474</v>
      </c>
      <c r="L5843" s="427">
        <v>7.15</v>
      </c>
      <c r="M5843" s="427"/>
      <c r="N5843" s="434">
        <v>37473</v>
      </c>
      <c r="O5843" s="427">
        <v>7.83</v>
      </c>
    </row>
    <row r="5844" spans="11:15" ht="15" customHeight="1">
      <c r="K5844" s="434">
        <v>37473</v>
      </c>
      <c r="L5844" s="427">
        <v>7.09</v>
      </c>
      <c r="M5844" s="427"/>
      <c r="N5844" s="434">
        <v>37470</v>
      </c>
      <c r="O5844" s="427">
        <v>7.85</v>
      </c>
    </row>
    <row r="5845" spans="11:15" ht="15" customHeight="1">
      <c r="K5845" s="434">
        <v>37470</v>
      </c>
      <c r="L5845" s="427">
        <v>7.16</v>
      </c>
      <c r="M5845" s="427"/>
      <c r="N5845" s="434">
        <v>37469</v>
      </c>
      <c r="O5845" s="427">
        <v>7.92</v>
      </c>
    </row>
    <row r="5846" spans="11:15" ht="15" customHeight="1">
      <c r="K5846" s="434">
        <v>37469</v>
      </c>
      <c r="L5846" s="427">
        <v>7.24</v>
      </c>
      <c r="M5846" s="427"/>
      <c r="N5846" s="434">
        <v>37468</v>
      </c>
      <c r="O5846" s="427">
        <v>7.93</v>
      </c>
    </row>
    <row r="5847" spans="11:15" ht="15" customHeight="1">
      <c r="K5847" s="434">
        <v>37468</v>
      </c>
      <c r="L5847" s="427">
        <v>7.23</v>
      </c>
      <c r="M5847" s="427"/>
      <c r="N5847" s="434">
        <v>37467</v>
      </c>
      <c r="O5847" s="427">
        <v>8.0299999999999994</v>
      </c>
    </row>
    <row r="5848" spans="11:15" ht="15" customHeight="1">
      <c r="K5848" s="434">
        <v>37467</v>
      </c>
      <c r="L5848" s="427">
        <v>7.26</v>
      </c>
      <c r="M5848" s="427"/>
      <c r="N5848" s="434">
        <v>37466</v>
      </c>
      <c r="O5848" s="427">
        <v>8.0299999999999994</v>
      </c>
    </row>
    <row r="5849" spans="11:15" ht="15" customHeight="1">
      <c r="K5849" s="434">
        <v>37466</v>
      </c>
      <c r="L5849" s="427">
        <v>7.25</v>
      </c>
      <c r="M5849" s="427"/>
      <c r="N5849" s="434">
        <v>37463</v>
      </c>
      <c r="O5849" s="427">
        <v>7.95</v>
      </c>
    </row>
    <row r="5850" spans="11:15" ht="15" customHeight="1">
      <c r="K5850" s="434">
        <v>37463</v>
      </c>
      <c r="L5850" s="427">
        <v>7.19</v>
      </c>
      <c r="M5850" s="427"/>
      <c r="N5850" s="434">
        <v>37462</v>
      </c>
      <c r="O5850" s="427">
        <v>7.96</v>
      </c>
    </row>
    <row r="5851" spans="11:15" ht="15" customHeight="1">
      <c r="K5851" s="434">
        <v>37462</v>
      </c>
      <c r="L5851" s="427">
        <v>7.21</v>
      </c>
      <c r="M5851" s="427"/>
      <c r="N5851" s="434">
        <v>37461</v>
      </c>
      <c r="O5851" s="427">
        <v>8.01</v>
      </c>
    </row>
    <row r="5852" spans="11:15" ht="15" customHeight="1">
      <c r="K5852" s="434">
        <v>37461</v>
      </c>
      <c r="L5852" s="427">
        <v>7.23</v>
      </c>
      <c r="M5852" s="427"/>
      <c r="N5852" s="434">
        <v>37460</v>
      </c>
      <c r="O5852" s="427">
        <v>7.99</v>
      </c>
    </row>
    <row r="5853" spans="11:15" ht="15" customHeight="1">
      <c r="K5853" s="434">
        <v>37460</v>
      </c>
      <c r="L5853" s="427">
        <v>7.21</v>
      </c>
      <c r="M5853" s="427"/>
      <c r="N5853" s="434">
        <v>37459</v>
      </c>
      <c r="O5853" s="427">
        <v>8</v>
      </c>
    </row>
    <row r="5854" spans="11:15" ht="15" customHeight="1">
      <c r="K5854" s="434">
        <v>37459</v>
      </c>
      <c r="L5854" s="427">
        <v>7.22</v>
      </c>
      <c r="M5854" s="427"/>
      <c r="N5854" s="434">
        <v>37456</v>
      </c>
      <c r="O5854" s="427">
        <v>8.01</v>
      </c>
    </row>
    <row r="5855" spans="11:15" ht="15" customHeight="1">
      <c r="K5855" s="434">
        <v>37456</v>
      </c>
      <c r="L5855" s="427">
        <v>7.3</v>
      </c>
      <c r="M5855" s="427"/>
      <c r="N5855" s="434">
        <v>37455</v>
      </c>
      <c r="O5855" s="427">
        <v>8.1</v>
      </c>
    </row>
    <row r="5856" spans="11:15" ht="15" customHeight="1">
      <c r="K5856" s="434">
        <v>37455</v>
      </c>
      <c r="L5856" s="427">
        <v>7.36</v>
      </c>
      <c r="M5856" s="427"/>
      <c r="N5856" s="434">
        <v>37454</v>
      </c>
      <c r="O5856" s="427">
        <v>8.1199999999999992</v>
      </c>
    </row>
    <row r="5857" spans="11:15" ht="15" customHeight="1">
      <c r="K5857" s="434">
        <v>37454</v>
      </c>
      <c r="L5857" s="427">
        <v>7.37</v>
      </c>
      <c r="M5857" s="427"/>
      <c r="N5857" s="434">
        <v>37453</v>
      </c>
      <c r="O5857" s="427">
        <v>8.14</v>
      </c>
    </row>
    <row r="5858" spans="11:15" ht="15" customHeight="1">
      <c r="K5858" s="434">
        <v>37453</v>
      </c>
      <c r="L5858" s="427">
        <v>7.41</v>
      </c>
      <c r="M5858" s="427"/>
      <c r="N5858" s="434">
        <v>37452</v>
      </c>
      <c r="O5858" s="427">
        <v>8.07</v>
      </c>
    </row>
    <row r="5859" spans="11:15" ht="15" customHeight="1">
      <c r="K5859" s="434">
        <v>37452</v>
      </c>
      <c r="L5859" s="427">
        <v>7.32</v>
      </c>
      <c r="M5859" s="427"/>
      <c r="N5859" s="434">
        <v>37449</v>
      </c>
      <c r="O5859" s="427">
        <v>8.0399999999999991</v>
      </c>
    </row>
    <row r="5860" spans="11:15" ht="15" customHeight="1">
      <c r="K5860" s="434">
        <v>37449</v>
      </c>
      <c r="L5860" s="427">
        <v>7.3</v>
      </c>
      <c r="M5860" s="427"/>
      <c r="N5860" s="434">
        <v>37448</v>
      </c>
      <c r="O5860" s="427">
        <v>8.0500000000000007</v>
      </c>
    </row>
    <row r="5861" spans="11:15" ht="15" customHeight="1">
      <c r="K5861" s="434">
        <v>37448</v>
      </c>
      <c r="L5861" s="427">
        <v>7.31</v>
      </c>
      <c r="M5861" s="427"/>
      <c r="N5861" s="434">
        <v>37447</v>
      </c>
      <c r="O5861" s="427">
        <v>8.06</v>
      </c>
    </row>
    <row r="5862" spans="11:15" ht="15" customHeight="1">
      <c r="K5862" s="434">
        <v>37447</v>
      </c>
      <c r="L5862" s="427">
        <v>7.32</v>
      </c>
      <c r="M5862" s="427"/>
      <c r="N5862" s="434">
        <v>37446</v>
      </c>
      <c r="O5862" s="427">
        <v>8.16</v>
      </c>
    </row>
    <row r="5863" spans="11:15" ht="15" customHeight="1">
      <c r="K5863" s="434">
        <v>37446</v>
      </c>
      <c r="L5863" s="427">
        <v>7.39</v>
      </c>
      <c r="M5863" s="427"/>
      <c r="N5863" s="434">
        <v>37445</v>
      </c>
      <c r="O5863" s="427">
        <v>8.23</v>
      </c>
    </row>
    <row r="5864" spans="11:15" ht="15" customHeight="1">
      <c r="K5864" s="434">
        <v>37445</v>
      </c>
      <c r="L5864" s="427">
        <v>7.46</v>
      </c>
      <c r="M5864" s="427"/>
      <c r="N5864" s="434">
        <v>37442</v>
      </c>
      <c r="O5864" s="427">
        <v>8.24</v>
      </c>
    </row>
    <row r="5865" spans="11:15" ht="15" customHeight="1">
      <c r="K5865" s="434">
        <v>37442</v>
      </c>
      <c r="L5865" s="427">
        <v>7.43</v>
      </c>
      <c r="M5865" s="427"/>
      <c r="N5865" s="434">
        <v>37440</v>
      </c>
      <c r="O5865" s="427">
        <v>8.17</v>
      </c>
    </row>
    <row r="5866" spans="11:15" ht="15" customHeight="1">
      <c r="K5866" s="434">
        <v>37440</v>
      </c>
      <c r="L5866" s="427">
        <v>7.35</v>
      </c>
      <c r="M5866" s="427"/>
      <c r="N5866" s="434">
        <v>37439</v>
      </c>
      <c r="O5866" s="427">
        <v>8.18</v>
      </c>
    </row>
    <row r="5867" spans="11:15" ht="15" customHeight="1">
      <c r="K5867" s="434">
        <v>37439</v>
      </c>
      <c r="L5867" s="427">
        <v>7.36</v>
      </c>
      <c r="M5867" s="427"/>
      <c r="N5867" s="434">
        <v>37438</v>
      </c>
      <c r="O5867" s="427">
        <v>8.23</v>
      </c>
    </row>
    <row r="5868" spans="11:15" ht="15" customHeight="1">
      <c r="K5868" s="434">
        <v>37438</v>
      </c>
      <c r="L5868" s="427">
        <v>7.42</v>
      </c>
      <c r="M5868" s="427"/>
      <c r="N5868" s="434">
        <v>37435</v>
      </c>
      <c r="O5868" s="427">
        <v>8.24</v>
      </c>
    </row>
    <row r="5869" spans="11:15" ht="15" customHeight="1">
      <c r="K5869" s="434">
        <v>37435</v>
      </c>
      <c r="L5869" s="427">
        <v>7.42</v>
      </c>
      <c r="M5869" s="427"/>
      <c r="N5869" s="434">
        <v>37434</v>
      </c>
      <c r="O5869" s="427">
        <v>8.24</v>
      </c>
    </row>
    <row r="5870" spans="11:15" ht="15" customHeight="1">
      <c r="K5870" s="434">
        <v>37434</v>
      </c>
      <c r="L5870" s="427">
        <v>7.42</v>
      </c>
      <c r="M5870" s="427"/>
      <c r="N5870" s="434">
        <v>37433</v>
      </c>
      <c r="O5870" s="427">
        <v>8.15</v>
      </c>
    </row>
    <row r="5871" spans="11:15" ht="15" customHeight="1">
      <c r="K5871" s="434">
        <v>37433</v>
      </c>
      <c r="L5871" s="427">
        <v>7.33</v>
      </c>
      <c r="M5871" s="427"/>
      <c r="N5871" s="434">
        <v>37432</v>
      </c>
      <c r="O5871" s="427">
        <v>8.1999999999999993</v>
      </c>
    </row>
    <row r="5872" spans="11:15" ht="15" customHeight="1">
      <c r="K5872" s="434">
        <v>37432</v>
      </c>
      <c r="L5872" s="427">
        <v>7.39</v>
      </c>
      <c r="M5872" s="427"/>
      <c r="N5872" s="434">
        <v>37431</v>
      </c>
      <c r="O5872" s="427">
        <v>8.1999999999999993</v>
      </c>
    </row>
    <row r="5873" spans="11:15" ht="15" customHeight="1">
      <c r="K5873" s="434">
        <v>37431</v>
      </c>
      <c r="L5873" s="427">
        <v>7.38</v>
      </c>
      <c r="M5873" s="427"/>
      <c r="N5873" s="434">
        <v>37428</v>
      </c>
      <c r="O5873" s="427">
        <v>8.14</v>
      </c>
    </row>
    <row r="5874" spans="11:15" ht="15" customHeight="1">
      <c r="K5874" s="434">
        <v>37428</v>
      </c>
      <c r="L5874" s="427">
        <v>7.33</v>
      </c>
      <c r="M5874" s="427"/>
      <c r="N5874" s="434">
        <v>37427</v>
      </c>
      <c r="O5874" s="427">
        <v>8.1999999999999993</v>
      </c>
    </row>
    <row r="5875" spans="11:15" ht="15" customHeight="1">
      <c r="K5875" s="434">
        <v>37427</v>
      </c>
      <c r="L5875" s="427">
        <v>7.38</v>
      </c>
      <c r="M5875" s="427"/>
      <c r="N5875" s="434">
        <v>37426</v>
      </c>
      <c r="O5875" s="427">
        <v>8.1300000000000008</v>
      </c>
    </row>
    <row r="5876" spans="11:15" ht="15" customHeight="1">
      <c r="K5876" s="434">
        <v>37426</v>
      </c>
      <c r="L5876" s="427">
        <v>7.32</v>
      </c>
      <c r="M5876" s="427"/>
      <c r="N5876" s="434">
        <v>37425</v>
      </c>
      <c r="O5876" s="427">
        <v>8.2100000000000009</v>
      </c>
    </row>
    <row r="5877" spans="11:15" ht="15" customHeight="1">
      <c r="K5877" s="434">
        <v>37425</v>
      </c>
      <c r="L5877" s="427">
        <v>7.39</v>
      </c>
      <c r="M5877" s="427"/>
      <c r="N5877" s="434">
        <v>37424</v>
      </c>
      <c r="O5877" s="427">
        <v>8.17</v>
      </c>
    </row>
    <row r="5878" spans="11:15" ht="15" customHeight="1">
      <c r="K5878" s="434">
        <v>37424</v>
      </c>
      <c r="L5878" s="427">
        <v>7.35</v>
      </c>
      <c r="M5878" s="427"/>
      <c r="N5878" s="434">
        <v>37421</v>
      </c>
      <c r="O5878" s="427">
        <v>8.16</v>
      </c>
    </row>
    <row r="5879" spans="11:15" ht="15" customHeight="1">
      <c r="K5879" s="434">
        <v>37421</v>
      </c>
      <c r="L5879" s="427">
        <v>7.35</v>
      </c>
      <c r="M5879" s="427"/>
      <c r="N5879" s="434">
        <v>37420</v>
      </c>
      <c r="O5879" s="427">
        <v>8.25</v>
      </c>
    </row>
    <row r="5880" spans="11:15" ht="15" customHeight="1">
      <c r="K5880" s="434">
        <v>37420</v>
      </c>
      <c r="L5880" s="427">
        <v>7.38</v>
      </c>
      <c r="M5880" s="427"/>
      <c r="N5880" s="434">
        <v>37419</v>
      </c>
      <c r="O5880" s="427">
        <v>8.26</v>
      </c>
    </row>
    <row r="5881" spans="11:15" ht="15" customHeight="1">
      <c r="K5881" s="434">
        <v>37419</v>
      </c>
      <c r="L5881" s="427">
        <v>7.4</v>
      </c>
      <c r="M5881" s="427"/>
      <c r="N5881" s="434">
        <v>37418</v>
      </c>
      <c r="O5881" s="427">
        <v>8.2899999999999991</v>
      </c>
    </row>
    <row r="5882" spans="11:15" ht="15" customHeight="1">
      <c r="K5882" s="434">
        <v>37418</v>
      </c>
      <c r="L5882" s="427">
        <v>7.43</v>
      </c>
      <c r="M5882" s="427"/>
      <c r="N5882" s="434">
        <v>37417</v>
      </c>
      <c r="O5882" s="427">
        <v>8.34</v>
      </c>
    </row>
    <row r="5883" spans="11:15" ht="15" customHeight="1">
      <c r="K5883" s="434">
        <v>37417</v>
      </c>
      <c r="L5883" s="427">
        <v>7.47</v>
      </c>
      <c r="M5883" s="427"/>
      <c r="N5883" s="434">
        <v>37414</v>
      </c>
      <c r="O5883" s="427">
        <v>8.3800000000000008</v>
      </c>
    </row>
    <row r="5884" spans="11:15" ht="15" customHeight="1">
      <c r="K5884" s="434">
        <v>37414</v>
      </c>
      <c r="L5884" s="427">
        <v>7.52</v>
      </c>
      <c r="M5884" s="427"/>
      <c r="N5884" s="434">
        <v>37413</v>
      </c>
      <c r="O5884" s="427">
        <v>8.35</v>
      </c>
    </row>
    <row r="5885" spans="11:15" ht="15" customHeight="1">
      <c r="K5885" s="434">
        <v>37413</v>
      </c>
      <c r="L5885" s="427">
        <v>7.5</v>
      </c>
      <c r="M5885" s="427"/>
      <c r="N5885" s="434">
        <v>37412</v>
      </c>
      <c r="O5885" s="427">
        <v>8.3699999999999992</v>
      </c>
    </row>
    <row r="5886" spans="11:15" ht="15" customHeight="1">
      <c r="K5886" s="434">
        <v>37412</v>
      </c>
      <c r="L5886" s="427">
        <v>7.52</v>
      </c>
      <c r="M5886" s="427"/>
      <c r="N5886" s="434">
        <v>37411</v>
      </c>
      <c r="O5886" s="427">
        <v>8.35</v>
      </c>
    </row>
    <row r="5887" spans="11:15" ht="15" customHeight="1">
      <c r="K5887" s="434">
        <v>37411</v>
      </c>
      <c r="L5887" s="427">
        <v>7.49</v>
      </c>
      <c r="M5887" s="427"/>
      <c r="N5887" s="434">
        <v>37410</v>
      </c>
      <c r="O5887" s="427">
        <v>8.35</v>
      </c>
    </row>
    <row r="5888" spans="11:15" ht="15" customHeight="1">
      <c r="K5888" s="434">
        <v>37410</v>
      </c>
      <c r="L5888" s="427">
        <v>7.49</v>
      </c>
      <c r="M5888" s="427"/>
      <c r="N5888" s="434">
        <v>37407</v>
      </c>
      <c r="O5888" s="427">
        <v>8.35</v>
      </c>
    </row>
    <row r="5889" spans="11:15" ht="15" customHeight="1">
      <c r="K5889" s="434">
        <v>37407</v>
      </c>
      <c r="L5889" s="427">
        <v>7.49</v>
      </c>
      <c r="M5889" s="427"/>
      <c r="N5889" s="434">
        <v>37406</v>
      </c>
      <c r="O5889" s="427">
        <v>8.34</v>
      </c>
    </row>
    <row r="5890" spans="11:15" ht="15" customHeight="1">
      <c r="K5890" s="434">
        <v>37406</v>
      </c>
      <c r="L5890" s="427">
        <v>7.48</v>
      </c>
      <c r="M5890" s="427"/>
      <c r="N5890" s="434">
        <v>37405</v>
      </c>
      <c r="O5890" s="427">
        <v>8.36</v>
      </c>
    </row>
    <row r="5891" spans="11:15" ht="15" customHeight="1">
      <c r="K5891" s="434">
        <v>37405</v>
      </c>
      <c r="L5891" s="427">
        <v>7.5</v>
      </c>
      <c r="M5891" s="427"/>
      <c r="N5891" s="434">
        <v>37404</v>
      </c>
      <c r="O5891" s="427">
        <v>8.3800000000000008</v>
      </c>
    </row>
    <row r="5892" spans="11:15" ht="15" customHeight="1">
      <c r="K5892" s="434">
        <v>37404</v>
      </c>
      <c r="L5892" s="427">
        <v>7.53</v>
      </c>
      <c r="M5892" s="427"/>
      <c r="N5892" s="434">
        <v>37400</v>
      </c>
      <c r="O5892" s="427">
        <v>8.39</v>
      </c>
    </row>
    <row r="5893" spans="11:15" ht="15" customHeight="1">
      <c r="K5893" s="434">
        <v>37400</v>
      </c>
      <c r="L5893" s="427">
        <v>7.54</v>
      </c>
      <c r="M5893" s="427"/>
      <c r="N5893" s="434">
        <v>37399</v>
      </c>
      <c r="O5893" s="427">
        <v>8.4</v>
      </c>
    </row>
    <row r="5894" spans="11:15" ht="15" customHeight="1">
      <c r="K5894" s="434">
        <v>37399</v>
      </c>
      <c r="L5894" s="427">
        <v>7.55</v>
      </c>
      <c r="M5894" s="427"/>
      <c r="N5894" s="434">
        <v>37398</v>
      </c>
      <c r="O5894" s="427">
        <v>8.36</v>
      </c>
    </row>
    <row r="5895" spans="11:15" ht="15" customHeight="1">
      <c r="K5895" s="434">
        <v>37398</v>
      </c>
      <c r="L5895" s="427">
        <v>7.5</v>
      </c>
      <c r="M5895" s="427"/>
      <c r="N5895" s="434">
        <v>37397</v>
      </c>
      <c r="O5895" s="427">
        <v>8.3800000000000008</v>
      </c>
    </row>
    <row r="5896" spans="11:15" ht="15" customHeight="1">
      <c r="K5896" s="434">
        <v>37397</v>
      </c>
      <c r="L5896" s="427">
        <v>7.54</v>
      </c>
      <c r="M5896" s="427"/>
      <c r="N5896" s="434">
        <v>37396</v>
      </c>
      <c r="O5896" s="427">
        <v>8.42</v>
      </c>
    </row>
    <row r="5897" spans="11:15" ht="15" customHeight="1">
      <c r="K5897" s="434">
        <v>37396</v>
      </c>
      <c r="L5897" s="427">
        <v>7.57</v>
      </c>
      <c r="M5897" s="427"/>
      <c r="N5897" s="434">
        <v>37393</v>
      </c>
      <c r="O5897" s="427">
        <v>8.4700000000000006</v>
      </c>
    </row>
    <row r="5898" spans="11:15" ht="15" customHeight="1">
      <c r="K5898" s="434">
        <v>37393</v>
      </c>
      <c r="L5898" s="427">
        <v>7.62</v>
      </c>
      <c r="M5898" s="427"/>
      <c r="N5898" s="434">
        <v>37392</v>
      </c>
      <c r="O5898" s="427">
        <v>8.42</v>
      </c>
    </row>
    <row r="5899" spans="11:15" ht="15" customHeight="1">
      <c r="K5899" s="434">
        <v>37392</v>
      </c>
      <c r="L5899" s="427">
        <v>7.57</v>
      </c>
      <c r="M5899" s="427"/>
      <c r="N5899" s="434">
        <v>37391</v>
      </c>
      <c r="O5899" s="427">
        <v>8.4600000000000009</v>
      </c>
    </row>
    <row r="5900" spans="11:15" ht="15" customHeight="1">
      <c r="K5900" s="434">
        <v>37391</v>
      </c>
      <c r="L5900" s="427">
        <v>7.61</v>
      </c>
      <c r="M5900" s="427"/>
      <c r="N5900" s="434">
        <v>37390</v>
      </c>
      <c r="O5900" s="427">
        <v>8.4700000000000006</v>
      </c>
    </row>
    <row r="5901" spans="11:15" ht="15" customHeight="1">
      <c r="K5901" s="434">
        <v>37390</v>
      </c>
      <c r="L5901" s="427">
        <v>7.62</v>
      </c>
      <c r="M5901" s="427"/>
      <c r="N5901" s="434">
        <v>37389</v>
      </c>
      <c r="O5901" s="427">
        <v>8.39</v>
      </c>
    </row>
    <row r="5902" spans="11:15" ht="15" customHeight="1">
      <c r="K5902" s="434">
        <v>37389</v>
      </c>
      <c r="L5902" s="427">
        <v>7.56</v>
      </c>
      <c r="M5902" s="427"/>
      <c r="N5902" s="434">
        <v>37386</v>
      </c>
      <c r="O5902" s="427">
        <v>8.35</v>
      </c>
    </row>
    <row r="5903" spans="11:15" ht="15" customHeight="1">
      <c r="K5903" s="434">
        <v>37386</v>
      </c>
      <c r="L5903" s="427">
        <v>7.49</v>
      </c>
      <c r="M5903" s="427"/>
      <c r="N5903" s="434">
        <v>37385</v>
      </c>
      <c r="O5903" s="427">
        <v>8.34</v>
      </c>
    </row>
    <row r="5904" spans="11:15" ht="15" customHeight="1">
      <c r="K5904" s="434">
        <v>37385</v>
      </c>
      <c r="L5904" s="427">
        <v>7.49</v>
      </c>
      <c r="M5904" s="427"/>
      <c r="N5904" s="434">
        <v>37384</v>
      </c>
      <c r="O5904" s="427">
        <v>8.34</v>
      </c>
    </row>
    <row r="5905" spans="11:15" ht="15" customHeight="1">
      <c r="K5905" s="434">
        <v>37384</v>
      </c>
      <c r="L5905" s="427">
        <v>7.49</v>
      </c>
      <c r="M5905" s="427"/>
      <c r="N5905" s="434">
        <v>37383</v>
      </c>
      <c r="O5905" s="427">
        <v>8.15</v>
      </c>
    </row>
    <row r="5906" spans="11:15" ht="15" customHeight="1">
      <c r="K5906" s="434">
        <v>37383</v>
      </c>
      <c r="L5906" s="427">
        <v>7.4</v>
      </c>
      <c r="M5906" s="427"/>
      <c r="N5906" s="434">
        <v>37382</v>
      </c>
      <c r="O5906" s="427">
        <v>8.1300000000000008</v>
      </c>
    </row>
    <row r="5907" spans="11:15" ht="15" customHeight="1">
      <c r="K5907" s="434">
        <v>37382</v>
      </c>
      <c r="L5907" s="427">
        <v>7.45</v>
      </c>
      <c r="M5907" s="427"/>
      <c r="N5907" s="434">
        <v>37379</v>
      </c>
      <c r="O5907" s="427">
        <v>8.1199999999999992</v>
      </c>
    </row>
    <row r="5908" spans="11:15" ht="15" customHeight="1">
      <c r="K5908" s="434">
        <v>37379</v>
      </c>
      <c r="L5908" s="427">
        <v>7.49</v>
      </c>
      <c r="M5908" s="427"/>
      <c r="N5908" s="434">
        <v>37378</v>
      </c>
      <c r="O5908" s="427">
        <v>8.15</v>
      </c>
    </row>
    <row r="5909" spans="11:15" ht="15" customHeight="1">
      <c r="K5909" s="434">
        <v>37378</v>
      </c>
      <c r="L5909" s="427">
        <v>7.54</v>
      </c>
      <c r="M5909" s="427"/>
      <c r="N5909" s="434">
        <v>37377</v>
      </c>
      <c r="O5909" s="427">
        <v>8.1199999999999992</v>
      </c>
    </row>
    <row r="5910" spans="11:15" ht="15" customHeight="1">
      <c r="K5910" s="434">
        <v>37377</v>
      </c>
      <c r="L5910" s="427">
        <v>7.51</v>
      </c>
      <c r="M5910" s="427"/>
      <c r="N5910" s="434">
        <v>37376</v>
      </c>
      <c r="O5910" s="427">
        <v>8.14</v>
      </c>
    </row>
    <row r="5911" spans="11:15" ht="15" customHeight="1">
      <c r="K5911" s="434">
        <v>37376</v>
      </c>
      <c r="L5911" s="427">
        <v>7.54</v>
      </c>
      <c r="M5911" s="427"/>
      <c r="N5911" s="434">
        <v>37375</v>
      </c>
      <c r="O5911" s="427">
        <v>8.1300000000000008</v>
      </c>
    </row>
    <row r="5912" spans="11:15" ht="15" customHeight="1">
      <c r="K5912" s="434">
        <v>37375</v>
      </c>
      <c r="L5912" s="427">
        <v>7.43</v>
      </c>
      <c r="M5912" s="427"/>
      <c r="N5912" s="434">
        <v>37372</v>
      </c>
      <c r="O5912" s="427">
        <v>8.09</v>
      </c>
    </row>
    <row r="5913" spans="11:15" ht="15" customHeight="1">
      <c r="K5913" s="434">
        <v>37372</v>
      </c>
      <c r="L5913" s="427">
        <v>7.4</v>
      </c>
      <c r="M5913" s="427"/>
      <c r="N5913" s="434">
        <v>37371</v>
      </c>
      <c r="O5913" s="427">
        <v>8.09</v>
      </c>
    </row>
    <row r="5914" spans="11:15" ht="15" customHeight="1">
      <c r="K5914" s="434">
        <v>37371</v>
      </c>
      <c r="L5914" s="427">
        <v>7.43</v>
      </c>
      <c r="M5914" s="427"/>
      <c r="N5914" s="434">
        <v>37370</v>
      </c>
      <c r="O5914" s="427">
        <v>8.08</v>
      </c>
    </row>
    <row r="5915" spans="11:15" ht="15" customHeight="1">
      <c r="K5915" s="434">
        <v>37370</v>
      </c>
      <c r="L5915" s="427">
        <v>7.42</v>
      </c>
      <c r="M5915" s="427"/>
      <c r="N5915" s="434">
        <v>37369</v>
      </c>
      <c r="O5915" s="427">
        <v>8.1300000000000008</v>
      </c>
    </row>
    <row r="5916" spans="11:15" ht="15" customHeight="1">
      <c r="K5916" s="434">
        <v>37369</v>
      </c>
      <c r="L5916" s="427">
        <v>7.47</v>
      </c>
      <c r="M5916" s="427"/>
      <c r="N5916" s="434">
        <v>37368</v>
      </c>
      <c r="O5916" s="427">
        <v>8.14</v>
      </c>
    </row>
    <row r="5917" spans="11:15" ht="15" customHeight="1">
      <c r="K5917" s="434">
        <v>37368</v>
      </c>
      <c r="L5917" s="427">
        <v>7.5</v>
      </c>
      <c r="M5917" s="427"/>
      <c r="N5917" s="434">
        <v>37365</v>
      </c>
      <c r="O5917" s="427">
        <v>8.2100000000000009</v>
      </c>
    </row>
    <row r="5918" spans="11:15" ht="15" customHeight="1">
      <c r="K5918" s="434">
        <v>37365</v>
      </c>
      <c r="L5918" s="427">
        <v>7.54</v>
      </c>
      <c r="M5918" s="427"/>
      <c r="N5918" s="434">
        <v>37364</v>
      </c>
      <c r="O5918" s="427">
        <v>8.25</v>
      </c>
    </row>
    <row r="5919" spans="11:15" ht="15" customHeight="1">
      <c r="K5919" s="434">
        <v>37364</v>
      </c>
      <c r="L5919" s="427">
        <v>7.57</v>
      </c>
      <c r="M5919" s="427"/>
      <c r="N5919" s="434">
        <v>37363</v>
      </c>
      <c r="O5919" s="427">
        <v>8.26</v>
      </c>
    </row>
    <row r="5920" spans="11:15" ht="15" customHeight="1">
      <c r="K5920" s="434">
        <v>37363</v>
      </c>
      <c r="L5920" s="427">
        <v>7.56</v>
      </c>
      <c r="M5920" s="427"/>
      <c r="N5920" s="434">
        <v>37362</v>
      </c>
      <c r="O5920" s="427">
        <v>8.23</v>
      </c>
    </row>
    <row r="5921" spans="11:15" ht="15" customHeight="1">
      <c r="K5921" s="434">
        <v>37362</v>
      </c>
      <c r="L5921" s="427">
        <v>7.54</v>
      </c>
      <c r="M5921" s="427"/>
      <c r="N5921" s="434">
        <v>37361</v>
      </c>
      <c r="O5921" s="427">
        <v>8.2100000000000009</v>
      </c>
    </row>
    <row r="5922" spans="11:15" ht="15" customHeight="1">
      <c r="K5922" s="434">
        <v>37361</v>
      </c>
      <c r="L5922" s="427">
        <v>7.5</v>
      </c>
      <c r="M5922" s="427"/>
      <c r="N5922" s="434">
        <v>37358</v>
      </c>
      <c r="O5922" s="427">
        <v>8.27</v>
      </c>
    </row>
    <row r="5923" spans="11:15" ht="15" customHeight="1">
      <c r="K5923" s="434">
        <v>37358</v>
      </c>
      <c r="L5923" s="427">
        <v>7.56</v>
      </c>
      <c r="M5923" s="427"/>
      <c r="N5923" s="434">
        <v>37357</v>
      </c>
      <c r="O5923" s="427">
        <v>8.2899999999999991</v>
      </c>
    </row>
    <row r="5924" spans="11:15" ht="15" customHeight="1">
      <c r="K5924" s="434">
        <v>37357</v>
      </c>
      <c r="L5924" s="427">
        <v>7.58</v>
      </c>
      <c r="M5924" s="427"/>
      <c r="N5924" s="434">
        <v>37356</v>
      </c>
      <c r="O5924" s="427">
        <v>8.33</v>
      </c>
    </row>
    <row r="5925" spans="11:15" ht="15" customHeight="1">
      <c r="K5925" s="434">
        <v>37356</v>
      </c>
      <c r="L5925" s="427">
        <v>7.62</v>
      </c>
      <c r="M5925" s="427"/>
      <c r="N5925" s="434">
        <v>37355</v>
      </c>
      <c r="O5925" s="427">
        <v>8.34</v>
      </c>
    </row>
    <row r="5926" spans="11:15" ht="15" customHeight="1">
      <c r="K5926" s="434">
        <v>37355</v>
      </c>
      <c r="L5926" s="427">
        <v>7.63</v>
      </c>
      <c r="M5926" s="427"/>
      <c r="N5926" s="434">
        <v>37354</v>
      </c>
      <c r="O5926" s="427">
        <v>8.3699999999999992</v>
      </c>
    </row>
    <row r="5927" spans="11:15" ht="15" customHeight="1">
      <c r="K5927" s="434">
        <v>37354</v>
      </c>
      <c r="L5927" s="427">
        <v>7.65</v>
      </c>
      <c r="M5927" s="427"/>
      <c r="N5927" s="434">
        <v>37351</v>
      </c>
      <c r="O5927" s="427">
        <v>8.34</v>
      </c>
    </row>
    <row r="5928" spans="11:15" ht="15" customHeight="1">
      <c r="K5928" s="434">
        <v>37351</v>
      </c>
      <c r="L5928" s="427">
        <v>7.65</v>
      </c>
      <c r="M5928" s="427"/>
      <c r="N5928" s="434">
        <v>37350</v>
      </c>
      <c r="O5928" s="427">
        <v>8.3800000000000008</v>
      </c>
    </row>
    <row r="5929" spans="11:15" ht="15" customHeight="1">
      <c r="K5929" s="434">
        <v>37350</v>
      </c>
      <c r="L5929" s="427">
        <v>7.68</v>
      </c>
      <c r="M5929" s="427"/>
      <c r="N5929" s="434">
        <v>37349</v>
      </c>
      <c r="O5929" s="427">
        <v>8.39</v>
      </c>
    </row>
    <row r="5930" spans="11:15" ht="15" customHeight="1">
      <c r="K5930" s="434">
        <v>37349</v>
      </c>
      <c r="L5930" s="427">
        <v>7.69</v>
      </c>
      <c r="M5930" s="427"/>
      <c r="N5930" s="434">
        <v>37348</v>
      </c>
      <c r="O5930" s="427">
        <v>8.43</v>
      </c>
    </row>
    <row r="5931" spans="11:15" ht="15" customHeight="1">
      <c r="K5931" s="434">
        <v>37348</v>
      </c>
      <c r="L5931" s="427">
        <v>7.74</v>
      </c>
      <c r="M5931" s="427"/>
      <c r="N5931" s="434">
        <v>37347</v>
      </c>
      <c r="O5931" s="427">
        <v>8.48</v>
      </c>
    </row>
    <row r="5932" spans="11:15" ht="15" customHeight="1">
      <c r="K5932" s="434">
        <v>37347</v>
      </c>
      <c r="L5932" s="427">
        <v>7.79</v>
      </c>
      <c r="M5932" s="427"/>
      <c r="N5932" s="434">
        <v>37343</v>
      </c>
      <c r="O5932" s="427">
        <v>8.49</v>
      </c>
    </row>
    <row r="5933" spans="11:15" ht="15" customHeight="1">
      <c r="K5933" s="434">
        <v>37343</v>
      </c>
      <c r="L5933" s="427">
        <v>7.79</v>
      </c>
      <c r="M5933" s="427"/>
      <c r="N5933" s="434">
        <v>37342</v>
      </c>
      <c r="O5933" s="427">
        <v>8.42</v>
      </c>
    </row>
    <row r="5934" spans="11:15" ht="15" customHeight="1">
      <c r="K5934" s="434">
        <v>37342</v>
      </c>
      <c r="L5934" s="427">
        <v>7.74</v>
      </c>
      <c r="M5934" s="427"/>
      <c r="N5934" s="434">
        <v>37341</v>
      </c>
      <c r="O5934" s="427">
        <v>8.32</v>
      </c>
    </row>
    <row r="5935" spans="11:15" ht="15" customHeight="1">
      <c r="K5935" s="434">
        <v>37341</v>
      </c>
      <c r="L5935" s="427">
        <v>7.74</v>
      </c>
      <c r="M5935" s="427"/>
      <c r="N5935" s="434">
        <v>37340</v>
      </c>
      <c r="O5935" s="427">
        <v>8.36</v>
      </c>
    </row>
    <row r="5936" spans="11:15" ht="15" customHeight="1">
      <c r="K5936" s="434">
        <v>37340</v>
      </c>
      <c r="L5936" s="427">
        <v>7.78</v>
      </c>
      <c r="M5936" s="427"/>
      <c r="N5936" s="434">
        <v>37337</v>
      </c>
      <c r="O5936" s="427">
        <v>8.3800000000000008</v>
      </c>
    </row>
    <row r="5937" spans="11:15" ht="15" customHeight="1">
      <c r="K5937" s="434">
        <v>37337</v>
      </c>
      <c r="L5937" s="427">
        <v>7.8</v>
      </c>
      <c r="M5937" s="427"/>
      <c r="N5937" s="434">
        <v>37336</v>
      </c>
      <c r="O5937" s="427">
        <v>8.3699999999999992</v>
      </c>
    </row>
    <row r="5938" spans="11:15" ht="15" customHeight="1">
      <c r="K5938" s="434">
        <v>37336</v>
      </c>
      <c r="L5938" s="427">
        <v>7.79</v>
      </c>
      <c r="M5938" s="427"/>
      <c r="N5938" s="434">
        <v>37335</v>
      </c>
      <c r="O5938" s="427">
        <v>8.4</v>
      </c>
    </row>
    <row r="5939" spans="11:15" ht="15" customHeight="1">
      <c r="K5939" s="434">
        <v>37335</v>
      </c>
      <c r="L5939" s="427">
        <v>7.82</v>
      </c>
      <c r="M5939" s="427"/>
      <c r="N5939" s="434">
        <v>37334</v>
      </c>
      <c r="O5939" s="427">
        <v>8.34</v>
      </c>
    </row>
    <row r="5940" spans="11:15" ht="15" customHeight="1">
      <c r="K5940" s="434">
        <v>37334</v>
      </c>
      <c r="L5940" s="427">
        <v>7.76</v>
      </c>
      <c r="M5940" s="427"/>
      <c r="N5940" s="434">
        <v>37333</v>
      </c>
      <c r="O5940" s="427">
        <v>8.3000000000000007</v>
      </c>
    </row>
    <row r="5941" spans="11:15" ht="15" customHeight="1">
      <c r="K5941" s="434">
        <v>37333</v>
      </c>
      <c r="L5941" s="427">
        <v>7.76</v>
      </c>
      <c r="M5941" s="427"/>
      <c r="N5941" s="434">
        <v>37330</v>
      </c>
      <c r="O5941" s="427">
        <v>8.34</v>
      </c>
    </row>
    <row r="5942" spans="11:15" ht="15" customHeight="1">
      <c r="K5942" s="434">
        <v>37330</v>
      </c>
      <c r="L5942" s="427">
        <v>7.82</v>
      </c>
      <c r="M5942" s="427"/>
      <c r="N5942" s="434">
        <v>37329</v>
      </c>
      <c r="O5942" s="427">
        <v>8.3699999999999992</v>
      </c>
    </row>
    <row r="5943" spans="11:15" ht="15" customHeight="1">
      <c r="K5943" s="434">
        <v>37329</v>
      </c>
      <c r="L5943" s="427">
        <v>7.9</v>
      </c>
      <c r="M5943" s="427"/>
      <c r="N5943" s="434">
        <v>37328</v>
      </c>
      <c r="O5943" s="427">
        <v>8.27</v>
      </c>
    </row>
    <row r="5944" spans="11:15" ht="15" customHeight="1">
      <c r="K5944" s="434">
        <v>37328</v>
      </c>
      <c r="L5944" s="427">
        <v>7.81</v>
      </c>
      <c r="M5944" s="427"/>
      <c r="N5944" s="434">
        <v>37327</v>
      </c>
      <c r="O5944" s="427">
        <v>8.31</v>
      </c>
    </row>
    <row r="5945" spans="11:15" ht="15" customHeight="1">
      <c r="K5945" s="434">
        <v>37327</v>
      </c>
      <c r="L5945" s="427">
        <v>7.81</v>
      </c>
      <c r="M5945" s="427"/>
      <c r="N5945" s="434">
        <v>37326</v>
      </c>
      <c r="O5945" s="427">
        <v>8.32</v>
      </c>
    </row>
    <row r="5946" spans="11:15" ht="15" customHeight="1">
      <c r="K5946" s="434">
        <v>37326</v>
      </c>
      <c r="L5946" s="427">
        <v>7.82</v>
      </c>
      <c r="M5946" s="427"/>
      <c r="N5946" s="434">
        <v>37323</v>
      </c>
      <c r="O5946" s="427">
        <v>8.32</v>
      </c>
    </row>
    <row r="5947" spans="11:15" ht="15" customHeight="1">
      <c r="K5947" s="434">
        <v>37323</v>
      </c>
      <c r="L5947" s="427">
        <v>7.82</v>
      </c>
      <c r="M5947" s="427"/>
      <c r="N5947" s="434">
        <v>37322</v>
      </c>
      <c r="O5947" s="427">
        <v>8.25</v>
      </c>
    </row>
    <row r="5948" spans="11:15" ht="15" customHeight="1">
      <c r="K5948" s="434">
        <v>37322</v>
      </c>
      <c r="L5948" s="427">
        <v>7.75</v>
      </c>
      <c r="M5948" s="427"/>
      <c r="N5948" s="434">
        <v>37321</v>
      </c>
      <c r="O5948" s="427">
        <v>8.1999999999999993</v>
      </c>
    </row>
    <row r="5949" spans="11:15" ht="15" customHeight="1">
      <c r="K5949" s="434">
        <v>37321</v>
      </c>
      <c r="L5949" s="427">
        <v>7.64</v>
      </c>
      <c r="M5949" s="427"/>
      <c r="N5949" s="434">
        <v>37320</v>
      </c>
      <c r="O5949" s="427">
        <v>8.15</v>
      </c>
    </row>
    <row r="5950" spans="11:15" ht="15" customHeight="1">
      <c r="K5950" s="434">
        <v>37320</v>
      </c>
      <c r="L5950" s="427">
        <v>7.59</v>
      </c>
      <c r="M5950" s="427"/>
      <c r="N5950" s="434">
        <v>37319</v>
      </c>
      <c r="O5950" s="427">
        <v>8.1999999999999993</v>
      </c>
    </row>
    <row r="5951" spans="11:15" ht="15" customHeight="1">
      <c r="K5951" s="434">
        <v>37319</v>
      </c>
      <c r="L5951" s="427">
        <v>7.61</v>
      </c>
      <c r="M5951" s="427"/>
      <c r="N5951" s="434">
        <v>37316</v>
      </c>
      <c r="O5951" s="427">
        <v>8.19</v>
      </c>
    </row>
    <row r="5952" spans="11:15" ht="15" customHeight="1">
      <c r="K5952" s="434">
        <v>37316</v>
      </c>
      <c r="L5952" s="427">
        <v>7.6</v>
      </c>
      <c r="M5952" s="427"/>
      <c r="N5952" s="434">
        <v>37315</v>
      </c>
      <c r="O5952" s="427">
        <v>8.11</v>
      </c>
    </row>
    <row r="5953" spans="11:15" ht="15" customHeight="1">
      <c r="K5953" s="434">
        <v>37315</v>
      </c>
      <c r="L5953" s="427">
        <v>7.51</v>
      </c>
      <c r="M5953" s="427"/>
      <c r="N5953" s="434">
        <v>37314</v>
      </c>
      <c r="O5953" s="427">
        <v>8.08</v>
      </c>
    </row>
    <row r="5954" spans="11:15" ht="15" customHeight="1">
      <c r="K5954" s="434">
        <v>37314</v>
      </c>
      <c r="L5954" s="427">
        <v>7.48</v>
      </c>
      <c r="M5954" s="427"/>
      <c r="N5954" s="434">
        <v>37313</v>
      </c>
      <c r="O5954" s="427">
        <v>8.1300000000000008</v>
      </c>
    </row>
    <row r="5955" spans="11:15" ht="15" customHeight="1">
      <c r="K5955" s="434">
        <v>37313</v>
      </c>
      <c r="L5955" s="427">
        <v>7.52</v>
      </c>
      <c r="M5955" s="427"/>
      <c r="N5955" s="434">
        <v>37312</v>
      </c>
      <c r="O5955" s="427">
        <v>8.09</v>
      </c>
    </row>
    <row r="5956" spans="11:15" ht="15" customHeight="1">
      <c r="K5956" s="434">
        <v>37312</v>
      </c>
      <c r="L5956" s="427">
        <v>7.47</v>
      </c>
      <c r="M5956" s="427"/>
      <c r="N5956" s="434">
        <v>37309</v>
      </c>
      <c r="O5956" s="427">
        <v>8.09</v>
      </c>
    </row>
    <row r="5957" spans="11:15" ht="15" customHeight="1">
      <c r="K5957" s="434">
        <v>37309</v>
      </c>
      <c r="L5957" s="427">
        <v>7.46</v>
      </c>
      <c r="M5957" s="427"/>
      <c r="N5957" s="434">
        <v>37308</v>
      </c>
      <c r="O5957" s="427">
        <v>8.1199999999999992</v>
      </c>
    </row>
    <row r="5958" spans="11:15" ht="15" customHeight="1">
      <c r="K5958" s="434">
        <v>37308</v>
      </c>
      <c r="L5958" s="427">
        <v>7.53</v>
      </c>
      <c r="M5958" s="427"/>
      <c r="N5958" s="434">
        <v>37307</v>
      </c>
      <c r="O5958" s="427">
        <v>8.17</v>
      </c>
    </row>
    <row r="5959" spans="11:15" ht="15" customHeight="1">
      <c r="K5959" s="434">
        <v>37307</v>
      </c>
      <c r="L5959" s="427">
        <v>7.55</v>
      </c>
      <c r="M5959" s="427"/>
      <c r="N5959" s="434">
        <v>37306</v>
      </c>
      <c r="O5959" s="427">
        <v>8.14</v>
      </c>
    </row>
    <row r="5960" spans="11:15" ht="15" customHeight="1">
      <c r="K5960" s="434">
        <v>37306</v>
      </c>
      <c r="L5960" s="427">
        <v>7.55</v>
      </c>
      <c r="M5960" s="427"/>
      <c r="N5960" s="434">
        <v>37302</v>
      </c>
      <c r="O5960" s="427">
        <v>8.1199999999999992</v>
      </c>
    </row>
    <row r="5961" spans="11:15" ht="15" customHeight="1">
      <c r="K5961" s="434">
        <v>37302</v>
      </c>
      <c r="L5961" s="427">
        <v>7.52</v>
      </c>
      <c r="M5961" s="427"/>
      <c r="N5961" s="434">
        <v>37301</v>
      </c>
      <c r="O5961" s="427">
        <v>8.19</v>
      </c>
    </row>
    <row r="5962" spans="11:15" ht="15" customHeight="1">
      <c r="K5962" s="434">
        <v>37301</v>
      </c>
      <c r="L5962" s="427">
        <v>7.57</v>
      </c>
      <c r="M5962" s="427"/>
      <c r="N5962" s="434">
        <v>37300</v>
      </c>
      <c r="O5962" s="427">
        <v>8.23</v>
      </c>
    </row>
    <row r="5963" spans="11:15" ht="15" customHeight="1">
      <c r="K5963" s="434">
        <v>37300</v>
      </c>
      <c r="L5963" s="427">
        <v>7.61</v>
      </c>
      <c r="M5963" s="427"/>
      <c r="N5963" s="434">
        <v>37299</v>
      </c>
      <c r="O5963" s="427">
        <v>8.25</v>
      </c>
    </row>
    <row r="5964" spans="11:15" ht="15" customHeight="1">
      <c r="K5964" s="434">
        <v>37299</v>
      </c>
      <c r="L5964" s="427">
        <v>7.61</v>
      </c>
      <c r="M5964" s="427"/>
      <c r="N5964" s="434">
        <v>37298</v>
      </c>
      <c r="O5964" s="427">
        <v>8.25</v>
      </c>
    </row>
    <row r="5965" spans="11:15" ht="15" customHeight="1">
      <c r="K5965" s="434">
        <v>37298</v>
      </c>
      <c r="L5965" s="427">
        <v>7.55</v>
      </c>
      <c r="M5965" s="427"/>
      <c r="N5965" s="434">
        <v>37295</v>
      </c>
      <c r="O5965" s="427">
        <v>8.26</v>
      </c>
    </row>
    <row r="5966" spans="11:15" ht="15" customHeight="1">
      <c r="K5966" s="434">
        <v>37295</v>
      </c>
      <c r="L5966" s="427">
        <v>7.53</v>
      </c>
      <c r="M5966" s="427"/>
      <c r="N5966" s="434">
        <v>37294</v>
      </c>
      <c r="O5966" s="427">
        <v>8.32</v>
      </c>
    </row>
    <row r="5967" spans="11:15" ht="15" customHeight="1">
      <c r="K5967" s="434">
        <v>37294</v>
      </c>
      <c r="L5967" s="427">
        <v>7.57</v>
      </c>
      <c r="M5967" s="427"/>
      <c r="N5967" s="434">
        <v>37293</v>
      </c>
      <c r="O5967" s="427">
        <v>8.2899999999999991</v>
      </c>
    </row>
    <row r="5968" spans="11:15" ht="15" customHeight="1">
      <c r="K5968" s="434">
        <v>37293</v>
      </c>
      <c r="L5968" s="427">
        <v>7.54</v>
      </c>
      <c r="M5968" s="427"/>
      <c r="N5968" s="434">
        <v>37292</v>
      </c>
      <c r="O5968" s="427">
        <v>8.27</v>
      </c>
    </row>
    <row r="5969" spans="11:15" ht="15" customHeight="1">
      <c r="K5969" s="434">
        <v>37292</v>
      </c>
      <c r="L5969" s="427">
        <v>7.52</v>
      </c>
      <c r="M5969" s="427"/>
      <c r="N5969" s="434">
        <v>37291</v>
      </c>
      <c r="O5969" s="427">
        <v>8.2100000000000009</v>
      </c>
    </row>
    <row r="5970" spans="11:15" ht="15" customHeight="1">
      <c r="K5970" s="434">
        <v>37291</v>
      </c>
      <c r="L5970" s="427">
        <v>7.52</v>
      </c>
      <c r="M5970" s="427"/>
      <c r="N5970" s="434">
        <v>37288</v>
      </c>
      <c r="O5970" s="427">
        <v>8.18</v>
      </c>
    </row>
    <row r="5971" spans="11:15" ht="15" customHeight="1">
      <c r="K5971" s="434">
        <v>37288</v>
      </c>
      <c r="L5971" s="427">
        <v>7.56</v>
      </c>
      <c r="M5971" s="427"/>
      <c r="N5971" s="434">
        <v>37287</v>
      </c>
      <c r="O5971" s="427">
        <v>8.2100000000000009</v>
      </c>
    </row>
    <row r="5972" spans="11:15" ht="15" customHeight="1">
      <c r="K5972" s="434">
        <v>37287</v>
      </c>
      <c r="L5972" s="427">
        <v>7.6</v>
      </c>
      <c r="M5972" s="427"/>
      <c r="N5972" s="434">
        <v>37286</v>
      </c>
      <c r="O5972" s="427">
        <v>8.2200000000000006</v>
      </c>
    </row>
    <row r="5973" spans="11:15" ht="15" customHeight="1">
      <c r="K5973" s="434">
        <v>37286</v>
      </c>
      <c r="L5973" s="427">
        <v>7.56</v>
      </c>
      <c r="M5973" s="427"/>
      <c r="N5973" s="434">
        <v>37285</v>
      </c>
      <c r="O5973" s="427">
        <v>8.14</v>
      </c>
    </row>
    <row r="5974" spans="11:15" ht="15" customHeight="1">
      <c r="K5974" s="434">
        <v>37285</v>
      </c>
      <c r="L5974" s="427">
        <v>7.57</v>
      </c>
      <c r="M5974" s="427"/>
      <c r="N5974" s="434">
        <v>37284</v>
      </c>
      <c r="O5974" s="427">
        <v>8.18</v>
      </c>
    </row>
    <row r="5975" spans="11:15" ht="15" customHeight="1">
      <c r="K5975" s="434">
        <v>37284</v>
      </c>
      <c r="L5975" s="427">
        <v>7.63</v>
      </c>
      <c r="M5975" s="427"/>
      <c r="N5975" s="434">
        <v>37281</v>
      </c>
      <c r="O5975" s="427">
        <v>8.19</v>
      </c>
    </row>
    <row r="5976" spans="11:15" ht="15" customHeight="1">
      <c r="K5976" s="434">
        <v>37281</v>
      </c>
      <c r="L5976" s="427">
        <v>7.64</v>
      </c>
      <c r="M5976" s="427"/>
      <c r="N5976" s="434">
        <v>37280</v>
      </c>
      <c r="O5976" s="427">
        <v>8.19</v>
      </c>
    </row>
    <row r="5977" spans="11:15" ht="15" customHeight="1">
      <c r="K5977" s="434">
        <v>37280</v>
      </c>
      <c r="L5977" s="427">
        <v>7.64</v>
      </c>
      <c r="M5977" s="427"/>
      <c r="N5977" s="434">
        <v>37279</v>
      </c>
      <c r="O5977" s="427">
        <v>8.2100000000000009</v>
      </c>
    </row>
    <row r="5978" spans="11:15" ht="15" customHeight="1">
      <c r="K5978" s="434">
        <v>37279</v>
      </c>
      <c r="L5978" s="427">
        <v>7.68</v>
      </c>
      <c r="M5978" s="427"/>
      <c r="N5978" s="434">
        <v>37278</v>
      </c>
      <c r="O5978" s="427">
        <v>8.11</v>
      </c>
    </row>
    <row r="5979" spans="11:15" ht="15" customHeight="1">
      <c r="K5979" s="434">
        <v>37278</v>
      </c>
      <c r="L5979" s="427">
        <v>7.57</v>
      </c>
      <c r="M5979" s="427"/>
      <c r="N5979" s="434">
        <v>37274</v>
      </c>
      <c r="O5979" s="427">
        <v>8.1</v>
      </c>
    </row>
    <row r="5980" spans="11:15" ht="15" customHeight="1">
      <c r="K5980" s="434">
        <v>37274</v>
      </c>
      <c r="L5980" s="427">
        <v>7.56</v>
      </c>
      <c r="M5980" s="427"/>
      <c r="N5980" s="434">
        <v>37273</v>
      </c>
      <c r="O5980" s="427">
        <v>8.06</v>
      </c>
    </row>
    <row r="5981" spans="11:15" ht="15" customHeight="1">
      <c r="K5981" s="434">
        <v>37273</v>
      </c>
      <c r="L5981" s="427">
        <v>7.61</v>
      </c>
      <c r="M5981" s="427"/>
      <c r="N5981" s="434">
        <v>37272</v>
      </c>
      <c r="O5981" s="427">
        <v>8.01</v>
      </c>
    </row>
    <row r="5982" spans="11:15" ht="15" customHeight="1">
      <c r="K5982" s="434">
        <v>37272</v>
      </c>
      <c r="L5982" s="427">
        <v>7.55</v>
      </c>
      <c r="M5982" s="427"/>
      <c r="N5982" s="434">
        <v>37271</v>
      </c>
      <c r="O5982" s="427">
        <v>8</v>
      </c>
    </row>
    <row r="5983" spans="11:15" ht="15" customHeight="1">
      <c r="K5983" s="434">
        <v>37271</v>
      </c>
      <c r="L5983" s="427">
        <v>7.54</v>
      </c>
      <c r="M5983" s="427"/>
      <c r="N5983" s="434">
        <v>37270</v>
      </c>
      <c r="O5983" s="427">
        <v>8.0399999999999991</v>
      </c>
    </row>
    <row r="5984" spans="11:15" ht="15" customHeight="1">
      <c r="K5984" s="434">
        <v>37270</v>
      </c>
      <c r="L5984" s="427">
        <v>7.62</v>
      </c>
      <c r="M5984" s="427"/>
      <c r="N5984" s="434">
        <v>37267</v>
      </c>
      <c r="O5984" s="427">
        <v>8.0299999999999994</v>
      </c>
    </row>
    <row r="5985" spans="11:15" ht="15" customHeight="1">
      <c r="K5985" s="434">
        <v>37267</v>
      </c>
      <c r="L5985" s="427">
        <v>7.61</v>
      </c>
      <c r="M5985" s="427"/>
      <c r="N5985" s="434">
        <v>37266</v>
      </c>
      <c r="O5985" s="427">
        <v>8.08</v>
      </c>
    </row>
    <row r="5986" spans="11:15" ht="15" customHeight="1">
      <c r="K5986" s="434">
        <v>37266</v>
      </c>
      <c r="L5986" s="427">
        <v>7.66</v>
      </c>
      <c r="M5986" s="427"/>
      <c r="N5986" s="434">
        <v>37265</v>
      </c>
      <c r="O5986" s="427">
        <v>8.1199999999999992</v>
      </c>
    </row>
    <row r="5987" spans="11:15" ht="15" customHeight="1">
      <c r="K5987" s="434">
        <v>37265</v>
      </c>
      <c r="L5987" s="427">
        <v>7.74</v>
      </c>
      <c r="M5987" s="427"/>
      <c r="N5987" s="434">
        <v>37264</v>
      </c>
      <c r="O5987" s="427">
        <v>8.1199999999999992</v>
      </c>
    </row>
    <row r="5988" spans="11:15" ht="15" customHeight="1">
      <c r="K5988" s="434">
        <v>37264</v>
      </c>
      <c r="L5988" s="427">
        <v>7.76</v>
      </c>
      <c r="M5988" s="427"/>
      <c r="N5988" s="434">
        <v>37263</v>
      </c>
      <c r="O5988" s="427">
        <v>8.11</v>
      </c>
    </row>
    <row r="5989" spans="11:15" ht="15" customHeight="1">
      <c r="K5989" s="434">
        <v>37263</v>
      </c>
      <c r="L5989" s="427">
        <v>7.76</v>
      </c>
      <c r="M5989" s="427"/>
      <c r="N5989" s="434">
        <v>37260</v>
      </c>
      <c r="O5989" s="427">
        <v>8.18</v>
      </c>
    </row>
    <row r="5990" spans="11:15" ht="15" customHeight="1">
      <c r="K5990" s="434">
        <v>37260</v>
      </c>
      <c r="L5990" s="427">
        <v>7.84</v>
      </c>
      <c r="M5990" s="427"/>
      <c r="N5990" s="434">
        <v>37259</v>
      </c>
      <c r="O5990" s="427">
        <v>8.18</v>
      </c>
    </row>
    <row r="5991" spans="11:15" ht="15" customHeight="1">
      <c r="K5991" s="434">
        <v>37259</v>
      </c>
      <c r="L5991" s="427">
        <v>7.82</v>
      </c>
      <c r="M5991" s="427"/>
      <c r="N5991" s="434">
        <v>37258</v>
      </c>
      <c r="O5991" s="427">
        <v>8.23</v>
      </c>
    </row>
    <row r="5992" spans="11:15" ht="15" customHeight="1">
      <c r="K5992" s="434">
        <v>37258</v>
      </c>
      <c r="L5992" s="427">
        <v>7.84</v>
      </c>
      <c r="M5992" s="427"/>
      <c r="N5992" s="434">
        <v>37256</v>
      </c>
      <c r="O5992" s="427">
        <v>8.14</v>
      </c>
    </row>
    <row r="5993" spans="11:15" ht="15" customHeight="1">
      <c r="K5993" s="434">
        <v>37256</v>
      </c>
      <c r="L5993" s="427">
        <v>7.75</v>
      </c>
      <c r="M5993" s="427"/>
      <c r="N5993" s="434">
        <v>37253</v>
      </c>
      <c r="O5993" s="427">
        <v>8.23</v>
      </c>
    </row>
    <row r="5994" spans="11:15" ht="15" customHeight="1">
      <c r="K5994" s="434">
        <v>37253</v>
      </c>
      <c r="L5994" s="427">
        <v>7.87</v>
      </c>
      <c r="M5994" s="427"/>
      <c r="N5994" s="434">
        <v>37252</v>
      </c>
      <c r="O5994" s="427">
        <v>8.2200000000000006</v>
      </c>
    </row>
    <row r="5995" spans="11:15" ht="15" customHeight="1">
      <c r="K5995" s="434">
        <v>37252</v>
      </c>
      <c r="L5995" s="427">
        <v>7.82</v>
      </c>
      <c r="M5995" s="427"/>
      <c r="N5995" s="434">
        <v>37251</v>
      </c>
      <c r="O5995" s="427">
        <v>8.26</v>
      </c>
    </row>
    <row r="5996" spans="11:15" ht="15" customHeight="1">
      <c r="K5996" s="434">
        <v>37251</v>
      </c>
      <c r="L5996" s="427">
        <v>7.85</v>
      </c>
      <c r="M5996" s="427"/>
      <c r="N5996" s="434">
        <v>37246</v>
      </c>
      <c r="O5996" s="427">
        <v>8.2100000000000009</v>
      </c>
    </row>
    <row r="5997" spans="11:15" ht="15" customHeight="1">
      <c r="K5997" s="434">
        <v>37246</v>
      </c>
      <c r="L5997" s="427">
        <v>7.79</v>
      </c>
      <c r="M5997" s="427"/>
      <c r="N5997" s="434">
        <v>37245</v>
      </c>
      <c r="O5997" s="427">
        <v>8.24</v>
      </c>
    </row>
    <row r="5998" spans="11:15" ht="15" customHeight="1">
      <c r="K5998" s="434">
        <v>37245</v>
      </c>
      <c r="L5998" s="427">
        <v>7.77</v>
      </c>
      <c r="M5998" s="427"/>
      <c r="N5998" s="434">
        <v>37244</v>
      </c>
      <c r="O5998" s="427">
        <v>8.25</v>
      </c>
    </row>
    <row r="5999" spans="11:15" ht="15" customHeight="1">
      <c r="K5999" s="434">
        <v>37244</v>
      </c>
      <c r="L5999" s="427">
        <v>7.78</v>
      </c>
      <c r="M5999" s="427"/>
      <c r="N5999" s="434">
        <v>37243</v>
      </c>
      <c r="O5999" s="427">
        <v>8.32</v>
      </c>
    </row>
    <row r="6000" spans="11:15" ht="15" customHeight="1">
      <c r="K6000" s="434">
        <v>37243</v>
      </c>
      <c r="L6000" s="427">
        <v>7.85</v>
      </c>
      <c r="M6000" s="427"/>
      <c r="N6000" s="434">
        <v>37242</v>
      </c>
      <c r="O6000" s="427">
        <v>8.4700000000000006</v>
      </c>
    </row>
    <row r="6001" spans="11:15" ht="15" customHeight="1">
      <c r="K6001" s="434">
        <v>37242</v>
      </c>
      <c r="L6001" s="427">
        <v>7.96</v>
      </c>
      <c r="M6001" s="427"/>
      <c r="N6001" s="434">
        <v>37239</v>
      </c>
      <c r="O6001" s="427">
        <v>8.3699999999999992</v>
      </c>
    </row>
    <row r="6002" spans="11:15" ht="15" customHeight="1">
      <c r="K6002" s="434">
        <v>37239</v>
      </c>
      <c r="L6002" s="427">
        <v>7.89</v>
      </c>
      <c r="M6002" s="427"/>
      <c r="N6002" s="434">
        <v>37238</v>
      </c>
      <c r="O6002" s="427">
        <v>8.34</v>
      </c>
    </row>
    <row r="6003" spans="11:15" ht="15" customHeight="1">
      <c r="K6003" s="434">
        <v>37238</v>
      </c>
      <c r="L6003" s="427">
        <v>7.87</v>
      </c>
      <c r="M6003" s="427"/>
      <c r="N6003" s="434">
        <v>37237</v>
      </c>
      <c r="O6003" s="427">
        <v>8.3000000000000007</v>
      </c>
    </row>
    <row r="6004" spans="11:15" ht="15" customHeight="1">
      <c r="K6004" s="434">
        <v>37237</v>
      </c>
      <c r="L6004" s="427">
        <v>7.81</v>
      </c>
      <c r="M6004" s="427"/>
      <c r="N6004" s="434">
        <v>37236</v>
      </c>
      <c r="O6004" s="427">
        <v>8.3699999999999992</v>
      </c>
    </row>
    <row r="6005" spans="11:15" ht="15" customHeight="1">
      <c r="K6005" s="434">
        <v>37236</v>
      </c>
      <c r="L6005" s="427">
        <v>7.92</v>
      </c>
      <c r="M6005" s="427"/>
      <c r="N6005" s="434">
        <v>37235</v>
      </c>
      <c r="O6005" s="427">
        <v>8.4</v>
      </c>
    </row>
    <row r="6006" spans="11:15" ht="15" customHeight="1">
      <c r="K6006" s="434">
        <v>37235</v>
      </c>
      <c r="L6006" s="427">
        <v>7.96</v>
      </c>
      <c r="M6006" s="427"/>
      <c r="N6006" s="434">
        <v>37232</v>
      </c>
      <c r="O6006" s="427">
        <v>8.3800000000000008</v>
      </c>
    </row>
    <row r="6007" spans="11:15" ht="15" customHeight="1">
      <c r="K6007" s="434">
        <v>37232</v>
      </c>
      <c r="L6007" s="427">
        <v>7.98</v>
      </c>
      <c r="M6007" s="427"/>
      <c r="N6007" s="434">
        <v>37231</v>
      </c>
      <c r="O6007" s="427">
        <v>8.27</v>
      </c>
    </row>
    <row r="6008" spans="11:15" ht="15" customHeight="1">
      <c r="K6008" s="434">
        <v>37231</v>
      </c>
      <c r="L6008" s="427">
        <v>7.87</v>
      </c>
      <c r="M6008" s="427"/>
      <c r="N6008" s="434">
        <v>37230</v>
      </c>
      <c r="O6008" s="427">
        <v>8.18</v>
      </c>
    </row>
    <row r="6009" spans="11:15" ht="15" customHeight="1">
      <c r="K6009" s="434">
        <v>37230</v>
      </c>
      <c r="L6009" s="427">
        <v>7.77</v>
      </c>
      <c r="M6009" s="427"/>
      <c r="N6009" s="434">
        <v>37229</v>
      </c>
      <c r="O6009" s="427">
        <v>8.0500000000000007</v>
      </c>
    </row>
    <row r="6010" spans="11:15" ht="15" customHeight="1">
      <c r="K6010" s="434">
        <v>37229</v>
      </c>
      <c r="L6010" s="427">
        <v>7.66</v>
      </c>
      <c r="M6010" s="427"/>
      <c r="N6010" s="434">
        <v>37228</v>
      </c>
      <c r="O6010" s="427">
        <v>8.09</v>
      </c>
    </row>
    <row r="6011" spans="11:15" ht="15" customHeight="1">
      <c r="K6011" s="434">
        <v>37228</v>
      </c>
      <c r="L6011" s="427">
        <v>7.7</v>
      </c>
      <c r="M6011" s="427"/>
      <c r="N6011" s="434">
        <v>37225</v>
      </c>
      <c r="O6011" s="427">
        <v>8.06</v>
      </c>
    </row>
    <row r="6012" spans="11:15" ht="15" customHeight="1">
      <c r="K6012" s="434">
        <v>37225</v>
      </c>
      <c r="L6012" s="427">
        <v>7.71</v>
      </c>
      <c r="M6012" s="427"/>
      <c r="N6012" s="434">
        <v>37224</v>
      </c>
      <c r="O6012" s="427">
        <v>8.0399999999999991</v>
      </c>
    </row>
    <row r="6013" spans="11:15" ht="15" customHeight="1">
      <c r="K6013" s="434">
        <v>37224</v>
      </c>
      <c r="L6013" s="427">
        <v>7.68</v>
      </c>
      <c r="M6013" s="427"/>
      <c r="N6013" s="434">
        <v>37223</v>
      </c>
      <c r="O6013" s="427">
        <v>8.15</v>
      </c>
    </row>
    <row r="6014" spans="11:15" ht="15" customHeight="1">
      <c r="K6014" s="434">
        <v>37223</v>
      </c>
      <c r="L6014" s="427">
        <v>7.81</v>
      </c>
      <c r="M6014" s="427"/>
      <c r="N6014" s="434">
        <v>37222</v>
      </c>
      <c r="O6014" s="427">
        <v>8.14</v>
      </c>
    </row>
    <row r="6015" spans="11:15" ht="15" customHeight="1">
      <c r="K6015" s="434">
        <v>37222</v>
      </c>
      <c r="L6015" s="427">
        <v>7.8</v>
      </c>
      <c r="M6015" s="427"/>
      <c r="N6015" s="434">
        <v>37221</v>
      </c>
      <c r="O6015" s="427">
        <v>8.16</v>
      </c>
    </row>
    <row r="6016" spans="11:15" ht="15" customHeight="1">
      <c r="K6016" s="434">
        <v>37221</v>
      </c>
      <c r="L6016" s="427">
        <v>7.82</v>
      </c>
      <c r="M6016" s="427"/>
      <c r="N6016" s="434">
        <v>37218</v>
      </c>
      <c r="O6016" s="427">
        <v>8.15</v>
      </c>
    </row>
    <row r="6017" spans="11:15" ht="15" customHeight="1">
      <c r="K6017" s="434">
        <v>37218</v>
      </c>
      <c r="L6017" s="427">
        <v>7.81</v>
      </c>
      <c r="M6017" s="427"/>
      <c r="N6017" s="434">
        <v>37215</v>
      </c>
      <c r="O6017" s="427">
        <v>8.09</v>
      </c>
    </row>
    <row r="6018" spans="11:15" ht="15" customHeight="1">
      <c r="K6018" s="434">
        <v>37215</v>
      </c>
      <c r="L6018" s="427">
        <v>7.75</v>
      </c>
      <c r="M6018" s="427"/>
      <c r="N6018" s="434">
        <v>37214</v>
      </c>
      <c r="O6018" s="427">
        <v>8.02</v>
      </c>
    </row>
    <row r="6019" spans="11:15" ht="15" customHeight="1">
      <c r="K6019" s="434">
        <v>37214</v>
      </c>
      <c r="L6019" s="427">
        <v>7.67</v>
      </c>
      <c r="M6019" s="427"/>
      <c r="N6019" s="434">
        <v>37211</v>
      </c>
      <c r="O6019" s="427">
        <v>8.11</v>
      </c>
    </row>
    <row r="6020" spans="11:15" ht="15" customHeight="1">
      <c r="K6020" s="434">
        <v>37211</v>
      </c>
      <c r="L6020" s="427">
        <v>7.77</v>
      </c>
      <c r="M6020" s="427"/>
      <c r="N6020" s="434">
        <v>37210</v>
      </c>
      <c r="O6020" s="427">
        <v>8.0399999999999991</v>
      </c>
    </row>
    <row r="6021" spans="11:15" ht="15" customHeight="1">
      <c r="K6021" s="434">
        <v>37210</v>
      </c>
      <c r="L6021" s="427">
        <v>7.67</v>
      </c>
      <c r="M6021" s="427"/>
      <c r="N6021" s="434">
        <v>37209</v>
      </c>
      <c r="O6021" s="427">
        <v>7.89</v>
      </c>
    </row>
    <row r="6022" spans="11:15" ht="15" customHeight="1">
      <c r="K6022" s="434">
        <v>37209</v>
      </c>
      <c r="L6022" s="427">
        <v>7.49</v>
      </c>
      <c r="M6022" s="427"/>
      <c r="N6022" s="434">
        <v>37208</v>
      </c>
      <c r="O6022" s="427">
        <v>7.82</v>
      </c>
    </row>
    <row r="6023" spans="11:15" ht="15" customHeight="1">
      <c r="K6023" s="434">
        <v>37208</v>
      </c>
      <c r="L6023" s="427">
        <v>7.39</v>
      </c>
      <c r="M6023" s="427"/>
      <c r="N6023" s="434">
        <v>37204</v>
      </c>
      <c r="O6023" s="427">
        <v>7.78</v>
      </c>
    </row>
    <row r="6024" spans="11:15" ht="15" customHeight="1">
      <c r="K6024" s="434">
        <v>37204</v>
      </c>
      <c r="L6024" s="427">
        <v>7.35</v>
      </c>
      <c r="M6024" s="427"/>
      <c r="N6024" s="434">
        <v>37203</v>
      </c>
      <c r="O6024" s="427">
        <v>7.77</v>
      </c>
    </row>
    <row r="6025" spans="11:15" ht="15" customHeight="1">
      <c r="K6025" s="434">
        <v>37203</v>
      </c>
      <c r="L6025" s="427">
        <v>7.34</v>
      </c>
      <c r="M6025" s="427"/>
      <c r="N6025" s="434">
        <v>37202</v>
      </c>
      <c r="O6025" s="427">
        <v>7.72</v>
      </c>
    </row>
    <row r="6026" spans="11:15" ht="15" customHeight="1">
      <c r="K6026" s="434">
        <v>37202</v>
      </c>
      <c r="L6026" s="427">
        <v>7.27</v>
      </c>
      <c r="M6026" s="427"/>
      <c r="N6026" s="434">
        <v>37201</v>
      </c>
      <c r="O6026" s="427">
        <v>7.79</v>
      </c>
    </row>
    <row r="6027" spans="11:15" ht="15" customHeight="1">
      <c r="K6027" s="434">
        <v>37201</v>
      </c>
      <c r="L6027" s="427">
        <v>7.34</v>
      </c>
      <c r="M6027" s="427"/>
      <c r="N6027" s="434">
        <v>37200</v>
      </c>
      <c r="O6027" s="427">
        <v>7.78</v>
      </c>
    </row>
    <row r="6028" spans="11:15" ht="15" customHeight="1">
      <c r="K6028" s="434">
        <v>37200</v>
      </c>
      <c r="L6028" s="427">
        <v>7.33</v>
      </c>
      <c r="M6028" s="427"/>
      <c r="N6028" s="434">
        <v>37197</v>
      </c>
      <c r="O6028" s="427">
        <v>7.86</v>
      </c>
    </row>
    <row r="6029" spans="11:15" ht="15" customHeight="1">
      <c r="K6029" s="434">
        <v>37197</v>
      </c>
      <c r="L6029" s="427">
        <v>7.42</v>
      </c>
      <c r="M6029" s="427"/>
      <c r="N6029" s="434">
        <v>37196</v>
      </c>
      <c r="O6029" s="427">
        <v>7.74</v>
      </c>
    </row>
    <row r="6030" spans="11:15" ht="15" customHeight="1">
      <c r="K6030" s="434">
        <v>37196</v>
      </c>
      <c r="L6030" s="427">
        <v>7.28</v>
      </c>
      <c r="M6030" s="427"/>
      <c r="N6030" s="434">
        <v>37195</v>
      </c>
      <c r="O6030" s="427">
        <v>7.81</v>
      </c>
    </row>
    <row r="6031" spans="11:15" ht="15" customHeight="1">
      <c r="K6031" s="434">
        <v>37195</v>
      </c>
      <c r="L6031" s="427">
        <v>7.36</v>
      </c>
      <c r="M6031" s="427"/>
      <c r="N6031" s="434">
        <v>37194</v>
      </c>
      <c r="O6031" s="427">
        <v>7.91</v>
      </c>
    </row>
    <row r="6032" spans="11:15" ht="15" customHeight="1">
      <c r="K6032" s="434">
        <v>37194</v>
      </c>
      <c r="L6032" s="427">
        <v>7.47</v>
      </c>
      <c r="M6032" s="427"/>
      <c r="N6032" s="434">
        <v>37193</v>
      </c>
      <c r="O6032" s="427">
        <v>7.93</v>
      </c>
    </row>
    <row r="6033" spans="11:15" ht="15" customHeight="1">
      <c r="K6033" s="434">
        <v>37193</v>
      </c>
      <c r="L6033" s="427">
        <v>7.51</v>
      </c>
      <c r="M6033" s="427"/>
      <c r="N6033" s="434">
        <v>37190</v>
      </c>
      <c r="O6033" s="427">
        <v>7.95</v>
      </c>
    </row>
    <row r="6034" spans="11:15" ht="15" customHeight="1">
      <c r="K6034" s="434">
        <v>37190</v>
      </c>
      <c r="L6034" s="427">
        <v>7.53</v>
      </c>
      <c r="M6034" s="427"/>
      <c r="N6034" s="434">
        <v>37189</v>
      </c>
      <c r="O6034" s="427">
        <v>8</v>
      </c>
    </row>
    <row r="6035" spans="11:15" ht="15" customHeight="1">
      <c r="K6035" s="434">
        <v>37189</v>
      </c>
      <c r="L6035" s="427">
        <v>7.6</v>
      </c>
      <c r="M6035" s="427"/>
      <c r="N6035" s="434">
        <v>37187</v>
      </c>
      <c r="O6035" s="427">
        <v>8.0500000000000007</v>
      </c>
    </row>
    <row r="6036" spans="11:15" ht="15" customHeight="1">
      <c r="K6036" s="434">
        <v>37187</v>
      </c>
      <c r="L6036" s="427">
        <v>7.65</v>
      </c>
      <c r="M6036" s="427"/>
      <c r="N6036" s="434">
        <v>37186</v>
      </c>
      <c r="O6036" s="427">
        <v>8.01</v>
      </c>
    </row>
    <row r="6037" spans="11:15" ht="15" customHeight="1">
      <c r="K6037" s="434">
        <v>37186</v>
      </c>
      <c r="L6037" s="427">
        <v>7.6</v>
      </c>
      <c r="M6037" s="427"/>
      <c r="N6037" s="434">
        <v>37183</v>
      </c>
      <c r="O6037" s="427">
        <v>8.01</v>
      </c>
    </row>
    <row r="6038" spans="11:15" ht="15" customHeight="1">
      <c r="K6038" s="434">
        <v>37183</v>
      </c>
      <c r="L6038" s="427">
        <v>7.6</v>
      </c>
      <c r="M6038" s="427"/>
      <c r="N6038" s="434">
        <v>37182</v>
      </c>
      <c r="O6038" s="427">
        <v>8.01</v>
      </c>
    </row>
    <row r="6039" spans="11:15" ht="15" customHeight="1">
      <c r="K6039" s="434">
        <v>37182</v>
      </c>
      <c r="L6039" s="427">
        <v>7.6</v>
      </c>
      <c r="M6039" s="427"/>
      <c r="N6039" s="434">
        <v>37181</v>
      </c>
      <c r="O6039" s="427">
        <v>8.02</v>
      </c>
    </row>
    <row r="6040" spans="11:15" ht="15" customHeight="1">
      <c r="K6040" s="434">
        <v>37181</v>
      </c>
      <c r="L6040" s="427">
        <v>7.64</v>
      </c>
      <c r="M6040" s="427"/>
      <c r="N6040" s="434">
        <v>37180</v>
      </c>
      <c r="O6040" s="427">
        <v>8.0399999999999991</v>
      </c>
    </row>
    <row r="6041" spans="11:15" ht="15" customHeight="1">
      <c r="K6041" s="434">
        <v>37180</v>
      </c>
      <c r="L6041" s="427">
        <v>7.68</v>
      </c>
      <c r="M6041" s="427"/>
      <c r="N6041" s="434">
        <v>37179</v>
      </c>
      <c r="O6041" s="427">
        <v>8.07</v>
      </c>
    </row>
    <row r="6042" spans="11:15" ht="15" customHeight="1">
      <c r="K6042" s="434">
        <v>37179</v>
      </c>
      <c r="L6042" s="427">
        <v>7.71</v>
      </c>
      <c r="M6042" s="427"/>
      <c r="N6042" s="434">
        <v>37176</v>
      </c>
      <c r="O6042" s="427">
        <v>8.11</v>
      </c>
    </row>
    <row r="6043" spans="11:15" ht="15" customHeight="1">
      <c r="K6043" s="434">
        <v>37176</v>
      </c>
      <c r="L6043" s="427">
        <v>7.76</v>
      </c>
      <c r="M6043" s="427"/>
      <c r="N6043" s="434">
        <v>37175</v>
      </c>
      <c r="O6043" s="427">
        <v>8.1</v>
      </c>
    </row>
    <row r="6044" spans="11:15" ht="15" customHeight="1">
      <c r="K6044" s="434">
        <v>37175</v>
      </c>
      <c r="L6044" s="427">
        <v>7.74</v>
      </c>
      <c r="M6044" s="427"/>
      <c r="N6044" s="434">
        <v>37174</v>
      </c>
      <c r="O6044" s="427">
        <v>8.0500000000000007</v>
      </c>
    </row>
    <row r="6045" spans="11:15" ht="15" customHeight="1">
      <c r="K6045" s="434">
        <v>37174</v>
      </c>
      <c r="L6045" s="427">
        <v>7.69</v>
      </c>
      <c r="M6045" s="427"/>
      <c r="N6045" s="434">
        <v>37173</v>
      </c>
      <c r="O6045" s="427">
        <v>8.1</v>
      </c>
    </row>
    <row r="6046" spans="11:15" ht="15" customHeight="1">
      <c r="K6046" s="434">
        <v>37173</v>
      </c>
      <c r="L6046" s="427">
        <v>7.72</v>
      </c>
      <c r="M6046" s="427"/>
      <c r="N6046" s="434">
        <v>37169</v>
      </c>
      <c r="O6046" s="427">
        <v>8.0399999999999991</v>
      </c>
    </row>
    <row r="6047" spans="11:15" ht="15" customHeight="1">
      <c r="K6047" s="434">
        <v>37169</v>
      </c>
      <c r="L6047" s="427">
        <v>7.66</v>
      </c>
      <c r="M6047" s="427"/>
      <c r="N6047" s="434">
        <v>37168</v>
      </c>
      <c r="O6047" s="427">
        <v>7.89</v>
      </c>
    </row>
    <row r="6048" spans="11:15" ht="15" customHeight="1">
      <c r="K6048" s="434">
        <v>37168</v>
      </c>
      <c r="L6048" s="427">
        <v>7.49</v>
      </c>
      <c r="M6048" s="427"/>
      <c r="N6048" s="434">
        <v>37167</v>
      </c>
      <c r="O6048" s="427">
        <v>8.0399999999999991</v>
      </c>
    </row>
    <row r="6049" spans="11:15" ht="15" customHeight="1">
      <c r="K6049" s="434">
        <v>37167</v>
      </c>
      <c r="L6049" s="427">
        <v>7.66</v>
      </c>
      <c r="M6049" s="427"/>
      <c r="N6049" s="434">
        <v>37166</v>
      </c>
      <c r="O6049" s="427">
        <v>8.06</v>
      </c>
    </row>
    <row r="6050" spans="11:15" ht="15" customHeight="1">
      <c r="K6050" s="434">
        <v>37166</v>
      </c>
      <c r="L6050" s="427">
        <v>7.68</v>
      </c>
      <c r="M6050" s="427"/>
      <c r="N6050" s="434">
        <v>37165</v>
      </c>
      <c r="O6050" s="427">
        <v>8.1</v>
      </c>
    </row>
    <row r="6051" spans="11:15" ht="15" customHeight="1">
      <c r="K6051" s="434">
        <v>37165</v>
      </c>
      <c r="L6051" s="427">
        <v>7.72</v>
      </c>
      <c r="M6051" s="427"/>
      <c r="N6051" s="434">
        <v>37162</v>
      </c>
      <c r="O6051" s="427">
        <v>8.1300000000000008</v>
      </c>
    </row>
    <row r="6052" spans="11:15" ht="15" customHeight="1">
      <c r="K6052" s="434">
        <v>37162</v>
      </c>
      <c r="L6052" s="427">
        <v>7.75</v>
      </c>
      <c r="M6052" s="427"/>
      <c r="N6052" s="434">
        <v>37161</v>
      </c>
      <c r="O6052" s="427">
        <v>8.16</v>
      </c>
    </row>
    <row r="6053" spans="11:15" ht="15" customHeight="1">
      <c r="K6053" s="434">
        <v>37161</v>
      </c>
      <c r="L6053" s="427">
        <v>7.79</v>
      </c>
      <c r="M6053" s="427"/>
      <c r="N6053" s="434">
        <v>37160</v>
      </c>
      <c r="O6053" s="427">
        <v>8.2100000000000009</v>
      </c>
    </row>
    <row r="6054" spans="11:15" ht="15" customHeight="1">
      <c r="K6054" s="434">
        <v>37160</v>
      </c>
      <c r="L6054" s="427">
        <v>7.84</v>
      </c>
      <c r="M6054" s="427"/>
      <c r="N6054" s="434">
        <v>37159</v>
      </c>
      <c r="O6054" s="427">
        <v>8.31</v>
      </c>
    </row>
    <row r="6055" spans="11:15" ht="15" customHeight="1">
      <c r="K6055" s="434">
        <v>37159</v>
      </c>
      <c r="L6055" s="427">
        <v>7.92</v>
      </c>
      <c r="M6055" s="427"/>
      <c r="N6055" s="434">
        <v>37158</v>
      </c>
      <c r="O6055" s="427">
        <v>8.3000000000000007</v>
      </c>
    </row>
    <row r="6056" spans="11:15" ht="15" customHeight="1">
      <c r="K6056" s="434">
        <v>37158</v>
      </c>
      <c r="L6056" s="427">
        <v>7.93</v>
      </c>
      <c r="M6056" s="427"/>
      <c r="N6056" s="434">
        <v>37155</v>
      </c>
      <c r="O6056" s="427">
        <v>8.31</v>
      </c>
    </row>
    <row r="6057" spans="11:15" ht="15" customHeight="1">
      <c r="K6057" s="434">
        <v>37155</v>
      </c>
      <c r="L6057" s="427">
        <v>7.95</v>
      </c>
      <c r="M6057" s="427"/>
      <c r="N6057" s="434">
        <v>37154</v>
      </c>
      <c r="O6057" s="427">
        <v>8.35</v>
      </c>
    </row>
    <row r="6058" spans="11:15" ht="15" customHeight="1">
      <c r="K6058" s="434">
        <v>37154</v>
      </c>
      <c r="L6058" s="427">
        <v>8</v>
      </c>
      <c r="M6058" s="427"/>
      <c r="N6058" s="434">
        <v>37153</v>
      </c>
      <c r="O6058" s="427">
        <v>8.2799999999999994</v>
      </c>
    </row>
    <row r="6059" spans="11:15" ht="15" customHeight="1">
      <c r="K6059" s="434">
        <v>37153</v>
      </c>
      <c r="L6059" s="427">
        <v>7.93</v>
      </c>
      <c r="M6059" s="427"/>
      <c r="N6059" s="434">
        <v>37152</v>
      </c>
      <c r="O6059" s="427">
        <v>8.27</v>
      </c>
    </row>
    <row r="6060" spans="11:15" ht="15" customHeight="1">
      <c r="K6060" s="434">
        <v>37152</v>
      </c>
      <c r="L6060" s="427">
        <v>7.92</v>
      </c>
      <c r="M6060" s="427"/>
      <c r="N6060" s="434">
        <v>37151</v>
      </c>
      <c r="O6060" s="427">
        <v>8.15</v>
      </c>
    </row>
    <row r="6061" spans="11:15" ht="15" customHeight="1">
      <c r="K6061" s="434">
        <v>37151</v>
      </c>
      <c r="L6061" s="427">
        <v>7.8</v>
      </c>
      <c r="M6061" s="427"/>
      <c r="N6061" s="434">
        <v>37148</v>
      </c>
      <c r="O6061" s="427">
        <v>8.01</v>
      </c>
    </row>
    <row r="6062" spans="11:15" ht="15" customHeight="1">
      <c r="K6062" s="434">
        <v>37148</v>
      </c>
      <c r="L6062" s="427">
        <v>7.64</v>
      </c>
      <c r="M6062" s="427"/>
      <c r="N6062" s="434">
        <v>37147</v>
      </c>
      <c r="O6062" s="427">
        <v>7.89</v>
      </c>
    </row>
    <row r="6063" spans="11:15" ht="15" customHeight="1">
      <c r="K6063" s="434">
        <v>37147</v>
      </c>
      <c r="L6063" s="427">
        <v>7.5</v>
      </c>
      <c r="M6063" s="427"/>
      <c r="N6063" s="434">
        <v>37144</v>
      </c>
      <c r="O6063" s="427">
        <v>7.92</v>
      </c>
    </row>
    <row r="6064" spans="11:15" ht="15" customHeight="1">
      <c r="K6064" s="434">
        <v>37144</v>
      </c>
      <c r="L6064" s="427">
        <v>7.54</v>
      </c>
      <c r="M6064" s="427"/>
      <c r="N6064" s="434">
        <v>37141</v>
      </c>
      <c r="O6064" s="427">
        <v>7.89</v>
      </c>
    </row>
    <row r="6065" spans="11:15" ht="15" customHeight="1">
      <c r="K6065" s="434">
        <v>37141</v>
      </c>
      <c r="L6065" s="427">
        <v>7.49</v>
      </c>
      <c r="M6065" s="427"/>
      <c r="N6065" s="434">
        <v>37140</v>
      </c>
      <c r="O6065" s="427">
        <v>7.9</v>
      </c>
    </row>
    <row r="6066" spans="11:15" ht="15" customHeight="1">
      <c r="K6066" s="434">
        <v>37140</v>
      </c>
      <c r="L6066" s="427">
        <v>7.5</v>
      </c>
      <c r="M6066" s="427"/>
      <c r="N6066" s="434">
        <v>37139</v>
      </c>
      <c r="O6066" s="427">
        <v>7.97</v>
      </c>
    </row>
    <row r="6067" spans="11:15" ht="15" customHeight="1">
      <c r="K6067" s="434">
        <v>37139</v>
      </c>
      <c r="L6067" s="427">
        <v>7.58</v>
      </c>
      <c r="M6067" s="427"/>
      <c r="N6067" s="434">
        <v>37138</v>
      </c>
      <c r="O6067" s="427">
        <v>7.98</v>
      </c>
    </row>
    <row r="6068" spans="11:15" ht="15" customHeight="1">
      <c r="K6068" s="434">
        <v>37138</v>
      </c>
      <c r="L6068" s="427">
        <v>7.59</v>
      </c>
      <c r="M6068" s="427"/>
      <c r="N6068" s="434">
        <v>37134</v>
      </c>
      <c r="O6068" s="427">
        <v>7.87</v>
      </c>
    </row>
    <row r="6069" spans="11:15" ht="15" customHeight="1">
      <c r="K6069" s="434">
        <v>37134</v>
      </c>
      <c r="L6069" s="427">
        <v>7.47</v>
      </c>
      <c r="M6069" s="427"/>
      <c r="N6069" s="434">
        <v>37133</v>
      </c>
      <c r="O6069" s="427">
        <v>7.88</v>
      </c>
    </row>
    <row r="6070" spans="11:15" ht="15" customHeight="1">
      <c r="K6070" s="434">
        <v>37133</v>
      </c>
      <c r="L6070" s="427">
        <v>7.48</v>
      </c>
      <c r="M6070" s="427"/>
      <c r="N6070" s="434">
        <v>37132</v>
      </c>
      <c r="O6070" s="427">
        <v>7.87</v>
      </c>
    </row>
    <row r="6071" spans="11:15" ht="15" customHeight="1">
      <c r="K6071" s="434">
        <v>37132</v>
      </c>
      <c r="L6071" s="427">
        <v>7.47</v>
      </c>
      <c r="M6071" s="427"/>
      <c r="N6071" s="434">
        <v>37131</v>
      </c>
      <c r="O6071" s="427">
        <v>7.9</v>
      </c>
    </row>
    <row r="6072" spans="11:15" ht="15" customHeight="1">
      <c r="K6072" s="434">
        <v>37131</v>
      </c>
      <c r="L6072" s="427">
        <v>7.5</v>
      </c>
      <c r="M6072" s="427"/>
      <c r="N6072" s="434">
        <v>37130</v>
      </c>
      <c r="O6072" s="427">
        <v>7.95</v>
      </c>
    </row>
    <row r="6073" spans="11:15" ht="15" customHeight="1">
      <c r="K6073" s="434">
        <v>37130</v>
      </c>
      <c r="L6073" s="427">
        <v>7.56</v>
      </c>
      <c r="M6073" s="427"/>
      <c r="N6073" s="434">
        <v>37127</v>
      </c>
      <c r="O6073" s="427">
        <v>7.93</v>
      </c>
    </row>
    <row r="6074" spans="11:15" ht="15" customHeight="1">
      <c r="K6074" s="434">
        <v>37127</v>
      </c>
      <c r="L6074" s="427">
        <v>7.54</v>
      </c>
      <c r="M6074" s="427"/>
      <c r="N6074" s="434">
        <v>37126</v>
      </c>
      <c r="O6074" s="427">
        <v>7.9</v>
      </c>
    </row>
    <row r="6075" spans="11:15" ht="15" customHeight="1">
      <c r="K6075" s="434">
        <v>37126</v>
      </c>
      <c r="L6075" s="427">
        <v>7.5</v>
      </c>
      <c r="M6075" s="427"/>
      <c r="N6075" s="434">
        <v>37125</v>
      </c>
      <c r="O6075" s="427">
        <v>7.95</v>
      </c>
    </row>
    <row r="6076" spans="11:15" ht="15" customHeight="1">
      <c r="K6076" s="434">
        <v>37125</v>
      </c>
      <c r="L6076" s="427">
        <v>7.54</v>
      </c>
      <c r="M6076" s="427"/>
      <c r="N6076" s="434">
        <v>37124</v>
      </c>
      <c r="O6076" s="427">
        <v>7.95</v>
      </c>
    </row>
    <row r="6077" spans="11:15" ht="15" customHeight="1">
      <c r="K6077" s="434">
        <v>37124</v>
      </c>
      <c r="L6077" s="427">
        <v>7.55</v>
      </c>
      <c r="M6077" s="427"/>
      <c r="N6077" s="434">
        <v>37123</v>
      </c>
      <c r="O6077" s="427">
        <v>7.94</v>
      </c>
    </row>
    <row r="6078" spans="11:15" ht="15" customHeight="1">
      <c r="K6078" s="434">
        <v>37123</v>
      </c>
      <c r="L6078" s="427">
        <v>7.56</v>
      </c>
      <c r="M6078" s="427"/>
      <c r="N6078" s="434">
        <v>37120</v>
      </c>
      <c r="O6078" s="427">
        <v>7.91</v>
      </c>
    </row>
    <row r="6079" spans="11:15" ht="15" customHeight="1">
      <c r="K6079" s="434">
        <v>37120</v>
      </c>
      <c r="L6079" s="427">
        <v>7.53</v>
      </c>
      <c r="M6079" s="427"/>
      <c r="N6079" s="434">
        <v>37119</v>
      </c>
      <c r="O6079" s="427">
        <v>7.95</v>
      </c>
    </row>
    <row r="6080" spans="11:15" ht="15" customHeight="1">
      <c r="K6080" s="434">
        <v>37119</v>
      </c>
      <c r="L6080" s="427">
        <v>7.58</v>
      </c>
      <c r="M6080" s="427"/>
      <c r="N6080" s="434">
        <v>37118</v>
      </c>
      <c r="O6080" s="427">
        <v>7.97</v>
      </c>
    </row>
    <row r="6081" spans="11:15" ht="15" customHeight="1">
      <c r="K6081" s="434">
        <v>37118</v>
      </c>
      <c r="L6081" s="427">
        <v>7.61</v>
      </c>
      <c r="M6081" s="427"/>
      <c r="N6081" s="434">
        <v>37117</v>
      </c>
      <c r="O6081" s="427">
        <v>7.97</v>
      </c>
    </row>
    <row r="6082" spans="11:15" ht="15" customHeight="1">
      <c r="K6082" s="434">
        <v>37117</v>
      </c>
      <c r="L6082" s="427">
        <v>7.61</v>
      </c>
      <c r="M6082" s="427"/>
      <c r="N6082" s="434">
        <v>37116</v>
      </c>
      <c r="O6082" s="427">
        <v>7.97</v>
      </c>
    </row>
    <row r="6083" spans="11:15" ht="15" customHeight="1">
      <c r="K6083" s="434">
        <v>37116</v>
      </c>
      <c r="L6083" s="427">
        <v>7.61</v>
      </c>
      <c r="M6083" s="427"/>
      <c r="N6083" s="434">
        <v>37113</v>
      </c>
      <c r="O6083" s="427">
        <v>7.97</v>
      </c>
    </row>
    <row r="6084" spans="11:15" ht="15" customHeight="1">
      <c r="K6084" s="434">
        <v>37113</v>
      </c>
      <c r="L6084" s="427">
        <v>7.61</v>
      </c>
      <c r="M6084" s="427"/>
      <c r="N6084" s="434">
        <v>37112</v>
      </c>
      <c r="O6084" s="427">
        <v>7.99</v>
      </c>
    </row>
    <row r="6085" spans="11:15" ht="15" customHeight="1">
      <c r="K6085" s="434">
        <v>37112</v>
      </c>
      <c r="L6085" s="427">
        <v>7.63</v>
      </c>
      <c r="M6085" s="427"/>
      <c r="N6085" s="434">
        <v>37111</v>
      </c>
      <c r="O6085" s="427">
        <v>7.98</v>
      </c>
    </row>
    <row r="6086" spans="11:15" ht="15" customHeight="1">
      <c r="K6086" s="434">
        <v>37111</v>
      </c>
      <c r="L6086" s="427">
        <v>7.62</v>
      </c>
      <c r="M6086" s="427"/>
      <c r="N6086" s="434">
        <v>37110</v>
      </c>
      <c r="O6086" s="427">
        <v>8.0500000000000007</v>
      </c>
    </row>
    <row r="6087" spans="11:15" ht="15" customHeight="1">
      <c r="K6087" s="434">
        <v>37110</v>
      </c>
      <c r="L6087" s="427">
        <v>7.7</v>
      </c>
      <c r="M6087" s="427"/>
      <c r="N6087" s="434">
        <v>37109</v>
      </c>
      <c r="O6087" s="427">
        <v>8.0399999999999991</v>
      </c>
    </row>
    <row r="6088" spans="11:15" ht="15" customHeight="1">
      <c r="K6088" s="434">
        <v>37109</v>
      </c>
      <c r="L6088" s="427">
        <v>7.72</v>
      </c>
      <c r="M6088" s="427"/>
      <c r="N6088" s="434">
        <v>37106</v>
      </c>
      <c r="O6088" s="427">
        <v>8.02</v>
      </c>
    </row>
    <row r="6089" spans="11:15" ht="15" customHeight="1">
      <c r="K6089" s="434">
        <v>37106</v>
      </c>
      <c r="L6089" s="427">
        <v>7.71</v>
      </c>
      <c r="M6089" s="427"/>
      <c r="N6089" s="434">
        <v>37105</v>
      </c>
      <c r="O6089" s="427">
        <v>8.01</v>
      </c>
    </row>
    <row r="6090" spans="11:15" ht="15" customHeight="1">
      <c r="K6090" s="434">
        <v>37105</v>
      </c>
      <c r="L6090" s="427">
        <v>7.7</v>
      </c>
      <c r="M6090" s="427"/>
      <c r="N6090" s="434">
        <v>37104</v>
      </c>
      <c r="O6090" s="427">
        <v>7.97</v>
      </c>
    </row>
    <row r="6091" spans="11:15" ht="15" customHeight="1">
      <c r="K6091" s="434">
        <v>37104</v>
      </c>
      <c r="L6091" s="427">
        <v>7.68</v>
      </c>
      <c r="M6091" s="427"/>
      <c r="N6091" s="434">
        <v>37103</v>
      </c>
      <c r="O6091" s="427">
        <v>7.95</v>
      </c>
    </row>
    <row r="6092" spans="11:15" ht="15" customHeight="1">
      <c r="K6092" s="434">
        <v>37103</v>
      </c>
      <c r="L6092" s="427">
        <v>7.66</v>
      </c>
      <c r="M6092" s="427"/>
      <c r="N6092" s="434">
        <v>37102</v>
      </c>
      <c r="O6092" s="427">
        <v>7.96</v>
      </c>
    </row>
    <row r="6093" spans="11:15" ht="15" customHeight="1">
      <c r="K6093" s="434">
        <v>37102</v>
      </c>
      <c r="L6093" s="427">
        <v>7.68</v>
      </c>
      <c r="M6093" s="427"/>
      <c r="N6093" s="434">
        <v>37099</v>
      </c>
      <c r="O6093" s="427">
        <v>7.99</v>
      </c>
    </row>
    <row r="6094" spans="11:15" ht="15" customHeight="1">
      <c r="K6094" s="434">
        <v>37099</v>
      </c>
      <c r="L6094" s="427">
        <v>7.7</v>
      </c>
      <c r="M6094" s="427"/>
      <c r="N6094" s="434">
        <v>37098</v>
      </c>
      <c r="O6094" s="427">
        <v>8.0299999999999994</v>
      </c>
    </row>
    <row r="6095" spans="11:15" ht="15" customHeight="1">
      <c r="K6095" s="434">
        <v>37098</v>
      </c>
      <c r="L6095" s="427">
        <v>7.77</v>
      </c>
      <c r="M6095" s="427"/>
      <c r="N6095" s="434">
        <v>37097</v>
      </c>
      <c r="O6095" s="427">
        <v>8.02</v>
      </c>
    </row>
    <row r="6096" spans="11:15" ht="15" customHeight="1">
      <c r="K6096" s="434">
        <v>37097</v>
      </c>
      <c r="L6096" s="427">
        <v>7.75</v>
      </c>
      <c r="M6096" s="427"/>
      <c r="N6096" s="434">
        <v>37096</v>
      </c>
      <c r="O6096" s="427">
        <v>7.96</v>
      </c>
    </row>
    <row r="6097" spans="11:15" ht="15" customHeight="1">
      <c r="K6097" s="434">
        <v>37096</v>
      </c>
      <c r="L6097" s="427">
        <v>7.68</v>
      </c>
      <c r="M6097" s="427"/>
      <c r="N6097" s="434">
        <v>37095</v>
      </c>
      <c r="O6097" s="427">
        <v>7.98</v>
      </c>
    </row>
    <row r="6098" spans="11:15" ht="15" customHeight="1">
      <c r="K6098" s="434">
        <v>37095</v>
      </c>
      <c r="L6098" s="427">
        <v>7.7</v>
      </c>
      <c r="M6098" s="427"/>
      <c r="N6098" s="434">
        <v>37092</v>
      </c>
      <c r="O6098" s="427">
        <v>8</v>
      </c>
    </row>
    <row r="6099" spans="11:15" ht="15" customHeight="1">
      <c r="K6099" s="434">
        <v>37092</v>
      </c>
      <c r="L6099" s="427">
        <v>7.72</v>
      </c>
      <c r="M6099" s="427"/>
      <c r="N6099" s="434">
        <v>37091</v>
      </c>
      <c r="O6099" s="427">
        <v>7.99</v>
      </c>
    </row>
    <row r="6100" spans="11:15" ht="15" customHeight="1">
      <c r="K6100" s="434">
        <v>37091</v>
      </c>
      <c r="L6100" s="427">
        <v>7.71</v>
      </c>
      <c r="M6100" s="427"/>
      <c r="N6100" s="434">
        <v>37090</v>
      </c>
      <c r="O6100" s="427">
        <v>7.98</v>
      </c>
    </row>
    <row r="6101" spans="11:15" ht="15" customHeight="1">
      <c r="K6101" s="434">
        <v>37090</v>
      </c>
      <c r="L6101" s="427">
        <v>7.7</v>
      </c>
      <c r="M6101" s="427"/>
      <c r="N6101" s="434">
        <v>37089</v>
      </c>
      <c r="O6101" s="427">
        <v>8.0299999999999994</v>
      </c>
    </row>
    <row r="6102" spans="11:15" ht="15" customHeight="1">
      <c r="K6102" s="434">
        <v>37089</v>
      </c>
      <c r="L6102" s="427">
        <v>7.75</v>
      </c>
      <c r="M6102" s="427"/>
      <c r="N6102" s="434">
        <v>37088</v>
      </c>
      <c r="O6102" s="427">
        <v>8.0299999999999994</v>
      </c>
    </row>
    <row r="6103" spans="11:15" ht="15" customHeight="1">
      <c r="K6103" s="434">
        <v>37088</v>
      </c>
      <c r="L6103" s="427">
        <v>7.76</v>
      </c>
      <c r="M6103" s="427"/>
      <c r="N6103" s="434">
        <v>37085</v>
      </c>
      <c r="O6103" s="427">
        <v>8.0500000000000007</v>
      </c>
    </row>
    <row r="6104" spans="11:15" ht="15" customHeight="1">
      <c r="K6104" s="434">
        <v>37085</v>
      </c>
      <c r="L6104" s="427">
        <v>7.8</v>
      </c>
      <c r="M6104" s="427"/>
      <c r="N6104" s="434">
        <v>37084</v>
      </c>
      <c r="O6104" s="427">
        <v>8.07</v>
      </c>
    </row>
    <row r="6105" spans="11:15" ht="15" customHeight="1">
      <c r="K6105" s="434">
        <v>37084</v>
      </c>
      <c r="L6105" s="427">
        <v>7.82</v>
      </c>
      <c r="M6105" s="427"/>
      <c r="N6105" s="434">
        <v>37083</v>
      </c>
      <c r="O6105" s="427">
        <v>8.11</v>
      </c>
    </row>
    <row r="6106" spans="11:15" ht="15" customHeight="1">
      <c r="K6106" s="434">
        <v>37083</v>
      </c>
      <c r="L6106" s="427">
        <v>7.87</v>
      </c>
      <c r="M6106" s="427"/>
      <c r="N6106" s="434">
        <v>37082</v>
      </c>
      <c r="O6106" s="427">
        <v>8.1</v>
      </c>
    </row>
    <row r="6107" spans="11:15" ht="15" customHeight="1">
      <c r="K6107" s="434">
        <v>37082</v>
      </c>
      <c r="L6107" s="427">
        <v>7.85</v>
      </c>
      <c r="M6107" s="427"/>
      <c r="N6107" s="434">
        <v>37081</v>
      </c>
      <c r="O6107" s="427">
        <v>8.1300000000000008</v>
      </c>
    </row>
    <row r="6108" spans="11:15" ht="15" customHeight="1">
      <c r="K6108" s="434">
        <v>37081</v>
      </c>
      <c r="L6108" s="427">
        <v>7.88</v>
      </c>
      <c r="M6108" s="427"/>
      <c r="N6108" s="434">
        <v>37078</v>
      </c>
      <c r="O6108" s="427">
        <v>8.16</v>
      </c>
    </row>
    <row r="6109" spans="11:15" ht="15" customHeight="1">
      <c r="K6109" s="434">
        <v>37078</v>
      </c>
      <c r="L6109" s="427">
        <v>7.92</v>
      </c>
      <c r="M6109" s="427"/>
      <c r="N6109" s="434">
        <v>37077</v>
      </c>
      <c r="O6109" s="427">
        <v>8.17</v>
      </c>
    </row>
    <row r="6110" spans="11:15" ht="15" customHeight="1">
      <c r="K6110" s="434">
        <v>37077</v>
      </c>
      <c r="L6110" s="427">
        <v>7.92</v>
      </c>
      <c r="M6110" s="427"/>
      <c r="N6110" s="434">
        <v>37075</v>
      </c>
      <c r="O6110" s="427">
        <v>8.14</v>
      </c>
    </row>
    <row r="6111" spans="11:15" ht="15" customHeight="1">
      <c r="K6111" s="434">
        <v>37075</v>
      </c>
      <c r="L6111" s="427">
        <v>7.9</v>
      </c>
      <c r="M6111" s="427"/>
      <c r="N6111" s="434">
        <v>37074</v>
      </c>
      <c r="O6111" s="427">
        <v>8.1</v>
      </c>
    </row>
    <row r="6112" spans="11:15" ht="15" customHeight="1">
      <c r="K6112" s="434">
        <v>37074</v>
      </c>
      <c r="L6112" s="427">
        <v>7.86</v>
      </c>
      <c r="M6112" s="427"/>
      <c r="N6112" s="434">
        <v>37071</v>
      </c>
      <c r="O6112" s="427">
        <v>8.1199999999999992</v>
      </c>
    </row>
    <row r="6113" spans="11:15" ht="15" customHeight="1">
      <c r="K6113" s="434">
        <v>37071</v>
      </c>
      <c r="L6113" s="427">
        <v>7.91</v>
      </c>
      <c r="M6113" s="427"/>
      <c r="N6113" s="434">
        <v>37070</v>
      </c>
      <c r="O6113" s="427">
        <v>8.07</v>
      </c>
    </row>
    <row r="6114" spans="11:15" ht="15" customHeight="1">
      <c r="K6114" s="434">
        <v>37070</v>
      </c>
      <c r="L6114" s="427">
        <v>7.85</v>
      </c>
      <c r="M6114" s="427"/>
      <c r="N6114" s="434">
        <v>37069</v>
      </c>
      <c r="O6114" s="427">
        <v>7.99</v>
      </c>
    </row>
    <row r="6115" spans="11:15" ht="15" customHeight="1">
      <c r="K6115" s="434">
        <v>37069</v>
      </c>
      <c r="L6115" s="427">
        <v>7.78</v>
      </c>
      <c r="M6115" s="427"/>
      <c r="N6115" s="434">
        <v>37068</v>
      </c>
      <c r="O6115" s="427">
        <v>8</v>
      </c>
    </row>
    <row r="6116" spans="11:15" ht="15" customHeight="1">
      <c r="K6116" s="434">
        <v>37068</v>
      </c>
      <c r="L6116" s="427">
        <v>7.82</v>
      </c>
      <c r="M6116" s="427"/>
      <c r="N6116" s="434">
        <v>37067</v>
      </c>
      <c r="O6116" s="427">
        <v>7.96</v>
      </c>
    </row>
    <row r="6117" spans="11:15" ht="15" customHeight="1">
      <c r="K6117" s="434">
        <v>37067</v>
      </c>
      <c r="L6117" s="427">
        <v>7.76</v>
      </c>
      <c r="M6117" s="427"/>
      <c r="N6117" s="434">
        <v>37064</v>
      </c>
      <c r="O6117" s="427">
        <v>7.94</v>
      </c>
    </row>
    <row r="6118" spans="11:15" ht="15" customHeight="1">
      <c r="K6118" s="434">
        <v>37064</v>
      </c>
      <c r="L6118" s="427">
        <v>7.74</v>
      </c>
      <c r="M6118" s="427"/>
      <c r="N6118" s="434">
        <v>37063</v>
      </c>
      <c r="O6118" s="427">
        <v>8</v>
      </c>
    </row>
    <row r="6119" spans="11:15" ht="15" customHeight="1">
      <c r="K6119" s="434">
        <v>37063</v>
      </c>
      <c r="L6119" s="427">
        <v>7.81</v>
      </c>
      <c r="M6119" s="427"/>
      <c r="N6119" s="434">
        <v>37062</v>
      </c>
      <c r="O6119" s="427">
        <v>8.02</v>
      </c>
    </row>
    <row r="6120" spans="11:15" ht="15" customHeight="1">
      <c r="K6120" s="434">
        <v>37062</v>
      </c>
      <c r="L6120" s="427">
        <v>7.84</v>
      </c>
      <c r="M6120" s="427"/>
      <c r="N6120" s="434">
        <v>37061</v>
      </c>
      <c r="O6120" s="427">
        <v>8.0299999999999994</v>
      </c>
    </row>
    <row r="6121" spans="11:15" ht="15" customHeight="1">
      <c r="K6121" s="434">
        <v>37061</v>
      </c>
      <c r="L6121" s="427">
        <v>7.86</v>
      </c>
      <c r="M6121" s="427"/>
      <c r="N6121" s="434">
        <v>37060</v>
      </c>
      <c r="O6121" s="427">
        <v>8.0399999999999991</v>
      </c>
    </row>
    <row r="6122" spans="11:15" ht="15" customHeight="1">
      <c r="K6122" s="434">
        <v>37060</v>
      </c>
      <c r="L6122" s="427">
        <v>7.87</v>
      </c>
      <c r="M6122" s="427"/>
      <c r="N6122" s="434">
        <v>37057</v>
      </c>
      <c r="O6122" s="427">
        <v>8.02</v>
      </c>
    </row>
    <row r="6123" spans="11:15" ht="15" customHeight="1">
      <c r="K6123" s="434">
        <v>37057</v>
      </c>
      <c r="L6123" s="427">
        <v>7.85</v>
      </c>
      <c r="M6123" s="427"/>
      <c r="N6123" s="434">
        <v>37056</v>
      </c>
      <c r="O6123" s="427">
        <v>7.99</v>
      </c>
    </row>
    <row r="6124" spans="11:15" ht="15" customHeight="1">
      <c r="K6124" s="434">
        <v>37056</v>
      </c>
      <c r="L6124" s="427">
        <v>7.81</v>
      </c>
      <c r="M6124" s="427"/>
      <c r="N6124" s="434">
        <v>37055</v>
      </c>
      <c r="O6124" s="427">
        <v>8.01</v>
      </c>
    </row>
    <row r="6125" spans="11:15" ht="15" customHeight="1">
      <c r="K6125" s="434">
        <v>37055</v>
      </c>
      <c r="L6125" s="427">
        <v>7.83</v>
      </c>
      <c r="M6125" s="427"/>
      <c r="N6125" s="434">
        <v>37054</v>
      </c>
      <c r="O6125" s="427">
        <v>8.01</v>
      </c>
    </row>
    <row r="6126" spans="11:15" ht="15" customHeight="1">
      <c r="K6126" s="434">
        <v>37054</v>
      </c>
      <c r="L6126" s="427">
        <v>7.85</v>
      </c>
      <c r="M6126" s="427"/>
      <c r="N6126" s="434">
        <v>37053</v>
      </c>
      <c r="O6126" s="427">
        <v>8.0399999999999991</v>
      </c>
    </row>
    <row r="6127" spans="11:15" ht="15" customHeight="1">
      <c r="K6127" s="434">
        <v>37053</v>
      </c>
      <c r="L6127" s="427">
        <v>7.9</v>
      </c>
      <c r="M6127" s="427"/>
      <c r="N6127" s="434">
        <v>37050</v>
      </c>
      <c r="O6127" s="427">
        <v>8.09</v>
      </c>
    </row>
    <row r="6128" spans="11:15" ht="15" customHeight="1">
      <c r="K6128" s="434">
        <v>37050</v>
      </c>
      <c r="L6128" s="427">
        <v>7.95</v>
      </c>
      <c r="M6128" s="427"/>
      <c r="N6128" s="434">
        <v>37049</v>
      </c>
      <c r="O6128" s="427">
        <v>8.07</v>
      </c>
    </row>
    <row r="6129" spans="11:15" ht="15" customHeight="1">
      <c r="K6129" s="434">
        <v>37049</v>
      </c>
      <c r="L6129" s="427">
        <v>7.93</v>
      </c>
      <c r="M6129" s="427"/>
      <c r="N6129" s="434">
        <v>37048</v>
      </c>
      <c r="O6129" s="427">
        <v>8.02</v>
      </c>
    </row>
    <row r="6130" spans="11:15" ht="15" customHeight="1">
      <c r="K6130" s="434">
        <v>37048</v>
      </c>
      <c r="L6130" s="427">
        <v>7.87</v>
      </c>
      <c r="M6130" s="427"/>
      <c r="N6130" s="434">
        <v>37047</v>
      </c>
      <c r="O6130" s="427">
        <v>8.01</v>
      </c>
    </row>
    <row r="6131" spans="11:15" ht="15" customHeight="1">
      <c r="K6131" s="434">
        <v>37047</v>
      </c>
      <c r="L6131" s="427">
        <v>7.86</v>
      </c>
      <c r="M6131" s="427"/>
      <c r="N6131" s="434">
        <v>37046</v>
      </c>
      <c r="O6131" s="427">
        <v>8.0399999999999991</v>
      </c>
    </row>
    <row r="6132" spans="11:15" ht="15" customHeight="1">
      <c r="K6132" s="434">
        <v>37046</v>
      </c>
      <c r="L6132" s="427">
        <v>7.89</v>
      </c>
      <c r="M6132" s="427"/>
      <c r="N6132" s="434">
        <v>37043</v>
      </c>
      <c r="O6132" s="427">
        <v>8.0500000000000007</v>
      </c>
    </row>
    <row r="6133" spans="11:15" ht="15" customHeight="1">
      <c r="K6133" s="434">
        <v>37043</v>
      </c>
      <c r="L6133" s="427">
        <v>7.91</v>
      </c>
      <c r="M6133" s="427"/>
      <c r="N6133" s="434">
        <v>37042</v>
      </c>
      <c r="O6133" s="427">
        <v>8.11</v>
      </c>
    </row>
    <row r="6134" spans="11:15" ht="15" customHeight="1">
      <c r="K6134" s="434">
        <v>37042</v>
      </c>
      <c r="L6134" s="427">
        <v>7.98</v>
      </c>
      <c r="M6134" s="427"/>
      <c r="N6134" s="434">
        <v>37041</v>
      </c>
      <c r="O6134" s="427">
        <v>8.18</v>
      </c>
    </row>
    <row r="6135" spans="11:15" ht="15" customHeight="1">
      <c r="K6135" s="434">
        <v>37041</v>
      </c>
      <c r="L6135" s="427">
        <v>8.06</v>
      </c>
      <c r="M6135" s="427"/>
      <c r="N6135" s="434">
        <v>37040</v>
      </c>
      <c r="O6135" s="427">
        <v>8.19</v>
      </c>
    </row>
    <row r="6136" spans="11:15" ht="15" customHeight="1">
      <c r="K6136" s="434">
        <v>37040</v>
      </c>
      <c r="L6136" s="427">
        <v>8.07</v>
      </c>
      <c r="M6136" s="427"/>
      <c r="N6136" s="434">
        <v>37036</v>
      </c>
      <c r="O6136" s="427">
        <v>8.17</v>
      </c>
    </row>
    <row r="6137" spans="11:15" ht="15" customHeight="1">
      <c r="K6137" s="434">
        <v>37036</v>
      </c>
      <c r="L6137" s="427">
        <v>8.07</v>
      </c>
      <c r="M6137" s="427"/>
      <c r="N6137" s="434">
        <v>37035</v>
      </c>
      <c r="O6137" s="427">
        <v>8.19</v>
      </c>
    </row>
    <row r="6138" spans="11:15" ht="15" customHeight="1">
      <c r="K6138" s="434">
        <v>37035</v>
      </c>
      <c r="L6138" s="427">
        <v>8.07</v>
      </c>
      <c r="M6138" s="427"/>
      <c r="N6138" s="434">
        <v>37034</v>
      </c>
      <c r="O6138" s="427">
        <v>8.1300000000000008</v>
      </c>
    </row>
    <row r="6139" spans="11:15" ht="15" customHeight="1">
      <c r="K6139" s="434">
        <v>37034</v>
      </c>
      <c r="L6139" s="427">
        <v>8</v>
      </c>
      <c r="M6139" s="427"/>
      <c r="N6139" s="434">
        <v>37033</v>
      </c>
      <c r="O6139" s="427">
        <v>8.1</v>
      </c>
    </row>
    <row r="6140" spans="11:15" ht="15" customHeight="1">
      <c r="K6140" s="434">
        <v>37033</v>
      </c>
      <c r="L6140" s="427">
        <v>7.98</v>
      </c>
      <c r="M6140" s="427"/>
      <c r="N6140" s="434">
        <v>37032</v>
      </c>
      <c r="O6140" s="427">
        <v>8.08</v>
      </c>
    </row>
    <row r="6141" spans="11:15" ht="15" customHeight="1">
      <c r="K6141" s="434">
        <v>37032</v>
      </c>
      <c r="L6141" s="427">
        <v>7.96</v>
      </c>
      <c r="M6141" s="427"/>
      <c r="N6141" s="434">
        <v>37029</v>
      </c>
      <c r="O6141" s="427">
        <v>8.09</v>
      </c>
    </row>
    <row r="6142" spans="11:15" ht="15" customHeight="1">
      <c r="K6142" s="434">
        <v>37029</v>
      </c>
      <c r="L6142" s="427">
        <v>7.97</v>
      </c>
      <c r="M6142" s="427"/>
      <c r="N6142" s="434">
        <v>37028</v>
      </c>
      <c r="O6142" s="427">
        <v>8.1300000000000008</v>
      </c>
    </row>
    <row r="6143" spans="11:15" ht="15" customHeight="1">
      <c r="K6143" s="434">
        <v>37028</v>
      </c>
      <c r="L6143" s="427">
        <v>8.01</v>
      </c>
      <c r="M6143" s="427"/>
      <c r="N6143" s="434">
        <v>37027</v>
      </c>
      <c r="O6143" s="427">
        <v>8.19</v>
      </c>
    </row>
    <row r="6144" spans="11:15" ht="15" customHeight="1">
      <c r="K6144" s="434">
        <v>37027</v>
      </c>
      <c r="L6144" s="427">
        <v>8.08</v>
      </c>
      <c r="M6144" s="427"/>
      <c r="N6144" s="434">
        <v>37026</v>
      </c>
      <c r="O6144" s="427">
        <v>8.2200000000000006</v>
      </c>
    </row>
    <row r="6145" spans="11:15" ht="15" customHeight="1">
      <c r="K6145" s="434">
        <v>37026</v>
      </c>
      <c r="L6145" s="427">
        <v>8.11</v>
      </c>
      <c r="M6145" s="427"/>
      <c r="N6145" s="434">
        <v>37025</v>
      </c>
      <c r="O6145" s="427">
        <v>8.17</v>
      </c>
    </row>
    <row r="6146" spans="11:15" ht="15" customHeight="1">
      <c r="K6146" s="434">
        <v>37025</v>
      </c>
      <c r="L6146" s="427">
        <v>8.06</v>
      </c>
      <c r="M6146" s="427"/>
      <c r="N6146" s="434">
        <v>37022</v>
      </c>
      <c r="O6146" s="427">
        <v>8.2100000000000009</v>
      </c>
    </row>
    <row r="6147" spans="11:15" ht="15" customHeight="1">
      <c r="K6147" s="434">
        <v>37022</v>
      </c>
      <c r="L6147" s="427">
        <v>8.1</v>
      </c>
      <c r="M6147" s="427"/>
      <c r="N6147" s="434">
        <v>37021</v>
      </c>
      <c r="O6147" s="427">
        <v>8.09</v>
      </c>
    </row>
    <row r="6148" spans="11:15" ht="15" customHeight="1">
      <c r="K6148" s="434">
        <v>37021</v>
      </c>
      <c r="L6148" s="427">
        <v>7.98</v>
      </c>
      <c r="M6148" s="427"/>
      <c r="N6148" s="434">
        <v>37020</v>
      </c>
      <c r="O6148" s="427">
        <v>8.01</v>
      </c>
    </row>
    <row r="6149" spans="11:15" ht="15" customHeight="1">
      <c r="K6149" s="434">
        <v>37020</v>
      </c>
      <c r="L6149" s="427">
        <v>7.9</v>
      </c>
      <c r="M6149" s="427"/>
      <c r="N6149" s="434">
        <v>37019</v>
      </c>
      <c r="O6149" s="427">
        <v>8.0500000000000007</v>
      </c>
    </row>
    <row r="6150" spans="11:15" ht="15" customHeight="1">
      <c r="K6150" s="434">
        <v>37019</v>
      </c>
      <c r="L6150" s="427">
        <v>7.94</v>
      </c>
      <c r="M6150" s="427"/>
      <c r="N6150" s="434">
        <v>37018</v>
      </c>
      <c r="O6150" s="427">
        <v>8.02</v>
      </c>
    </row>
    <row r="6151" spans="11:15" ht="15" customHeight="1">
      <c r="K6151" s="434">
        <v>37018</v>
      </c>
      <c r="L6151" s="427">
        <v>7.9</v>
      </c>
      <c r="M6151" s="427"/>
      <c r="N6151" s="434">
        <v>37015</v>
      </c>
      <c r="O6151" s="427">
        <v>8</v>
      </c>
    </row>
    <row r="6152" spans="11:15" ht="15" customHeight="1">
      <c r="K6152" s="434">
        <v>37015</v>
      </c>
      <c r="L6152" s="427">
        <v>7.87</v>
      </c>
      <c r="M6152" s="427"/>
      <c r="N6152" s="434">
        <v>37014</v>
      </c>
      <c r="O6152" s="427">
        <v>7.98</v>
      </c>
    </row>
    <row r="6153" spans="11:15" ht="15" customHeight="1">
      <c r="K6153" s="434">
        <v>37014</v>
      </c>
      <c r="L6153" s="427">
        <v>7.85</v>
      </c>
      <c r="M6153" s="427"/>
      <c r="N6153" s="434">
        <v>37013</v>
      </c>
      <c r="O6153" s="427">
        <v>8.0500000000000007</v>
      </c>
    </row>
    <row r="6154" spans="11:15" ht="15" customHeight="1">
      <c r="K6154" s="434">
        <v>37013</v>
      </c>
      <c r="L6154" s="427">
        <v>7.93</v>
      </c>
      <c r="M6154" s="427"/>
      <c r="N6154" s="434">
        <v>37012</v>
      </c>
      <c r="O6154" s="427">
        <v>8.09</v>
      </c>
    </row>
    <row r="6155" spans="11:15" ht="15" customHeight="1">
      <c r="K6155" s="434">
        <v>37012</v>
      </c>
      <c r="L6155" s="427">
        <v>7.98</v>
      </c>
      <c r="M6155" s="427"/>
      <c r="N6155" s="434">
        <v>37011</v>
      </c>
      <c r="O6155" s="427">
        <v>8.1199999999999992</v>
      </c>
    </row>
    <row r="6156" spans="11:15" ht="15" customHeight="1">
      <c r="K6156" s="434">
        <v>37011</v>
      </c>
      <c r="L6156" s="427">
        <v>8.01</v>
      </c>
      <c r="M6156" s="427"/>
      <c r="N6156" s="434">
        <v>37008</v>
      </c>
      <c r="O6156" s="427">
        <v>8.14</v>
      </c>
    </row>
    <row r="6157" spans="11:15" ht="15" customHeight="1">
      <c r="K6157" s="434">
        <v>37008</v>
      </c>
      <c r="L6157" s="427">
        <v>8.0299999999999994</v>
      </c>
      <c r="M6157" s="427"/>
      <c r="N6157" s="434">
        <v>37007</v>
      </c>
      <c r="O6157" s="427">
        <v>8.06</v>
      </c>
    </row>
    <row r="6158" spans="11:15" ht="15" customHeight="1">
      <c r="K6158" s="434">
        <v>37007</v>
      </c>
      <c r="L6158" s="427">
        <v>7.95</v>
      </c>
      <c r="M6158" s="427"/>
      <c r="N6158" s="434">
        <v>37006</v>
      </c>
      <c r="O6158" s="427">
        <v>8.1300000000000008</v>
      </c>
    </row>
    <row r="6159" spans="11:15" ht="15" customHeight="1">
      <c r="K6159" s="434">
        <v>37006</v>
      </c>
      <c r="L6159" s="427">
        <v>8.02</v>
      </c>
      <c r="M6159" s="427"/>
      <c r="N6159" s="434">
        <v>37005</v>
      </c>
      <c r="O6159" s="427">
        <v>8.09</v>
      </c>
    </row>
    <row r="6160" spans="11:15" ht="15" customHeight="1">
      <c r="K6160" s="434">
        <v>37005</v>
      </c>
      <c r="L6160" s="427">
        <v>7.96</v>
      </c>
      <c r="M6160" s="427"/>
      <c r="N6160" s="434">
        <v>37004</v>
      </c>
      <c r="O6160" s="427">
        <v>8.1</v>
      </c>
    </row>
    <row r="6161" spans="11:15" ht="15" customHeight="1">
      <c r="K6161" s="434">
        <v>37004</v>
      </c>
      <c r="L6161" s="427">
        <v>7.99</v>
      </c>
      <c r="M6161" s="427"/>
      <c r="N6161" s="434">
        <v>37001</v>
      </c>
      <c r="O6161" s="427">
        <v>8.15</v>
      </c>
    </row>
    <row r="6162" spans="11:15" ht="15" customHeight="1">
      <c r="K6162" s="434">
        <v>37001</v>
      </c>
      <c r="L6162" s="427">
        <v>8.0399999999999991</v>
      </c>
      <c r="M6162" s="427"/>
      <c r="N6162" s="434">
        <v>37000</v>
      </c>
      <c r="O6162" s="427">
        <v>8.15</v>
      </c>
    </row>
    <row r="6163" spans="11:15" ht="15" customHeight="1">
      <c r="K6163" s="434">
        <v>37000</v>
      </c>
      <c r="L6163" s="427">
        <v>8.0399999999999991</v>
      </c>
      <c r="M6163" s="427"/>
      <c r="N6163" s="434">
        <v>36999</v>
      </c>
      <c r="O6163" s="427">
        <v>8.06</v>
      </c>
    </row>
    <row r="6164" spans="11:15" ht="15" customHeight="1">
      <c r="K6164" s="434">
        <v>36999</v>
      </c>
      <c r="L6164" s="427">
        <v>7.93</v>
      </c>
      <c r="M6164" s="427"/>
      <c r="N6164" s="434">
        <v>36998</v>
      </c>
      <c r="O6164" s="427">
        <v>8.1</v>
      </c>
    </row>
    <row r="6165" spans="11:15" ht="15" customHeight="1">
      <c r="K6165" s="434">
        <v>36998</v>
      </c>
      <c r="L6165" s="427">
        <v>7.98</v>
      </c>
      <c r="M6165" s="427"/>
      <c r="N6165" s="434">
        <v>36997</v>
      </c>
      <c r="O6165" s="427">
        <v>8.15</v>
      </c>
    </row>
    <row r="6166" spans="11:15" ht="15" customHeight="1">
      <c r="K6166" s="434">
        <v>36997</v>
      </c>
      <c r="L6166" s="427">
        <v>8.0299999999999994</v>
      </c>
      <c r="M6166" s="427"/>
      <c r="N6166" s="434">
        <v>36993</v>
      </c>
      <c r="O6166" s="427">
        <v>8.06</v>
      </c>
    </row>
    <row r="6167" spans="11:15" ht="15" customHeight="1">
      <c r="K6167" s="434">
        <v>36993</v>
      </c>
      <c r="L6167" s="427">
        <v>7.94</v>
      </c>
      <c r="M6167" s="427"/>
      <c r="N6167" s="434">
        <v>36992</v>
      </c>
      <c r="O6167" s="427">
        <v>8.06</v>
      </c>
    </row>
    <row r="6168" spans="11:15" ht="15" customHeight="1">
      <c r="K6168" s="434">
        <v>36992</v>
      </c>
      <c r="L6168" s="427">
        <v>7.94</v>
      </c>
      <c r="M6168" s="427"/>
      <c r="N6168" s="434">
        <v>36991</v>
      </c>
      <c r="O6168" s="427">
        <v>8.07</v>
      </c>
    </row>
    <row r="6169" spans="11:15" ht="15" customHeight="1">
      <c r="K6169" s="434">
        <v>36991</v>
      </c>
      <c r="L6169" s="427">
        <v>7.95</v>
      </c>
      <c r="M6169" s="427"/>
      <c r="N6169" s="434">
        <v>36990</v>
      </c>
      <c r="O6169" s="427">
        <v>7.95</v>
      </c>
    </row>
    <row r="6170" spans="11:15" ht="15" customHeight="1">
      <c r="K6170" s="434">
        <v>36990</v>
      </c>
      <c r="L6170" s="427">
        <v>7.82</v>
      </c>
      <c r="M6170" s="427"/>
      <c r="N6170" s="434">
        <v>36987</v>
      </c>
      <c r="O6170" s="427">
        <v>7.91</v>
      </c>
    </row>
    <row r="6171" spans="11:15" ht="15" customHeight="1">
      <c r="K6171" s="434">
        <v>36987</v>
      </c>
      <c r="L6171" s="427">
        <v>7.78</v>
      </c>
      <c r="M6171" s="427"/>
      <c r="N6171" s="434">
        <v>36986</v>
      </c>
      <c r="O6171" s="427">
        <v>7.97</v>
      </c>
    </row>
    <row r="6172" spans="11:15" ht="15" customHeight="1">
      <c r="K6172" s="434">
        <v>36986</v>
      </c>
      <c r="L6172" s="427">
        <v>7.85</v>
      </c>
      <c r="M6172" s="427"/>
      <c r="N6172" s="434">
        <v>36985</v>
      </c>
      <c r="O6172" s="427">
        <v>7.95</v>
      </c>
    </row>
    <row r="6173" spans="11:15" ht="15" customHeight="1">
      <c r="K6173" s="434">
        <v>36985</v>
      </c>
      <c r="L6173" s="427">
        <v>7.82</v>
      </c>
      <c r="M6173" s="427"/>
      <c r="N6173" s="434">
        <v>36984</v>
      </c>
      <c r="O6173" s="427">
        <v>7.94</v>
      </c>
    </row>
    <row r="6174" spans="11:15" ht="15" customHeight="1">
      <c r="K6174" s="434">
        <v>36984</v>
      </c>
      <c r="L6174" s="427">
        <v>7.81</v>
      </c>
      <c r="M6174" s="427"/>
      <c r="N6174" s="434">
        <v>36983</v>
      </c>
      <c r="O6174" s="427">
        <v>7.94</v>
      </c>
    </row>
    <row r="6175" spans="11:15" ht="15" customHeight="1">
      <c r="K6175" s="434">
        <v>36983</v>
      </c>
      <c r="L6175" s="427">
        <v>7.81</v>
      </c>
      <c r="M6175" s="427"/>
      <c r="N6175" s="434">
        <v>36980</v>
      </c>
      <c r="O6175" s="427">
        <v>7.92</v>
      </c>
    </row>
    <row r="6176" spans="11:15" ht="15" customHeight="1">
      <c r="K6176" s="434">
        <v>36980</v>
      </c>
      <c r="L6176" s="427">
        <v>7.79</v>
      </c>
      <c r="M6176" s="427"/>
      <c r="N6176" s="434">
        <v>36979</v>
      </c>
      <c r="O6176" s="427">
        <v>7.95</v>
      </c>
    </row>
    <row r="6177" spans="11:15" ht="15" customHeight="1">
      <c r="K6177" s="434">
        <v>36979</v>
      </c>
      <c r="L6177" s="427">
        <v>7.82</v>
      </c>
      <c r="M6177" s="427"/>
      <c r="N6177" s="434">
        <v>36978</v>
      </c>
      <c r="O6177" s="427">
        <v>7.94</v>
      </c>
    </row>
    <row r="6178" spans="11:15" ht="15" customHeight="1">
      <c r="K6178" s="434">
        <v>36978</v>
      </c>
      <c r="L6178" s="427">
        <v>7.8</v>
      </c>
      <c r="M6178" s="427"/>
      <c r="N6178" s="434">
        <v>36977</v>
      </c>
      <c r="O6178" s="427">
        <v>7.92</v>
      </c>
    </row>
    <row r="6179" spans="11:15" ht="15" customHeight="1">
      <c r="K6179" s="434">
        <v>36977</v>
      </c>
      <c r="L6179" s="427">
        <v>7.78</v>
      </c>
      <c r="M6179" s="427"/>
      <c r="N6179" s="434">
        <v>36976</v>
      </c>
      <c r="O6179" s="427">
        <v>7.84</v>
      </c>
    </row>
    <row r="6180" spans="11:15" ht="15" customHeight="1">
      <c r="K6180" s="434">
        <v>36976</v>
      </c>
      <c r="L6180" s="427">
        <v>7.7</v>
      </c>
      <c r="M6180" s="427"/>
      <c r="N6180" s="434">
        <v>36973</v>
      </c>
      <c r="O6180" s="427">
        <v>7.79</v>
      </c>
    </row>
    <row r="6181" spans="11:15" ht="15" customHeight="1">
      <c r="K6181" s="434">
        <v>36973</v>
      </c>
      <c r="L6181" s="427">
        <v>7.64</v>
      </c>
      <c r="M6181" s="427"/>
      <c r="N6181" s="434">
        <v>36972</v>
      </c>
      <c r="O6181" s="427">
        <v>7.75</v>
      </c>
    </row>
    <row r="6182" spans="11:15" ht="15" customHeight="1">
      <c r="K6182" s="434">
        <v>36972</v>
      </c>
      <c r="L6182" s="427">
        <v>7.59</v>
      </c>
      <c r="M6182" s="427"/>
      <c r="N6182" s="434">
        <v>36971</v>
      </c>
      <c r="O6182" s="427">
        <v>7.78</v>
      </c>
    </row>
    <row r="6183" spans="11:15" ht="15" customHeight="1">
      <c r="K6183" s="434">
        <v>36971</v>
      </c>
      <c r="L6183" s="427">
        <v>7.63</v>
      </c>
      <c r="M6183" s="427"/>
      <c r="N6183" s="434">
        <v>36970</v>
      </c>
      <c r="O6183" s="427">
        <v>7.79</v>
      </c>
    </row>
    <row r="6184" spans="11:15" ht="15" customHeight="1">
      <c r="K6184" s="434">
        <v>36970</v>
      </c>
      <c r="L6184" s="427">
        <v>7.62</v>
      </c>
      <c r="M6184" s="427"/>
      <c r="N6184" s="434">
        <v>36969</v>
      </c>
      <c r="O6184" s="427">
        <v>7.8</v>
      </c>
    </row>
    <row r="6185" spans="11:15" ht="15" customHeight="1">
      <c r="K6185" s="434">
        <v>36969</v>
      </c>
      <c r="L6185" s="427">
        <v>7.63</v>
      </c>
      <c r="M6185" s="427"/>
      <c r="N6185" s="434">
        <v>36966</v>
      </c>
      <c r="O6185" s="427">
        <v>7.81</v>
      </c>
    </row>
    <row r="6186" spans="11:15" ht="15" customHeight="1">
      <c r="K6186" s="434">
        <v>36966</v>
      </c>
      <c r="L6186" s="427">
        <v>7.6</v>
      </c>
      <c r="M6186" s="427"/>
      <c r="N6186" s="434">
        <v>36965</v>
      </c>
      <c r="O6186" s="427">
        <v>7.83</v>
      </c>
    </row>
    <row r="6187" spans="11:15" ht="15" customHeight="1">
      <c r="K6187" s="434">
        <v>36965</v>
      </c>
      <c r="L6187" s="427">
        <v>7.63</v>
      </c>
      <c r="M6187" s="427"/>
      <c r="N6187" s="434">
        <v>36964</v>
      </c>
      <c r="O6187" s="427">
        <v>7.83</v>
      </c>
    </row>
    <row r="6188" spans="11:15" ht="15" customHeight="1">
      <c r="K6188" s="434">
        <v>36964</v>
      </c>
      <c r="L6188" s="427">
        <v>7.62</v>
      </c>
      <c r="M6188" s="427"/>
      <c r="N6188" s="434">
        <v>36963</v>
      </c>
      <c r="O6188" s="427">
        <v>7.86</v>
      </c>
    </row>
    <row r="6189" spans="11:15" ht="15" customHeight="1">
      <c r="K6189" s="434">
        <v>36963</v>
      </c>
      <c r="L6189" s="427">
        <v>7.67</v>
      </c>
      <c r="M6189" s="427"/>
      <c r="N6189" s="434">
        <v>36962</v>
      </c>
      <c r="O6189" s="427">
        <v>7.84</v>
      </c>
    </row>
    <row r="6190" spans="11:15" ht="15" customHeight="1">
      <c r="K6190" s="434">
        <v>36962</v>
      </c>
      <c r="L6190" s="427">
        <v>7.65</v>
      </c>
      <c r="M6190" s="427"/>
      <c r="N6190" s="434">
        <v>36959</v>
      </c>
      <c r="O6190" s="427">
        <v>7.85</v>
      </c>
    </row>
    <row r="6191" spans="11:15" ht="15" customHeight="1">
      <c r="K6191" s="434">
        <v>36959</v>
      </c>
      <c r="L6191" s="427">
        <v>7.66</v>
      </c>
      <c r="M6191" s="427"/>
      <c r="N6191" s="434">
        <v>36958</v>
      </c>
      <c r="O6191" s="427">
        <v>7.84</v>
      </c>
    </row>
    <row r="6192" spans="11:15" ht="15" customHeight="1">
      <c r="K6192" s="434">
        <v>36958</v>
      </c>
      <c r="L6192" s="427">
        <v>7.64</v>
      </c>
      <c r="M6192" s="427"/>
      <c r="N6192" s="434">
        <v>36957</v>
      </c>
      <c r="O6192" s="427">
        <v>7.85</v>
      </c>
    </row>
    <row r="6193" spans="11:15" ht="15" customHeight="1">
      <c r="K6193" s="434">
        <v>36957</v>
      </c>
      <c r="L6193" s="427">
        <v>7.66</v>
      </c>
      <c r="M6193" s="427"/>
      <c r="N6193" s="434">
        <v>36956</v>
      </c>
      <c r="O6193" s="427">
        <v>7.91</v>
      </c>
    </row>
    <row r="6194" spans="11:15" ht="15" customHeight="1">
      <c r="K6194" s="434">
        <v>36956</v>
      </c>
      <c r="L6194" s="427">
        <v>7.73</v>
      </c>
      <c r="M6194" s="427"/>
      <c r="N6194" s="434">
        <v>36955</v>
      </c>
      <c r="O6194" s="427">
        <v>7.89</v>
      </c>
    </row>
    <row r="6195" spans="11:15" ht="15" customHeight="1">
      <c r="K6195" s="434">
        <v>36955</v>
      </c>
      <c r="L6195" s="427">
        <v>7.71</v>
      </c>
      <c r="M6195" s="427"/>
      <c r="N6195" s="434">
        <v>36952</v>
      </c>
      <c r="O6195" s="427">
        <v>7.89</v>
      </c>
    </row>
    <row r="6196" spans="11:15" ht="15" customHeight="1">
      <c r="K6196" s="434">
        <v>36952</v>
      </c>
      <c r="L6196" s="427">
        <v>7.71</v>
      </c>
      <c r="M6196" s="427"/>
      <c r="N6196" s="434">
        <v>36951</v>
      </c>
      <c r="O6196" s="427">
        <v>7.82</v>
      </c>
    </row>
    <row r="6197" spans="11:15" ht="15" customHeight="1">
      <c r="K6197" s="434">
        <v>36951</v>
      </c>
      <c r="L6197" s="427">
        <v>7.62</v>
      </c>
      <c r="M6197" s="427"/>
      <c r="N6197" s="434">
        <v>36950</v>
      </c>
      <c r="O6197" s="427">
        <v>7.87</v>
      </c>
    </row>
    <row r="6198" spans="11:15" ht="15" customHeight="1">
      <c r="K6198" s="434">
        <v>36950</v>
      </c>
      <c r="L6198" s="427">
        <v>7.68</v>
      </c>
      <c r="M6198" s="427"/>
      <c r="N6198" s="434">
        <v>36949</v>
      </c>
      <c r="O6198" s="427">
        <v>7.88</v>
      </c>
    </row>
    <row r="6199" spans="11:15" ht="15" customHeight="1">
      <c r="K6199" s="434">
        <v>36949</v>
      </c>
      <c r="L6199" s="427">
        <v>7.69</v>
      </c>
      <c r="M6199" s="427"/>
      <c r="N6199" s="434">
        <v>36948</v>
      </c>
      <c r="O6199" s="427">
        <v>7.96</v>
      </c>
    </row>
    <row r="6200" spans="11:15" ht="15" customHeight="1">
      <c r="K6200" s="434">
        <v>36948</v>
      </c>
      <c r="L6200" s="427">
        <v>7.78</v>
      </c>
      <c r="M6200" s="427"/>
      <c r="N6200" s="434">
        <v>36945</v>
      </c>
      <c r="O6200" s="427">
        <v>7.99</v>
      </c>
    </row>
    <row r="6201" spans="11:15" ht="15" customHeight="1">
      <c r="K6201" s="434">
        <v>36945</v>
      </c>
      <c r="L6201" s="427">
        <v>7.82</v>
      </c>
      <c r="M6201" s="427"/>
      <c r="N6201" s="434">
        <v>36944</v>
      </c>
      <c r="O6201" s="427">
        <v>8.0299999999999994</v>
      </c>
    </row>
    <row r="6202" spans="11:15" ht="15" customHeight="1">
      <c r="K6202" s="434">
        <v>36944</v>
      </c>
      <c r="L6202" s="427">
        <v>7.82</v>
      </c>
      <c r="M6202" s="427"/>
      <c r="N6202" s="434">
        <v>36943</v>
      </c>
      <c r="O6202" s="427">
        <v>8.01</v>
      </c>
    </row>
    <row r="6203" spans="11:15" ht="15" customHeight="1">
      <c r="K6203" s="434">
        <v>36943</v>
      </c>
      <c r="L6203" s="427">
        <v>7.8</v>
      </c>
      <c r="M6203" s="427"/>
      <c r="N6203" s="434">
        <v>36942</v>
      </c>
      <c r="O6203" s="427">
        <v>7.98</v>
      </c>
    </row>
    <row r="6204" spans="11:15" ht="15" customHeight="1">
      <c r="K6204" s="434">
        <v>36942</v>
      </c>
      <c r="L6204" s="427">
        <v>7.76</v>
      </c>
      <c r="M6204" s="427"/>
      <c r="N6204" s="434">
        <v>36938</v>
      </c>
      <c r="O6204" s="427">
        <v>7.98</v>
      </c>
    </row>
    <row r="6205" spans="11:15" ht="15" customHeight="1">
      <c r="K6205" s="434">
        <v>36938</v>
      </c>
      <c r="L6205" s="427">
        <v>7.77</v>
      </c>
      <c r="M6205" s="427"/>
      <c r="N6205" s="434">
        <v>36936</v>
      </c>
      <c r="O6205" s="427">
        <v>7.96</v>
      </c>
    </row>
    <row r="6206" spans="11:15" ht="15" customHeight="1">
      <c r="K6206" s="434">
        <v>36936</v>
      </c>
      <c r="L6206" s="427">
        <v>7.75</v>
      </c>
      <c r="M6206" s="427"/>
      <c r="N6206" s="434">
        <v>36935</v>
      </c>
      <c r="O6206" s="427">
        <v>7.95</v>
      </c>
    </row>
    <row r="6207" spans="11:15" ht="15" customHeight="1">
      <c r="K6207" s="434">
        <v>36935</v>
      </c>
      <c r="L6207" s="427">
        <v>7.74</v>
      </c>
      <c r="M6207" s="427"/>
      <c r="N6207" s="434">
        <v>36934</v>
      </c>
      <c r="O6207" s="427">
        <v>7.94</v>
      </c>
    </row>
    <row r="6208" spans="11:15" ht="15" customHeight="1">
      <c r="K6208" s="434">
        <v>36934</v>
      </c>
      <c r="L6208" s="427">
        <v>7.73</v>
      </c>
      <c r="M6208" s="427"/>
      <c r="N6208" s="434">
        <v>36931</v>
      </c>
      <c r="O6208" s="427">
        <v>7.89</v>
      </c>
    </row>
    <row r="6209" spans="11:15" ht="15" customHeight="1">
      <c r="K6209" s="434">
        <v>36931</v>
      </c>
      <c r="L6209" s="427">
        <v>7.68</v>
      </c>
      <c r="M6209" s="427"/>
      <c r="N6209" s="434">
        <v>36930</v>
      </c>
      <c r="O6209" s="427">
        <v>7.94</v>
      </c>
    </row>
    <row r="6210" spans="11:15" ht="15" customHeight="1">
      <c r="K6210" s="434">
        <v>36930</v>
      </c>
      <c r="L6210" s="427">
        <v>7.71</v>
      </c>
      <c r="M6210" s="427"/>
      <c r="N6210" s="434">
        <v>36929</v>
      </c>
      <c r="O6210" s="427">
        <v>7.93</v>
      </c>
    </row>
    <row r="6211" spans="11:15" ht="15" customHeight="1">
      <c r="K6211" s="434">
        <v>36929</v>
      </c>
      <c r="L6211" s="427">
        <v>7.72</v>
      </c>
      <c r="M6211" s="427"/>
      <c r="N6211" s="434">
        <v>36928</v>
      </c>
      <c r="O6211" s="427">
        <v>7.91</v>
      </c>
    </row>
    <row r="6212" spans="11:15" ht="15" customHeight="1">
      <c r="K6212" s="434">
        <v>36928</v>
      </c>
      <c r="L6212" s="427">
        <v>7.71</v>
      </c>
      <c r="M6212" s="427"/>
      <c r="N6212" s="434">
        <v>36927</v>
      </c>
      <c r="O6212" s="427">
        <v>7.88</v>
      </c>
    </row>
    <row r="6213" spans="11:15" ht="15" customHeight="1">
      <c r="K6213" s="434">
        <v>36927</v>
      </c>
      <c r="L6213" s="427">
        <v>7.68</v>
      </c>
      <c r="M6213" s="427"/>
      <c r="N6213" s="434">
        <v>36924</v>
      </c>
      <c r="O6213" s="427">
        <v>7.91</v>
      </c>
    </row>
    <row r="6214" spans="11:15" ht="15" customHeight="1">
      <c r="K6214" s="434">
        <v>36924</v>
      </c>
      <c r="L6214" s="427">
        <v>7.71</v>
      </c>
      <c r="M6214" s="427"/>
      <c r="N6214" s="434">
        <v>36923</v>
      </c>
      <c r="O6214" s="427">
        <v>7.85</v>
      </c>
    </row>
    <row r="6215" spans="11:15" ht="15" customHeight="1">
      <c r="K6215" s="434">
        <v>36923</v>
      </c>
      <c r="L6215" s="427">
        <v>7.64</v>
      </c>
      <c r="M6215" s="427"/>
      <c r="N6215" s="434">
        <v>36922</v>
      </c>
      <c r="O6215" s="427">
        <v>7.92</v>
      </c>
    </row>
    <row r="6216" spans="11:15" ht="15" customHeight="1">
      <c r="K6216" s="434">
        <v>36922</v>
      </c>
      <c r="L6216" s="427">
        <v>7.73</v>
      </c>
      <c r="M6216" s="427"/>
      <c r="N6216" s="434">
        <v>36921</v>
      </c>
      <c r="O6216" s="427">
        <v>8</v>
      </c>
    </row>
    <row r="6217" spans="11:15" ht="15" customHeight="1">
      <c r="K6217" s="434">
        <v>36921</v>
      </c>
      <c r="L6217" s="427">
        <v>7.81</v>
      </c>
      <c r="M6217" s="427"/>
      <c r="N6217" s="434">
        <v>36920</v>
      </c>
      <c r="O6217" s="427">
        <v>8.08</v>
      </c>
    </row>
    <row r="6218" spans="11:15" ht="15" customHeight="1">
      <c r="K6218" s="434">
        <v>36920</v>
      </c>
      <c r="L6218" s="427">
        <v>7.9</v>
      </c>
      <c r="M6218" s="427"/>
      <c r="N6218" s="434">
        <v>36917</v>
      </c>
      <c r="O6218" s="427">
        <v>8.0399999999999991</v>
      </c>
    </row>
    <row r="6219" spans="11:15" ht="15" customHeight="1">
      <c r="K6219" s="434">
        <v>36917</v>
      </c>
      <c r="L6219" s="427">
        <v>7.86</v>
      </c>
      <c r="M6219" s="427"/>
      <c r="N6219" s="434">
        <v>36916</v>
      </c>
      <c r="O6219" s="427">
        <v>8.0299999999999994</v>
      </c>
    </row>
    <row r="6220" spans="11:15" ht="15" customHeight="1">
      <c r="K6220" s="434">
        <v>36916</v>
      </c>
      <c r="L6220" s="427">
        <v>7.84</v>
      </c>
      <c r="M6220" s="427"/>
      <c r="N6220" s="434">
        <v>36915</v>
      </c>
      <c r="O6220" s="427">
        <v>8.0399999999999991</v>
      </c>
    </row>
    <row r="6221" spans="11:15" ht="15" customHeight="1">
      <c r="K6221" s="434">
        <v>36915</v>
      </c>
      <c r="L6221" s="427">
        <v>7.9</v>
      </c>
      <c r="M6221" s="427"/>
      <c r="N6221" s="434">
        <v>36914</v>
      </c>
      <c r="O6221" s="427">
        <v>8.0500000000000007</v>
      </c>
    </row>
    <row r="6222" spans="11:15" ht="15" customHeight="1">
      <c r="K6222" s="434">
        <v>36914</v>
      </c>
      <c r="L6222" s="427">
        <v>7.91</v>
      </c>
      <c r="M6222" s="427"/>
      <c r="N6222" s="434">
        <v>36913</v>
      </c>
      <c r="O6222" s="427">
        <v>8.0500000000000007</v>
      </c>
    </row>
    <row r="6223" spans="11:15" ht="15" customHeight="1">
      <c r="K6223" s="434">
        <v>36913</v>
      </c>
      <c r="L6223" s="427">
        <v>7.87</v>
      </c>
      <c r="M6223" s="427"/>
      <c r="N6223" s="434">
        <v>36910</v>
      </c>
      <c r="O6223" s="427">
        <v>8</v>
      </c>
    </row>
    <row r="6224" spans="11:15" ht="15" customHeight="1">
      <c r="K6224" s="434">
        <v>36910</v>
      </c>
      <c r="L6224" s="427">
        <v>7.81</v>
      </c>
      <c r="M6224" s="427"/>
      <c r="N6224" s="434">
        <v>36909</v>
      </c>
      <c r="O6224" s="427">
        <v>7.93</v>
      </c>
    </row>
    <row r="6225" spans="11:15" ht="15" customHeight="1">
      <c r="K6225" s="434">
        <v>36909</v>
      </c>
      <c r="L6225" s="427">
        <v>7.73</v>
      </c>
      <c r="M6225" s="427"/>
      <c r="N6225" s="434">
        <v>36908</v>
      </c>
      <c r="O6225" s="427">
        <v>7.98</v>
      </c>
    </row>
    <row r="6226" spans="11:15" ht="15" customHeight="1">
      <c r="K6226" s="434">
        <v>36908</v>
      </c>
      <c r="L6226" s="427">
        <v>7.78</v>
      </c>
      <c r="M6226" s="427"/>
      <c r="N6226" s="434">
        <v>36907</v>
      </c>
      <c r="O6226" s="427">
        <v>8.0399999999999991</v>
      </c>
    </row>
    <row r="6227" spans="11:15" ht="15" customHeight="1">
      <c r="K6227" s="434">
        <v>36907</v>
      </c>
      <c r="L6227" s="427">
        <v>7.86</v>
      </c>
      <c r="M6227" s="427"/>
      <c r="N6227" s="434">
        <v>36903</v>
      </c>
      <c r="O6227" s="427">
        <v>8.09</v>
      </c>
    </row>
    <row r="6228" spans="11:15" ht="15" customHeight="1">
      <c r="K6228" s="434">
        <v>36903</v>
      </c>
      <c r="L6228" s="427">
        <v>7.9</v>
      </c>
      <c r="M6228" s="427"/>
      <c r="N6228" s="434">
        <v>36902</v>
      </c>
      <c r="O6228" s="427">
        <v>8.0299999999999994</v>
      </c>
    </row>
    <row r="6229" spans="11:15" ht="15" customHeight="1">
      <c r="K6229" s="434">
        <v>36902</v>
      </c>
      <c r="L6229" s="427">
        <v>7.82</v>
      </c>
      <c r="M6229" s="427"/>
      <c r="N6229" s="434">
        <v>36901</v>
      </c>
      <c r="O6229" s="427">
        <v>7.97</v>
      </c>
    </row>
    <row r="6230" spans="11:15" ht="15" customHeight="1">
      <c r="K6230" s="434">
        <v>36901</v>
      </c>
      <c r="L6230" s="427">
        <v>7.76</v>
      </c>
      <c r="M6230" s="427"/>
      <c r="N6230" s="434">
        <v>36900</v>
      </c>
      <c r="O6230" s="427">
        <v>7.92</v>
      </c>
    </row>
    <row r="6231" spans="11:15" ht="15" customHeight="1">
      <c r="K6231" s="434">
        <v>36900</v>
      </c>
      <c r="L6231" s="427">
        <v>7.7</v>
      </c>
      <c r="M6231" s="427"/>
      <c r="N6231" s="434">
        <v>36899</v>
      </c>
      <c r="O6231" s="427">
        <v>7.9</v>
      </c>
    </row>
    <row r="6232" spans="11:15" ht="15" customHeight="1">
      <c r="K6232" s="434">
        <v>36899</v>
      </c>
      <c r="L6232" s="427">
        <v>7.68</v>
      </c>
      <c r="M6232" s="427"/>
      <c r="N6232" s="434">
        <v>36896</v>
      </c>
      <c r="O6232" s="427">
        <v>7.91</v>
      </c>
    </row>
    <row r="6233" spans="11:15" ht="15" customHeight="1">
      <c r="K6233" s="434">
        <v>36896</v>
      </c>
      <c r="L6233" s="427">
        <v>7.69</v>
      </c>
      <c r="M6233" s="427"/>
      <c r="N6233" s="434">
        <v>36894</v>
      </c>
      <c r="O6233" s="427">
        <v>7.96</v>
      </c>
    </row>
    <row r="6234" spans="11:15" ht="15" customHeight="1">
      <c r="K6234" s="434">
        <v>36894</v>
      </c>
      <c r="L6234" s="427">
        <v>7.75</v>
      </c>
      <c r="M6234" s="427"/>
      <c r="N6234" s="434">
        <v>36893</v>
      </c>
      <c r="O6234" s="427">
        <v>7.91</v>
      </c>
    </row>
    <row r="6235" spans="11:15" ht="15" customHeight="1">
      <c r="K6235" s="434">
        <v>36893</v>
      </c>
      <c r="L6235" s="427">
        <v>7.68</v>
      </c>
      <c r="M6235" s="427"/>
      <c r="N6235" s="434">
        <v>36889</v>
      </c>
      <c r="O6235" s="427">
        <v>8</v>
      </c>
    </row>
    <row r="6236" spans="11:15" ht="15" customHeight="1">
      <c r="K6236" s="434">
        <v>36889</v>
      </c>
      <c r="L6236" s="427">
        <v>7.79</v>
      </c>
      <c r="M6236" s="427"/>
      <c r="N6236" s="434">
        <v>36888</v>
      </c>
      <c r="O6236" s="427">
        <v>7.95</v>
      </c>
    </row>
    <row r="6237" spans="11:15" ht="15" customHeight="1">
      <c r="K6237" s="434">
        <v>36888</v>
      </c>
      <c r="L6237" s="427">
        <v>7.78</v>
      </c>
      <c r="M6237" s="427"/>
      <c r="N6237" s="434">
        <v>36887</v>
      </c>
      <c r="O6237" s="427">
        <v>7.96</v>
      </c>
    </row>
    <row r="6238" spans="11:15" ht="15" customHeight="1">
      <c r="K6238" s="434">
        <v>36887</v>
      </c>
      <c r="L6238" s="427">
        <v>7.78</v>
      </c>
      <c r="M6238" s="427"/>
      <c r="N6238" s="434">
        <v>36882</v>
      </c>
      <c r="O6238" s="427">
        <v>7.92</v>
      </c>
    </row>
    <row r="6239" spans="11:15" ht="15" customHeight="1">
      <c r="K6239" s="434">
        <v>36882</v>
      </c>
      <c r="L6239" s="427">
        <v>7.73</v>
      </c>
      <c r="M6239" s="427"/>
      <c r="N6239" s="434">
        <v>36881</v>
      </c>
      <c r="O6239" s="427">
        <v>7.93</v>
      </c>
    </row>
    <row r="6240" spans="11:15" ht="15" customHeight="1">
      <c r="K6240" s="434">
        <v>36881</v>
      </c>
      <c r="L6240" s="427">
        <v>7.75</v>
      </c>
      <c r="M6240" s="427"/>
      <c r="N6240" s="434">
        <v>36880</v>
      </c>
      <c r="O6240" s="427">
        <v>7.95</v>
      </c>
    </row>
    <row r="6241" spans="11:15" ht="15" customHeight="1">
      <c r="K6241" s="434">
        <v>36880</v>
      </c>
      <c r="L6241" s="427">
        <v>7.77</v>
      </c>
      <c r="M6241" s="427"/>
      <c r="N6241" s="434">
        <v>36879</v>
      </c>
      <c r="O6241" s="427">
        <v>7.99</v>
      </c>
    </row>
    <row r="6242" spans="11:15" ht="15" customHeight="1">
      <c r="K6242" s="434">
        <v>36879</v>
      </c>
      <c r="L6242" s="427">
        <v>7.82</v>
      </c>
      <c r="M6242" s="427"/>
      <c r="N6242" s="434">
        <v>36878</v>
      </c>
      <c r="O6242" s="427">
        <v>7.96</v>
      </c>
    </row>
    <row r="6243" spans="11:15" ht="15" customHeight="1">
      <c r="K6243" s="434">
        <v>36878</v>
      </c>
      <c r="L6243" s="427">
        <v>7.79</v>
      </c>
      <c r="M6243" s="427"/>
      <c r="N6243" s="434">
        <v>36875</v>
      </c>
      <c r="O6243" s="427">
        <v>7.95</v>
      </c>
    </row>
    <row r="6244" spans="11:15" ht="15" customHeight="1">
      <c r="K6244" s="434">
        <v>36875</v>
      </c>
      <c r="L6244" s="427">
        <v>7.79</v>
      </c>
      <c r="M6244" s="427"/>
      <c r="N6244" s="434">
        <v>36874</v>
      </c>
      <c r="O6244" s="427">
        <v>7.97</v>
      </c>
    </row>
    <row r="6245" spans="11:15" ht="15" customHeight="1">
      <c r="K6245" s="434">
        <v>36874</v>
      </c>
      <c r="L6245" s="427">
        <v>7.81</v>
      </c>
      <c r="M6245" s="427"/>
      <c r="N6245" s="434">
        <v>36873</v>
      </c>
      <c r="O6245" s="427">
        <v>8.01</v>
      </c>
    </row>
    <row r="6246" spans="11:15" ht="15" customHeight="1">
      <c r="K6246" s="434">
        <v>36873</v>
      </c>
      <c r="L6246" s="427">
        <v>7.84</v>
      </c>
      <c r="M6246" s="427"/>
      <c r="N6246" s="434">
        <v>36872</v>
      </c>
      <c r="O6246" s="427">
        <v>8.0500000000000007</v>
      </c>
    </row>
    <row r="6247" spans="11:15" ht="15" customHeight="1">
      <c r="K6247" s="434">
        <v>36872</v>
      </c>
      <c r="L6247" s="427">
        <v>7.89</v>
      </c>
      <c r="M6247" s="427"/>
      <c r="N6247" s="434">
        <v>36871</v>
      </c>
      <c r="O6247" s="427">
        <v>8.0500000000000007</v>
      </c>
    </row>
    <row r="6248" spans="11:15" ht="15" customHeight="1">
      <c r="K6248" s="434">
        <v>36871</v>
      </c>
      <c r="L6248" s="427">
        <v>7.9</v>
      </c>
      <c r="M6248" s="427"/>
      <c r="N6248" s="434">
        <v>36868</v>
      </c>
      <c r="O6248" s="427">
        <v>8.08</v>
      </c>
    </row>
    <row r="6249" spans="11:15" ht="15" customHeight="1">
      <c r="K6249" s="434">
        <v>36868</v>
      </c>
      <c r="L6249" s="427">
        <v>7.9</v>
      </c>
      <c r="M6249" s="427"/>
      <c r="N6249" s="434">
        <v>36867</v>
      </c>
      <c r="O6249" s="427">
        <v>8.0399999999999991</v>
      </c>
    </row>
    <row r="6250" spans="11:15" ht="15" customHeight="1">
      <c r="K6250" s="434">
        <v>36867</v>
      </c>
      <c r="L6250" s="427">
        <v>7.86</v>
      </c>
      <c r="M6250" s="427"/>
      <c r="N6250" s="434">
        <v>36866</v>
      </c>
      <c r="O6250" s="427">
        <v>8.0500000000000007</v>
      </c>
    </row>
    <row r="6251" spans="11:15" ht="15" customHeight="1">
      <c r="K6251" s="434">
        <v>36866</v>
      </c>
      <c r="L6251" s="427">
        <v>7.88</v>
      </c>
      <c r="M6251" s="427"/>
      <c r="N6251" s="434">
        <v>36865</v>
      </c>
      <c r="O6251" s="427">
        <v>8.11</v>
      </c>
    </row>
    <row r="6252" spans="11:15" ht="15" customHeight="1">
      <c r="K6252" s="434">
        <v>36865</v>
      </c>
      <c r="L6252" s="427">
        <v>7.95</v>
      </c>
      <c r="M6252" s="427"/>
      <c r="N6252" s="434">
        <v>36864</v>
      </c>
      <c r="O6252" s="427">
        <v>8.17</v>
      </c>
    </row>
    <row r="6253" spans="11:15" ht="15" customHeight="1">
      <c r="K6253" s="434">
        <v>36864</v>
      </c>
      <c r="L6253" s="427">
        <v>8.02</v>
      </c>
      <c r="M6253" s="427"/>
      <c r="N6253" s="434">
        <v>36861</v>
      </c>
      <c r="O6253" s="427">
        <v>8.16</v>
      </c>
    </row>
    <row r="6254" spans="11:15" ht="15" customHeight="1">
      <c r="K6254" s="434">
        <v>36861</v>
      </c>
      <c r="L6254" s="427">
        <v>8.01</v>
      </c>
      <c r="M6254" s="427"/>
      <c r="N6254" s="434">
        <v>36860</v>
      </c>
      <c r="O6254" s="427">
        <v>8.1</v>
      </c>
    </row>
    <row r="6255" spans="11:15" ht="15" customHeight="1">
      <c r="K6255" s="434">
        <v>36860</v>
      </c>
      <c r="L6255" s="427">
        <v>7.95</v>
      </c>
      <c r="M6255" s="427"/>
      <c r="N6255" s="434">
        <v>36859</v>
      </c>
      <c r="O6255" s="427">
        <v>8.17</v>
      </c>
    </row>
    <row r="6256" spans="11:15" ht="15" customHeight="1">
      <c r="K6256" s="434">
        <v>36859</v>
      </c>
      <c r="L6256" s="427">
        <v>8.02</v>
      </c>
      <c r="M6256" s="427"/>
      <c r="N6256" s="434">
        <v>36858</v>
      </c>
      <c r="O6256" s="427">
        <v>8.18</v>
      </c>
    </row>
    <row r="6257" spans="11:15" ht="15" customHeight="1">
      <c r="K6257" s="434">
        <v>36858</v>
      </c>
      <c r="L6257" s="427">
        <v>8.0399999999999991</v>
      </c>
      <c r="M6257" s="427"/>
      <c r="N6257" s="434">
        <v>36857</v>
      </c>
      <c r="O6257" s="427">
        <v>8.2100000000000009</v>
      </c>
    </row>
    <row r="6258" spans="11:15" ht="15" customHeight="1">
      <c r="K6258" s="434">
        <v>36857</v>
      </c>
      <c r="L6258" s="427">
        <v>8.07</v>
      </c>
      <c r="M6258" s="427"/>
      <c r="N6258" s="434">
        <v>36852</v>
      </c>
      <c r="O6258" s="427">
        <v>8.18</v>
      </c>
    </row>
    <row r="6259" spans="11:15" ht="15" customHeight="1">
      <c r="K6259" s="434">
        <v>36852</v>
      </c>
      <c r="L6259" s="427">
        <v>8.0399999999999991</v>
      </c>
      <c r="M6259" s="427"/>
      <c r="N6259" s="434">
        <v>36851</v>
      </c>
      <c r="O6259" s="427">
        <v>8.24</v>
      </c>
    </row>
    <row r="6260" spans="11:15" ht="15" customHeight="1">
      <c r="K6260" s="434">
        <v>36851</v>
      </c>
      <c r="L6260" s="427">
        <v>8.1</v>
      </c>
      <c r="M6260" s="427"/>
      <c r="N6260" s="434">
        <v>36850</v>
      </c>
      <c r="O6260" s="427">
        <v>8.25</v>
      </c>
    </row>
    <row r="6261" spans="11:15" ht="15" customHeight="1">
      <c r="K6261" s="434">
        <v>36850</v>
      </c>
      <c r="L6261" s="427">
        <v>8.11</v>
      </c>
      <c r="M6261" s="427"/>
      <c r="N6261" s="434">
        <v>36847</v>
      </c>
      <c r="O6261" s="427">
        <v>8.27</v>
      </c>
    </row>
    <row r="6262" spans="11:15" ht="15" customHeight="1">
      <c r="K6262" s="434">
        <v>36847</v>
      </c>
      <c r="L6262" s="427">
        <v>8.1300000000000008</v>
      </c>
      <c r="M6262" s="427"/>
      <c r="N6262" s="434">
        <v>36846</v>
      </c>
      <c r="O6262" s="427">
        <v>8.1999999999999993</v>
      </c>
    </row>
    <row r="6263" spans="11:15" ht="15" customHeight="1">
      <c r="K6263" s="434">
        <v>36846</v>
      </c>
      <c r="L6263" s="427">
        <v>8.07</v>
      </c>
      <c r="M6263" s="427"/>
      <c r="N6263" s="434">
        <v>36845</v>
      </c>
      <c r="O6263" s="427">
        <v>8.2200000000000006</v>
      </c>
    </row>
    <row r="6264" spans="11:15" ht="15" customHeight="1">
      <c r="K6264" s="434">
        <v>36845</v>
      </c>
      <c r="L6264" s="427">
        <v>8.09</v>
      </c>
      <c r="M6264" s="427"/>
      <c r="N6264" s="434">
        <v>36844</v>
      </c>
      <c r="O6264" s="427">
        <v>8.27</v>
      </c>
    </row>
    <row r="6265" spans="11:15" ht="15" customHeight="1">
      <c r="K6265" s="434">
        <v>36844</v>
      </c>
      <c r="L6265" s="427">
        <v>8.14</v>
      </c>
      <c r="M6265" s="427"/>
      <c r="N6265" s="434">
        <v>36843</v>
      </c>
      <c r="O6265" s="427">
        <v>8.2799999999999994</v>
      </c>
    </row>
    <row r="6266" spans="11:15" ht="15" customHeight="1">
      <c r="K6266" s="434">
        <v>36843</v>
      </c>
      <c r="L6266" s="427">
        <v>8.16</v>
      </c>
      <c r="M6266" s="427"/>
      <c r="N6266" s="434">
        <v>36840</v>
      </c>
      <c r="O6266" s="427">
        <v>8.31</v>
      </c>
    </row>
    <row r="6267" spans="11:15" ht="15" customHeight="1">
      <c r="K6267" s="434">
        <v>36840</v>
      </c>
      <c r="L6267" s="427">
        <v>8.19</v>
      </c>
      <c r="M6267" s="427"/>
      <c r="N6267" s="434">
        <v>36839</v>
      </c>
      <c r="O6267" s="427">
        <v>8.3000000000000007</v>
      </c>
    </row>
    <row r="6268" spans="11:15" ht="15" customHeight="1">
      <c r="K6268" s="434">
        <v>36839</v>
      </c>
      <c r="L6268" s="427">
        <v>8.18</v>
      </c>
      <c r="M6268" s="427"/>
      <c r="N6268" s="434">
        <v>36838</v>
      </c>
      <c r="O6268" s="427">
        <v>8.33</v>
      </c>
    </row>
    <row r="6269" spans="11:15" ht="15" customHeight="1">
      <c r="K6269" s="434">
        <v>36838</v>
      </c>
      <c r="L6269" s="427">
        <v>8.2100000000000009</v>
      </c>
      <c r="M6269" s="427"/>
      <c r="N6269" s="434">
        <v>36837</v>
      </c>
      <c r="O6269" s="427">
        <v>8.34</v>
      </c>
    </row>
    <row r="6270" spans="11:15" ht="15" customHeight="1">
      <c r="K6270" s="434">
        <v>36837</v>
      </c>
      <c r="L6270" s="427">
        <v>8.2200000000000006</v>
      </c>
      <c r="M6270" s="427"/>
      <c r="N6270" s="434">
        <v>36833</v>
      </c>
      <c r="O6270" s="427">
        <v>8.32</v>
      </c>
    </row>
    <row r="6271" spans="11:15" ht="15" customHeight="1">
      <c r="K6271" s="434">
        <v>36833</v>
      </c>
      <c r="L6271" s="427">
        <v>8.1999999999999993</v>
      </c>
      <c r="M6271" s="427"/>
      <c r="N6271" s="434">
        <v>36832</v>
      </c>
      <c r="O6271" s="427">
        <v>8.25</v>
      </c>
    </row>
    <row r="6272" spans="11:15" ht="15" customHeight="1">
      <c r="K6272" s="434">
        <v>36832</v>
      </c>
      <c r="L6272" s="427">
        <v>8.1199999999999992</v>
      </c>
      <c r="M6272" s="427"/>
      <c r="N6272" s="434">
        <v>36831</v>
      </c>
      <c r="O6272" s="427">
        <v>8.26</v>
      </c>
    </row>
    <row r="6273" spans="11:15" ht="15" customHeight="1">
      <c r="K6273" s="434">
        <v>36831</v>
      </c>
      <c r="L6273" s="427">
        <v>8.1300000000000008</v>
      </c>
      <c r="M6273" s="427"/>
      <c r="N6273" s="434">
        <v>36830</v>
      </c>
      <c r="O6273" s="427">
        <v>8.2799999999999994</v>
      </c>
    </row>
    <row r="6274" spans="11:15" ht="15" customHeight="1">
      <c r="K6274" s="434">
        <v>36830</v>
      </c>
      <c r="L6274" s="427">
        <v>8.1300000000000008</v>
      </c>
      <c r="M6274" s="427"/>
      <c r="N6274" s="434">
        <v>36829</v>
      </c>
      <c r="O6274" s="427">
        <v>8.27</v>
      </c>
    </row>
    <row r="6275" spans="11:15" ht="15" customHeight="1">
      <c r="K6275" s="434">
        <v>36829</v>
      </c>
      <c r="L6275" s="427">
        <v>8.1</v>
      </c>
      <c r="M6275" s="427"/>
      <c r="N6275" s="434">
        <v>36826</v>
      </c>
      <c r="O6275" s="427">
        <v>8.2799999999999994</v>
      </c>
    </row>
    <row r="6276" spans="11:15" ht="15" customHeight="1">
      <c r="K6276" s="434">
        <v>36826</v>
      </c>
      <c r="L6276" s="427">
        <v>8.09</v>
      </c>
      <c r="M6276" s="427"/>
      <c r="N6276" s="434">
        <v>36825</v>
      </c>
      <c r="O6276" s="427">
        <v>8.26</v>
      </c>
    </row>
    <row r="6277" spans="11:15" ht="15" customHeight="1">
      <c r="K6277" s="434">
        <v>36825</v>
      </c>
      <c r="L6277" s="427">
        <v>8.07</v>
      </c>
      <c r="M6277" s="427"/>
      <c r="N6277" s="434">
        <v>36824</v>
      </c>
      <c r="O6277" s="427">
        <v>8.2799999999999994</v>
      </c>
    </row>
    <row r="6278" spans="11:15" ht="15" customHeight="1">
      <c r="K6278" s="434">
        <v>36824</v>
      </c>
      <c r="L6278" s="427">
        <v>8.1</v>
      </c>
      <c r="M6278" s="427"/>
      <c r="N6278" s="434">
        <v>36823</v>
      </c>
      <c r="O6278" s="427">
        <v>8.24</v>
      </c>
    </row>
    <row r="6279" spans="11:15" ht="15" customHeight="1">
      <c r="K6279" s="434">
        <v>36823</v>
      </c>
      <c r="L6279" s="427">
        <v>8.0500000000000007</v>
      </c>
      <c r="M6279" s="427"/>
      <c r="N6279" s="434">
        <v>36822</v>
      </c>
      <c r="O6279" s="427">
        <v>8.2200000000000006</v>
      </c>
    </row>
    <row r="6280" spans="11:15" ht="15" customHeight="1">
      <c r="K6280" s="434">
        <v>36822</v>
      </c>
      <c r="L6280" s="427">
        <v>8.02</v>
      </c>
      <c r="M6280" s="427"/>
      <c r="N6280" s="434">
        <v>36819</v>
      </c>
      <c r="O6280" s="427">
        <v>8.2200000000000006</v>
      </c>
    </row>
    <row r="6281" spans="11:15" ht="15" customHeight="1">
      <c r="K6281" s="434">
        <v>36819</v>
      </c>
      <c r="L6281" s="427">
        <v>8.06</v>
      </c>
      <c r="M6281" s="427"/>
      <c r="N6281" s="434">
        <v>36818</v>
      </c>
      <c r="O6281" s="427">
        <v>8.25</v>
      </c>
    </row>
    <row r="6282" spans="11:15" ht="15" customHeight="1">
      <c r="K6282" s="434">
        <v>36818</v>
      </c>
      <c r="L6282" s="427">
        <v>8.09</v>
      </c>
      <c r="M6282" s="427"/>
      <c r="N6282" s="434">
        <v>36817</v>
      </c>
      <c r="O6282" s="427">
        <v>8.27</v>
      </c>
    </row>
    <row r="6283" spans="11:15" ht="15" customHeight="1">
      <c r="K6283" s="434">
        <v>36817</v>
      </c>
      <c r="L6283" s="427">
        <v>8.1</v>
      </c>
      <c r="M6283" s="427"/>
      <c r="N6283" s="434">
        <v>36816</v>
      </c>
      <c r="O6283" s="427">
        <v>8.26</v>
      </c>
    </row>
    <row r="6284" spans="11:15" ht="15" customHeight="1">
      <c r="K6284" s="434">
        <v>36816</v>
      </c>
      <c r="L6284" s="427">
        <v>8.1</v>
      </c>
      <c r="M6284" s="427"/>
      <c r="N6284" s="434">
        <v>36815</v>
      </c>
      <c r="O6284" s="427">
        <v>8.31</v>
      </c>
    </row>
    <row r="6285" spans="11:15" ht="15" customHeight="1">
      <c r="K6285" s="434">
        <v>36815</v>
      </c>
      <c r="L6285" s="427">
        <v>8.15</v>
      </c>
      <c r="M6285" s="427"/>
      <c r="N6285" s="434">
        <v>36812</v>
      </c>
      <c r="O6285" s="427">
        <v>8.2899999999999991</v>
      </c>
    </row>
    <row r="6286" spans="11:15" ht="15" customHeight="1">
      <c r="K6286" s="434">
        <v>36812</v>
      </c>
      <c r="L6286" s="427">
        <v>8.14</v>
      </c>
      <c r="M6286" s="427"/>
      <c r="N6286" s="434">
        <v>36811</v>
      </c>
      <c r="O6286" s="427">
        <v>8.2899999999999991</v>
      </c>
    </row>
    <row r="6287" spans="11:15" ht="15" customHeight="1">
      <c r="K6287" s="434">
        <v>36811</v>
      </c>
      <c r="L6287" s="427">
        <v>8.14</v>
      </c>
      <c r="M6287" s="427"/>
      <c r="N6287" s="434">
        <v>36810</v>
      </c>
      <c r="O6287" s="427">
        <v>8.32</v>
      </c>
    </row>
    <row r="6288" spans="11:15" ht="15" customHeight="1">
      <c r="K6288" s="434">
        <v>36810</v>
      </c>
      <c r="L6288" s="427">
        <v>8.17</v>
      </c>
      <c r="M6288" s="427"/>
      <c r="N6288" s="434">
        <v>36809</v>
      </c>
      <c r="O6288" s="427">
        <v>8.3000000000000007</v>
      </c>
    </row>
    <row r="6289" spans="11:15" ht="15" customHeight="1">
      <c r="K6289" s="434">
        <v>36809</v>
      </c>
      <c r="L6289" s="427">
        <v>8.17</v>
      </c>
      <c r="M6289" s="427"/>
      <c r="N6289" s="434">
        <v>36805</v>
      </c>
      <c r="O6289" s="427">
        <v>8.3000000000000007</v>
      </c>
    </row>
    <row r="6290" spans="11:15" ht="15" customHeight="1">
      <c r="K6290" s="434">
        <v>36805</v>
      </c>
      <c r="L6290" s="427">
        <v>8.18</v>
      </c>
      <c r="M6290" s="427"/>
      <c r="N6290" s="434">
        <v>36804</v>
      </c>
      <c r="O6290" s="427">
        <v>8.36</v>
      </c>
    </row>
    <row r="6291" spans="11:15" ht="15" customHeight="1">
      <c r="K6291" s="434">
        <v>36804</v>
      </c>
      <c r="L6291" s="427">
        <v>8.24</v>
      </c>
      <c r="M6291" s="427"/>
      <c r="N6291" s="434">
        <v>36803</v>
      </c>
      <c r="O6291" s="427">
        <v>8.4</v>
      </c>
    </row>
    <row r="6292" spans="11:15" ht="15" customHeight="1">
      <c r="K6292" s="434">
        <v>36803</v>
      </c>
      <c r="L6292" s="427">
        <v>8.2799999999999994</v>
      </c>
      <c r="M6292" s="427"/>
      <c r="N6292" s="434">
        <v>36802</v>
      </c>
      <c r="O6292" s="427">
        <v>8.39</v>
      </c>
    </row>
    <row r="6293" spans="11:15" ht="15" customHeight="1">
      <c r="K6293" s="434">
        <v>36802</v>
      </c>
      <c r="L6293" s="427">
        <v>8.27</v>
      </c>
      <c r="M6293" s="427"/>
      <c r="N6293" s="434">
        <v>36801</v>
      </c>
      <c r="O6293" s="427">
        <v>8.4</v>
      </c>
    </row>
    <row r="6294" spans="11:15" ht="15" customHeight="1">
      <c r="K6294" s="434">
        <v>36801</v>
      </c>
      <c r="L6294" s="427">
        <v>8.26</v>
      </c>
      <c r="M6294" s="427"/>
      <c r="N6294" s="434">
        <v>36798</v>
      </c>
      <c r="O6294" s="427">
        <v>8.34</v>
      </c>
    </row>
    <row r="6295" spans="11:15" ht="15" customHeight="1">
      <c r="K6295" s="434">
        <v>36798</v>
      </c>
      <c r="L6295" s="427">
        <v>8.1999999999999993</v>
      </c>
      <c r="M6295" s="427"/>
      <c r="N6295" s="434">
        <v>36797</v>
      </c>
      <c r="O6295" s="427">
        <v>8.33</v>
      </c>
    </row>
    <row r="6296" spans="11:15" ht="15" customHeight="1">
      <c r="K6296" s="434">
        <v>36797</v>
      </c>
      <c r="L6296" s="427">
        <v>8.2100000000000009</v>
      </c>
      <c r="M6296" s="427"/>
      <c r="N6296" s="434">
        <v>36796</v>
      </c>
      <c r="O6296" s="427">
        <v>8.3699999999999992</v>
      </c>
    </row>
    <row r="6297" spans="11:15" ht="15" customHeight="1">
      <c r="K6297" s="434">
        <v>36796</v>
      </c>
      <c r="L6297" s="427">
        <v>8.24</v>
      </c>
      <c r="M6297" s="427"/>
      <c r="N6297" s="434">
        <v>36795</v>
      </c>
      <c r="O6297" s="427">
        <v>8.32</v>
      </c>
    </row>
    <row r="6298" spans="11:15" ht="15" customHeight="1">
      <c r="K6298" s="434">
        <v>36795</v>
      </c>
      <c r="L6298" s="427">
        <v>8.2100000000000009</v>
      </c>
      <c r="M6298" s="427"/>
      <c r="N6298" s="434">
        <v>36794</v>
      </c>
      <c r="O6298" s="427">
        <v>8.35</v>
      </c>
    </row>
    <row r="6299" spans="11:15" ht="15" customHeight="1">
      <c r="K6299" s="434">
        <v>36794</v>
      </c>
      <c r="L6299" s="427">
        <v>8.24</v>
      </c>
      <c r="M6299" s="427"/>
      <c r="N6299" s="434">
        <v>36791</v>
      </c>
      <c r="O6299" s="427">
        <v>8.3800000000000008</v>
      </c>
    </row>
    <row r="6300" spans="11:15" ht="15" customHeight="1">
      <c r="K6300" s="434">
        <v>36791</v>
      </c>
      <c r="L6300" s="427">
        <v>8.27</v>
      </c>
      <c r="M6300" s="427"/>
      <c r="N6300" s="434">
        <v>36790</v>
      </c>
      <c r="O6300" s="427">
        <v>8.4</v>
      </c>
    </row>
    <row r="6301" spans="11:15" ht="15" customHeight="1">
      <c r="K6301" s="434">
        <v>36790</v>
      </c>
      <c r="L6301" s="427">
        <v>8.33</v>
      </c>
      <c r="M6301" s="427"/>
      <c r="N6301" s="434">
        <v>36789</v>
      </c>
      <c r="O6301" s="427">
        <v>8.43</v>
      </c>
    </row>
    <row r="6302" spans="11:15" ht="15" customHeight="1">
      <c r="K6302" s="434">
        <v>36789</v>
      </c>
      <c r="L6302" s="427">
        <v>8.35</v>
      </c>
      <c r="M6302" s="427"/>
      <c r="N6302" s="434">
        <v>36788</v>
      </c>
      <c r="O6302" s="427">
        <v>8.41</v>
      </c>
    </row>
    <row r="6303" spans="11:15" ht="15" customHeight="1">
      <c r="K6303" s="434">
        <v>36788</v>
      </c>
      <c r="L6303" s="427">
        <v>8.3699999999999992</v>
      </c>
      <c r="M6303" s="427"/>
      <c r="N6303" s="434">
        <v>36787</v>
      </c>
      <c r="O6303" s="427">
        <v>8.4499999999999993</v>
      </c>
    </row>
    <row r="6304" spans="11:15" ht="15" customHeight="1">
      <c r="K6304" s="434">
        <v>36787</v>
      </c>
      <c r="L6304" s="427">
        <v>8.3800000000000008</v>
      </c>
      <c r="M6304" s="427"/>
      <c r="N6304" s="434">
        <v>36784</v>
      </c>
      <c r="O6304" s="427">
        <v>8.41</v>
      </c>
    </row>
    <row r="6305" spans="11:15" ht="15" customHeight="1">
      <c r="K6305" s="434">
        <v>36784</v>
      </c>
      <c r="L6305" s="427">
        <v>8.34</v>
      </c>
      <c r="M6305" s="427"/>
      <c r="N6305" s="434">
        <v>36783</v>
      </c>
      <c r="O6305" s="427">
        <v>8.32</v>
      </c>
    </row>
    <row r="6306" spans="11:15" ht="15" customHeight="1">
      <c r="K6306" s="434">
        <v>36783</v>
      </c>
      <c r="L6306" s="427">
        <v>8.25</v>
      </c>
      <c r="M6306" s="427"/>
      <c r="N6306" s="434">
        <v>36782</v>
      </c>
      <c r="O6306" s="427">
        <v>8.26</v>
      </c>
    </row>
    <row r="6307" spans="11:15" ht="15" customHeight="1">
      <c r="K6307" s="434">
        <v>36782</v>
      </c>
      <c r="L6307" s="427">
        <v>8.19</v>
      </c>
      <c r="M6307" s="427"/>
      <c r="N6307" s="434">
        <v>36781</v>
      </c>
      <c r="O6307" s="427">
        <v>8.2799999999999994</v>
      </c>
    </row>
    <row r="6308" spans="11:15" ht="15" customHeight="1">
      <c r="K6308" s="434">
        <v>36781</v>
      </c>
      <c r="L6308" s="427">
        <v>8.2100000000000009</v>
      </c>
      <c r="M6308" s="427"/>
      <c r="N6308" s="434">
        <v>36780</v>
      </c>
      <c r="O6308" s="427">
        <v>8.25</v>
      </c>
    </row>
    <row r="6309" spans="11:15" ht="15" customHeight="1">
      <c r="K6309" s="434">
        <v>36780</v>
      </c>
      <c r="L6309" s="427">
        <v>8.18</v>
      </c>
      <c r="M6309" s="427"/>
      <c r="N6309" s="434">
        <v>36777</v>
      </c>
      <c r="O6309" s="427">
        <v>8.2200000000000006</v>
      </c>
    </row>
    <row r="6310" spans="11:15" ht="15" customHeight="1">
      <c r="K6310" s="434">
        <v>36777</v>
      </c>
      <c r="L6310" s="427">
        <v>8.15</v>
      </c>
      <c r="M6310" s="427"/>
      <c r="N6310" s="434">
        <v>36776</v>
      </c>
      <c r="O6310" s="427">
        <v>8.24</v>
      </c>
    </row>
    <row r="6311" spans="11:15" ht="15" customHeight="1">
      <c r="K6311" s="434">
        <v>36776</v>
      </c>
      <c r="L6311" s="427">
        <v>8.17</v>
      </c>
      <c r="M6311" s="427"/>
      <c r="N6311" s="434">
        <v>36775</v>
      </c>
      <c r="O6311" s="427">
        <v>8.23</v>
      </c>
    </row>
    <row r="6312" spans="11:15" ht="15" customHeight="1">
      <c r="K6312" s="434">
        <v>36775</v>
      </c>
      <c r="L6312" s="427">
        <v>8.16</v>
      </c>
      <c r="M6312" s="427"/>
      <c r="N6312" s="434">
        <v>36774</v>
      </c>
      <c r="O6312" s="427">
        <v>8.1999999999999993</v>
      </c>
    </row>
    <row r="6313" spans="11:15" ht="15" customHeight="1">
      <c r="K6313" s="434">
        <v>36774</v>
      </c>
      <c r="L6313" s="427">
        <v>8.1199999999999992</v>
      </c>
      <c r="M6313" s="427"/>
      <c r="N6313" s="434">
        <v>36770</v>
      </c>
      <c r="O6313" s="427">
        <v>8.1999999999999993</v>
      </c>
    </row>
    <row r="6314" spans="11:15" ht="15" customHeight="1">
      <c r="K6314" s="434">
        <v>36770</v>
      </c>
      <c r="L6314" s="427">
        <v>8.1</v>
      </c>
      <c r="M6314" s="427"/>
      <c r="N6314" s="434">
        <v>36769</v>
      </c>
      <c r="O6314" s="427">
        <v>8.2100000000000009</v>
      </c>
    </row>
    <row r="6315" spans="11:15" ht="15" customHeight="1">
      <c r="K6315" s="434">
        <v>36769</v>
      </c>
      <c r="L6315" s="427">
        <v>8.1</v>
      </c>
      <c r="M6315" s="427"/>
      <c r="N6315" s="434">
        <v>36768</v>
      </c>
      <c r="O6315" s="427">
        <v>8.2799999999999994</v>
      </c>
    </row>
    <row r="6316" spans="11:15" ht="15" customHeight="1">
      <c r="K6316" s="434">
        <v>36768</v>
      </c>
      <c r="L6316" s="427">
        <v>8.17</v>
      </c>
      <c r="M6316" s="427"/>
      <c r="N6316" s="434">
        <v>36767</v>
      </c>
      <c r="O6316" s="427">
        <v>8.2799999999999994</v>
      </c>
    </row>
    <row r="6317" spans="11:15" ht="15" customHeight="1">
      <c r="K6317" s="434">
        <v>36767</v>
      </c>
      <c r="L6317" s="427">
        <v>8.18</v>
      </c>
      <c r="M6317" s="427"/>
      <c r="N6317" s="434">
        <v>36766</v>
      </c>
      <c r="O6317" s="427">
        <v>8.25</v>
      </c>
    </row>
    <row r="6318" spans="11:15" ht="15" customHeight="1">
      <c r="K6318" s="434">
        <v>36766</v>
      </c>
      <c r="L6318" s="427">
        <v>8.15</v>
      </c>
      <c r="M6318" s="427"/>
      <c r="N6318" s="434">
        <v>36763</v>
      </c>
      <c r="O6318" s="427">
        <v>8.2200000000000006</v>
      </c>
    </row>
    <row r="6319" spans="11:15" ht="15" customHeight="1">
      <c r="K6319" s="434">
        <v>36763</v>
      </c>
      <c r="L6319" s="427">
        <v>8.1</v>
      </c>
      <c r="M6319" s="427"/>
      <c r="N6319" s="434">
        <v>36762</v>
      </c>
      <c r="O6319" s="427">
        <v>8.2100000000000009</v>
      </c>
    </row>
    <row r="6320" spans="11:15" ht="15" customHeight="1">
      <c r="K6320" s="434">
        <v>36762</v>
      </c>
      <c r="L6320" s="427">
        <v>8.09</v>
      </c>
      <c r="M6320" s="427"/>
      <c r="N6320" s="434">
        <v>36761</v>
      </c>
      <c r="O6320" s="427">
        <v>8.25</v>
      </c>
    </row>
    <row r="6321" spans="11:15" ht="15" customHeight="1">
      <c r="K6321" s="434">
        <v>36761</v>
      </c>
      <c r="L6321" s="427">
        <v>8.14</v>
      </c>
      <c r="M6321" s="427"/>
      <c r="N6321" s="434">
        <v>36760</v>
      </c>
      <c r="O6321" s="427">
        <v>8.2799999999999994</v>
      </c>
    </row>
    <row r="6322" spans="11:15" ht="15" customHeight="1">
      <c r="K6322" s="434">
        <v>36760</v>
      </c>
      <c r="L6322" s="427">
        <v>8.16</v>
      </c>
      <c r="M6322" s="427"/>
      <c r="N6322" s="434">
        <v>36759</v>
      </c>
      <c r="O6322" s="427">
        <v>8.26</v>
      </c>
    </row>
    <row r="6323" spans="11:15" ht="15" customHeight="1">
      <c r="K6323" s="434">
        <v>36759</v>
      </c>
      <c r="L6323" s="427">
        <v>8.14</v>
      </c>
      <c r="M6323" s="427"/>
      <c r="N6323" s="434">
        <v>36756</v>
      </c>
      <c r="O6323" s="427">
        <v>8.24</v>
      </c>
    </row>
    <row r="6324" spans="11:15" ht="15" customHeight="1">
      <c r="K6324" s="434">
        <v>36756</v>
      </c>
      <c r="L6324" s="427">
        <v>8.1199999999999992</v>
      </c>
      <c r="M6324" s="427"/>
      <c r="N6324" s="434">
        <v>36755</v>
      </c>
      <c r="O6324" s="427">
        <v>8.27</v>
      </c>
    </row>
    <row r="6325" spans="11:15" ht="15" customHeight="1">
      <c r="K6325" s="434">
        <v>36755</v>
      </c>
      <c r="L6325" s="427">
        <v>8.15</v>
      </c>
      <c r="M6325" s="427"/>
      <c r="N6325" s="434">
        <v>36754</v>
      </c>
      <c r="O6325" s="427">
        <v>8.25</v>
      </c>
    </row>
    <row r="6326" spans="11:15" ht="15" customHeight="1">
      <c r="K6326" s="434">
        <v>36754</v>
      </c>
      <c r="L6326" s="427">
        <v>8.15</v>
      </c>
      <c r="M6326" s="427"/>
      <c r="N6326" s="434">
        <v>36753</v>
      </c>
      <c r="O6326" s="427">
        <v>8.24</v>
      </c>
    </row>
    <row r="6327" spans="11:15" ht="15" customHeight="1">
      <c r="K6327" s="434">
        <v>36753</v>
      </c>
      <c r="L6327" s="427">
        <v>8.1300000000000008</v>
      </c>
      <c r="M6327" s="427"/>
      <c r="N6327" s="434">
        <v>36752</v>
      </c>
      <c r="O6327" s="427">
        <v>8.23</v>
      </c>
    </row>
    <row r="6328" spans="11:15" ht="15" customHeight="1">
      <c r="K6328" s="434">
        <v>36752</v>
      </c>
      <c r="L6328" s="427">
        <v>8.1199999999999992</v>
      </c>
      <c r="M6328" s="427"/>
      <c r="N6328" s="434">
        <v>36749</v>
      </c>
      <c r="O6328" s="427">
        <v>8.24</v>
      </c>
    </row>
    <row r="6329" spans="11:15" ht="15" customHeight="1">
      <c r="K6329" s="434">
        <v>36749</v>
      </c>
      <c r="L6329" s="427">
        <v>8.1199999999999992</v>
      </c>
      <c r="M6329" s="427"/>
      <c r="N6329" s="434">
        <v>36748</v>
      </c>
      <c r="O6329" s="427">
        <v>8.2200000000000006</v>
      </c>
    </row>
    <row r="6330" spans="11:15" ht="15" customHeight="1">
      <c r="K6330" s="434">
        <v>36748</v>
      </c>
      <c r="L6330" s="427">
        <v>8.1</v>
      </c>
      <c r="M6330" s="427"/>
      <c r="N6330" s="434">
        <v>36747</v>
      </c>
      <c r="O6330" s="427">
        <v>8.24</v>
      </c>
    </row>
    <row r="6331" spans="11:15" ht="15" customHeight="1">
      <c r="K6331" s="434">
        <v>36747</v>
      </c>
      <c r="L6331" s="427">
        <v>8.1300000000000008</v>
      </c>
      <c r="M6331" s="427"/>
      <c r="N6331" s="434">
        <v>36746</v>
      </c>
      <c r="O6331" s="427">
        <v>8.24</v>
      </c>
    </row>
    <row r="6332" spans="11:15" ht="15" customHeight="1">
      <c r="K6332" s="434">
        <v>36746</v>
      </c>
      <c r="L6332" s="427">
        <v>8.1199999999999992</v>
      </c>
      <c r="M6332" s="427"/>
      <c r="N6332" s="434">
        <v>36745</v>
      </c>
      <c r="O6332" s="427">
        <v>8.26</v>
      </c>
    </row>
    <row r="6333" spans="11:15" ht="15" customHeight="1">
      <c r="K6333" s="434">
        <v>36745</v>
      </c>
      <c r="L6333" s="427">
        <v>8.15</v>
      </c>
      <c r="M6333" s="427"/>
      <c r="N6333" s="434">
        <v>36742</v>
      </c>
      <c r="O6333" s="427">
        <v>8.23</v>
      </c>
    </row>
    <row r="6334" spans="11:15" ht="15" customHeight="1">
      <c r="K6334" s="434">
        <v>36742</v>
      </c>
      <c r="L6334" s="427">
        <v>8.08</v>
      </c>
      <c r="M6334" s="427"/>
      <c r="N6334" s="434">
        <v>36741</v>
      </c>
      <c r="O6334" s="427">
        <v>8.24</v>
      </c>
    </row>
    <row r="6335" spans="11:15" ht="15" customHeight="1">
      <c r="K6335" s="434">
        <v>36741</v>
      </c>
      <c r="L6335" s="427">
        <v>8.09</v>
      </c>
      <c r="M6335" s="427"/>
      <c r="N6335" s="434">
        <v>36740</v>
      </c>
      <c r="O6335" s="427">
        <v>8.27</v>
      </c>
    </row>
    <row r="6336" spans="11:15" ht="15" customHeight="1">
      <c r="K6336" s="434">
        <v>36740</v>
      </c>
      <c r="L6336" s="427">
        <v>8.1199999999999992</v>
      </c>
      <c r="M6336" s="427"/>
      <c r="N6336" s="434">
        <v>36739</v>
      </c>
      <c r="O6336" s="427">
        <v>8.26</v>
      </c>
    </row>
    <row r="6337" spans="11:15" ht="15" customHeight="1">
      <c r="K6337" s="434">
        <v>36739</v>
      </c>
      <c r="L6337" s="427">
        <v>8.11</v>
      </c>
      <c r="M6337" s="427"/>
      <c r="N6337" s="434">
        <v>36738</v>
      </c>
      <c r="O6337" s="427">
        <v>8.2899999999999991</v>
      </c>
    </row>
    <row r="6338" spans="11:15" ht="15" customHeight="1">
      <c r="K6338" s="434">
        <v>36738</v>
      </c>
      <c r="L6338" s="427">
        <v>8.15</v>
      </c>
      <c r="M6338" s="427"/>
      <c r="N6338" s="434">
        <v>36735</v>
      </c>
      <c r="O6338" s="427">
        <v>8.27</v>
      </c>
    </row>
    <row r="6339" spans="11:15" ht="15" customHeight="1">
      <c r="K6339" s="434">
        <v>36735</v>
      </c>
      <c r="L6339" s="427">
        <v>8.15</v>
      </c>
      <c r="M6339" s="427"/>
      <c r="N6339" s="434">
        <v>36734</v>
      </c>
      <c r="O6339" s="427">
        <v>8.25</v>
      </c>
    </row>
    <row r="6340" spans="11:15" ht="15" customHeight="1">
      <c r="K6340" s="434">
        <v>36734</v>
      </c>
      <c r="L6340" s="427">
        <v>8.1300000000000008</v>
      </c>
      <c r="M6340" s="427"/>
      <c r="N6340" s="434">
        <v>36733</v>
      </c>
      <c r="O6340" s="427">
        <v>8.3000000000000007</v>
      </c>
    </row>
    <row r="6341" spans="11:15" ht="15" customHeight="1">
      <c r="K6341" s="434">
        <v>36733</v>
      </c>
      <c r="L6341" s="427">
        <v>8.1999999999999993</v>
      </c>
      <c r="M6341" s="427"/>
      <c r="N6341" s="434">
        <v>36732</v>
      </c>
      <c r="O6341" s="427">
        <v>8.2799999999999994</v>
      </c>
    </row>
    <row r="6342" spans="11:15" ht="15" customHeight="1">
      <c r="K6342" s="434">
        <v>36732</v>
      </c>
      <c r="L6342" s="427">
        <v>8.19</v>
      </c>
      <c r="M6342" s="427"/>
      <c r="N6342" s="434">
        <v>36731</v>
      </c>
      <c r="O6342" s="427">
        <v>8.2799999999999994</v>
      </c>
    </row>
    <row r="6343" spans="11:15" ht="15" customHeight="1">
      <c r="K6343" s="434">
        <v>36731</v>
      </c>
      <c r="L6343" s="427">
        <v>8.19</v>
      </c>
      <c r="M6343" s="427"/>
      <c r="N6343" s="434">
        <v>36728</v>
      </c>
      <c r="O6343" s="427">
        <v>8.26</v>
      </c>
    </row>
    <row r="6344" spans="11:15" ht="15" customHeight="1">
      <c r="K6344" s="434">
        <v>36728</v>
      </c>
      <c r="L6344" s="427">
        <v>8.18</v>
      </c>
      <c r="M6344" s="427"/>
      <c r="N6344" s="434">
        <v>36727</v>
      </c>
      <c r="O6344" s="427">
        <v>8.2799999999999994</v>
      </c>
    </row>
    <row r="6345" spans="11:15" ht="15" customHeight="1">
      <c r="K6345" s="434">
        <v>36727</v>
      </c>
      <c r="L6345" s="427">
        <v>8.1999999999999993</v>
      </c>
      <c r="M6345" s="427"/>
      <c r="N6345" s="434">
        <v>36726</v>
      </c>
      <c r="O6345" s="427">
        <v>8.39</v>
      </c>
    </row>
    <row r="6346" spans="11:15" ht="15" customHeight="1">
      <c r="K6346" s="434">
        <v>36726</v>
      </c>
      <c r="L6346" s="427">
        <v>8.31</v>
      </c>
      <c r="M6346" s="427"/>
      <c r="N6346" s="434">
        <v>36725</v>
      </c>
      <c r="O6346" s="427">
        <v>8.3800000000000008</v>
      </c>
    </row>
    <row r="6347" spans="11:15" ht="15" customHeight="1">
      <c r="K6347" s="434">
        <v>36725</v>
      </c>
      <c r="L6347" s="427">
        <v>8.2899999999999991</v>
      </c>
      <c r="M6347" s="427"/>
      <c r="N6347" s="434">
        <v>36724</v>
      </c>
      <c r="O6347" s="427">
        <v>8.39</v>
      </c>
    </row>
    <row r="6348" spans="11:15" ht="15" customHeight="1">
      <c r="K6348" s="434">
        <v>36724</v>
      </c>
      <c r="L6348" s="427">
        <v>8.3000000000000007</v>
      </c>
      <c r="M6348" s="427"/>
      <c r="N6348" s="434">
        <v>36721</v>
      </c>
      <c r="O6348" s="427">
        <v>8.34</v>
      </c>
    </row>
    <row r="6349" spans="11:15" ht="15" customHeight="1">
      <c r="K6349" s="434">
        <v>36721</v>
      </c>
      <c r="L6349" s="427">
        <v>8.36</v>
      </c>
      <c r="M6349" s="427"/>
      <c r="N6349" s="434">
        <v>36720</v>
      </c>
      <c r="O6349" s="427">
        <v>8.3000000000000007</v>
      </c>
    </row>
    <row r="6350" spans="11:15" ht="15" customHeight="1">
      <c r="K6350" s="434">
        <v>36720</v>
      </c>
      <c r="L6350" s="427">
        <v>8.26</v>
      </c>
      <c r="M6350" s="427"/>
      <c r="N6350" s="434">
        <v>36719</v>
      </c>
      <c r="O6350" s="427">
        <v>8.36</v>
      </c>
    </row>
    <row r="6351" spans="11:15" ht="15" customHeight="1">
      <c r="K6351" s="434">
        <v>36719</v>
      </c>
      <c r="L6351" s="427">
        <v>8.33</v>
      </c>
      <c r="M6351" s="427"/>
      <c r="N6351" s="434">
        <v>36718</v>
      </c>
      <c r="O6351" s="427">
        <v>8.36</v>
      </c>
    </row>
    <row r="6352" spans="11:15" ht="15" customHeight="1">
      <c r="K6352" s="434">
        <v>36718</v>
      </c>
      <c r="L6352" s="427">
        <v>8.32</v>
      </c>
      <c r="M6352" s="427"/>
      <c r="N6352" s="434">
        <v>36717</v>
      </c>
      <c r="O6352" s="427">
        <v>8.36</v>
      </c>
    </row>
    <row r="6353" spans="11:15" ht="15" customHeight="1">
      <c r="K6353" s="434">
        <v>36717</v>
      </c>
      <c r="L6353" s="427">
        <v>8.31</v>
      </c>
      <c r="M6353" s="427"/>
      <c r="N6353" s="434">
        <v>36714</v>
      </c>
      <c r="O6353" s="427">
        <v>8.36</v>
      </c>
    </row>
    <row r="6354" spans="11:15" ht="15" customHeight="1">
      <c r="K6354" s="434">
        <v>36714</v>
      </c>
      <c r="L6354" s="427">
        <v>8.2899999999999991</v>
      </c>
      <c r="M6354" s="427"/>
      <c r="N6354" s="434">
        <v>36713</v>
      </c>
      <c r="O6354" s="427">
        <v>8.4</v>
      </c>
    </row>
    <row r="6355" spans="11:15" ht="15" customHeight="1">
      <c r="K6355" s="434">
        <v>36713</v>
      </c>
      <c r="L6355" s="427">
        <v>8.33</v>
      </c>
      <c r="M6355" s="427"/>
      <c r="N6355" s="434">
        <v>36712</v>
      </c>
      <c r="O6355" s="427">
        <v>8.35</v>
      </c>
    </row>
    <row r="6356" spans="11:15" ht="15" customHeight="1">
      <c r="K6356" s="434">
        <v>36712</v>
      </c>
      <c r="L6356" s="427">
        <v>8.2799999999999994</v>
      </c>
      <c r="M6356" s="427"/>
      <c r="N6356" s="434">
        <v>36710</v>
      </c>
      <c r="O6356" s="427">
        <v>8.3800000000000008</v>
      </c>
    </row>
    <row r="6357" spans="11:15" ht="15" customHeight="1">
      <c r="K6357" s="434">
        <v>36710</v>
      </c>
      <c r="L6357" s="427">
        <v>8.2899999999999991</v>
      </c>
      <c r="M6357" s="427"/>
      <c r="N6357" s="434">
        <v>36707</v>
      </c>
      <c r="O6357" s="427">
        <v>8.4</v>
      </c>
    </row>
    <row r="6358" spans="11:15" ht="15" customHeight="1">
      <c r="K6358" s="434">
        <v>36707</v>
      </c>
      <c r="L6358" s="427">
        <v>8.31</v>
      </c>
      <c r="M6358" s="427"/>
      <c r="N6358" s="434">
        <v>36706</v>
      </c>
      <c r="O6358" s="427">
        <v>8.4</v>
      </c>
    </row>
    <row r="6359" spans="11:15" ht="15" customHeight="1">
      <c r="K6359" s="434">
        <v>36706</v>
      </c>
      <c r="L6359" s="427">
        <v>8.31</v>
      </c>
      <c r="M6359" s="427"/>
      <c r="N6359" s="434">
        <v>36705</v>
      </c>
      <c r="O6359" s="427">
        <v>8.49</v>
      </c>
    </row>
    <row r="6360" spans="11:15" ht="15" customHeight="1">
      <c r="K6360" s="434">
        <v>36705</v>
      </c>
      <c r="L6360" s="427">
        <v>8.3699999999999992</v>
      </c>
      <c r="M6360" s="427"/>
      <c r="N6360" s="434">
        <v>36704</v>
      </c>
      <c r="O6360" s="427">
        <v>8.4700000000000006</v>
      </c>
    </row>
    <row r="6361" spans="11:15" ht="15" customHeight="1">
      <c r="K6361" s="434">
        <v>36704</v>
      </c>
      <c r="L6361" s="427">
        <v>8.36</v>
      </c>
      <c r="M6361" s="427"/>
      <c r="N6361" s="434">
        <v>36703</v>
      </c>
      <c r="O6361" s="427">
        <v>8.51</v>
      </c>
    </row>
    <row r="6362" spans="11:15" ht="15" customHeight="1">
      <c r="K6362" s="434">
        <v>36703</v>
      </c>
      <c r="L6362" s="427">
        <v>8.39</v>
      </c>
      <c r="M6362" s="427"/>
      <c r="N6362" s="434">
        <v>36700</v>
      </c>
      <c r="O6362" s="427">
        <v>8.5399999999999991</v>
      </c>
    </row>
    <row r="6363" spans="11:15" ht="15" customHeight="1">
      <c r="K6363" s="434">
        <v>36700</v>
      </c>
      <c r="L6363" s="427">
        <v>8.43</v>
      </c>
      <c r="M6363" s="427"/>
      <c r="N6363" s="434">
        <v>36699</v>
      </c>
      <c r="O6363" s="427">
        <v>8.49</v>
      </c>
    </row>
    <row r="6364" spans="11:15" ht="15" customHeight="1">
      <c r="K6364" s="434">
        <v>36699</v>
      </c>
      <c r="L6364" s="427">
        <v>8.39</v>
      </c>
      <c r="M6364" s="427"/>
      <c r="N6364" s="434">
        <v>36698</v>
      </c>
      <c r="O6364" s="427">
        <v>8.4600000000000009</v>
      </c>
    </row>
    <row r="6365" spans="11:15" ht="15" customHeight="1">
      <c r="K6365" s="434">
        <v>36698</v>
      </c>
      <c r="L6365" s="427">
        <v>8.3800000000000008</v>
      </c>
      <c r="M6365" s="427"/>
      <c r="N6365" s="434">
        <v>36697</v>
      </c>
      <c r="O6365" s="427">
        <v>8.4</v>
      </c>
    </row>
    <row r="6366" spans="11:15" ht="15" customHeight="1">
      <c r="K6366" s="434">
        <v>36697</v>
      </c>
      <c r="L6366" s="427">
        <v>8.31</v>
      </c>
      <c r="M6366" s="427"/>
      <c r="N6366" s="434">
        <v>36696</v>
      </c>
      <c r="O6366" s="427">
        <v>8.39</v>
      </c>
    </row>
    <row r="6367" spans="11:15" ht="15" customHeight="1">
      <c r="K6367" s="434">
        <v>36696</v>
      </c>
      <c r="L6367" s="427">
        <v>8.33</v>
      </c>
      <c r="M6367" s="427"/>
      <c r="N6367" s="434">
        <v>36693</v>
      </c>
      <c r="O6367" s="427">
        <v>8.3800000000000008</v>
      </c>
    </row>
    <row r="6368" spans="11:15" ht="15" customHeight="1">
      <c r="K6368" s="434">
        <v>36693</v>
      </c>
      <c r="L6368" s="427">
        <v>8.32</v>
      </c>
      <c r="M6368" s="427"/>
      <c r="N6368" s="434">
        <v>36692</v>
      </c>
      <c r="O6368" s="427">
        <v>8.42</v>
      </c>
    </row>
    <row r="6369" spans="11:15" ht="15" customHeight="1">
      <c r="K6369" s="434">
        <v>36692</v>
      </c>
      <c r="L6369" s="427">
        <v>8.36</v>
      </c>
      <c r="M6369" s="427"/>
      <c r="N6369" s="434">
        <v>36691</v>
      </c>
      <c r="O6369" s="427">
        <v>8.41</v>
      </c>
    </row>
    <row r="6370" spans="11:15" ht="15" customHeight="1">
      <c r="K6370" s="434">
        <v>36691</v>
      </c>
      <c r="L6370" s="427">
        <v>8.35</v>
      </c>
      <c r="M6370" s="427"/>
      <c r="N6370" s="434">
        <v>36690</v>
      </c>
      <c r="O6370" s="427">
        <v>8.49</v>
      </c>
    </row>
    <row r="6371" spans="11:15" ht="15" customHeight="1">
      <c r="K6371" s="434">
        <v>36690</v>
      </c>
      <c r="L6371" s="427">
        <v>8.3699999999999992</v>
      </c>
      <c r="M6371" s="427"/>
      <c r="N6371" s="434">
        <v>36689</v>
      </c>
      <c r="O6371" s="427">
        <v>8.4499999999999993</v>
      </c>
    </row>
    <row r="6372" spans="11:15" ht="15" customHeight="1">
      <c r="K6372" s="434">
        <v>36689</v>
      </c>
      <c r="L6372" s="427">
        <v>8.32</v>
      </c>
      <c r="M6372" s="427"/>
      <c r="N6372" s="434">
        <v>36686</v>
      </c>
      <c r="O6372" s="427">
        <v>8.4600000000000009</v>
      </c>
    </row>
    <row r="6373" spans="11:15" ht="15" customHeight="1">
      <c r="K6373" s="434">
        <v>36686</v>
      </c>
      <c r="L6373" s="427">
        <v>8.33</v>
      </c>
      <c r="M6373" s="427"/>
      <c r="N6373" s="434">
        <v>36685</v>
      </c>
      <c r="O6373" s="427">
        <v>8.4499999999999993</v>
      </c>
    </row>
    <row r="6374" spans="11:15" ht="15" customHeight="1">
      <c r="K6374" s="434">
        <v>36685</v>
      </c>
      <c r="L6374" s="427">
        <v>8.32</v>
      </c>
      <c r="M6374" s="427"/>
      <c r="N6374" s="434">
        <v>36684</v>
      </c>
      <c r="O6374" s="427">
        <v>8.4600000000000009</v>
      </c>
    </row>
    <row r="6375" spans="11:15" ht="15" customHeight="1">
      <c r="K6375" s="434">
        <v>36684</v>
      </c>
      <c r="L6375" s="427">
        <v>8.33</v>
      </c>
      <c r="M6375" s="427"/>
      <c r="N6375" s="434">
        <v>36683</v>
      </c>
      <c r="O6375" s="427">
        <v>8.49</v>
      </c>
    </row>
    <row r="6376" spans="11:15" ht="15" customHeight="1">
      <c r="K6376" s="434">
        <v>36683</v>
      </c>
      <c r="L6376" s="427">
        <v>8.36</v>
      </c>
      <c r="M6376" s="427"/>
      <c r="N6376" s="434">
        <v>36682</v>
      </c>
      <c r="O6376" s="427">
        <v>8.52</v>
      </c>
    </row>
    <row r="6377" spans="11:15" ht="15" customHeight="1">
      <c r="K6377" s="434">
        <v>36682</v>
      </c>
      <c r="L6377" s="427">
        <v>8.3699999999999992</v>
      </c>
      <c r="M6377" s="427"/>
      <c r="N6377" s="434">
        <v>36679</v>
      </c>
      <c r="O6377" s="427">
        <v>8.6</v>
      </c>
    </row>
    <row r="6378" spans="11:15" ht="15" customHeight="1">
      <c r="K6378" s="434">
        <v>36679</v>
      </c>
      <c r="L6378" s="427">
        <v>8.4499999999999993</v>
      </c>
      <c r="M6378" s="427"/>
      <c r="N6378" s="434">
        <v>36678</v>
      </c>
      <c r="O6378" s="427">
        <v>8.66</v>
      </c>
    </row>
    <row r="6379" spans="11:15" ht="15" customHeight="1">
      <c r="K6379" s="434">
        <v>36678</v>
      </c>
      <c r="L6379" s="427">
        <v>8.51</v>
      </c>
      <c r="M6379" s="427"/>
      <c r="N6379" s="434">
        <v>36677</v>
      </c>
      <c r="O6379" s="427">
        <v>8.76</v>
      </c>
    </row>
    <row r="6380" spans="11:15" ht="15" customHeight="1">
      <c r="K6380" s="434">
        <v>36677</v>
      </c>
      <c r="L6380" s="427">
        <v>8.6</v>
      </c>
      <c r="M6380" s="427"/>
      <c r="N6380" s="434">
        <v>36676</v>
      </c>
      <c r="O6380" s="427">
        <v>8.82</v>
      </c>
    </row>
    <row r="6381" spans="11:15" ht="15" customHeight="1">
      <c r="K6381" s="434">
        <v>36676</v>
      </c>
      <c r="L6381" s="427">
        <v>8.64</v>
      </c>
      <c r="M6381" s="427"/>
      <c r="N6381" s="434">
        <v>36672</v>
      </c>
      <c r="O6381" s="427">
        <v>8.7899999999999991</v>
      </c>
    </row>
    <row r="6382" spans="11:15" ht="15" customHeight="1">
      <c r="K6382" s="434">
        <v>36672</v>
      </c>
      <c r="L6382" s="427">
        <v>8.6199999999999992</v>
      </c>
      <c r="M6382" s="427"/>
      <c r="N6382" s="434">
        <v>36671</v>
      </c>
      <c r="O6382" s="427">
        <v>8.84</v>
      </c>
    </row>
    <row r="6383" spans="11:15" ht="15" customHeight="1">
      <c r="K6383" s="434">
        <v>36671</v>
      </c>
      <c r="L6383" s="427">
        <v>8.66</v>
      </c>
      <c r="M6383" s="427"/>
      <c r="N6383" s="434">
        <v>36670</v>
      </c>
      <c r="O6383" s="427">
        <v>8.94</v>
      </c>
    </row>
    <row r="6384" spans="11:15" ht="15" customHeight="1">
      <c r="K6384" s="434">
        <v>36670</v>
      </c>
      <c r="L6384" s="427">
        <v>8.76</v>
      </c>
      <c r="M6384" s="427"/>
      <c r="N6384" s="434">
        <v>36669</v>
      </c>
      <c r="O6384" s="427">
        <v>8.94</v>
      </c>
    </row>
    <row r="6385" spans="11:15" ht="15" customHeight="1">
      <c r="K6385" s="434">
        <v>36669</v>
      </c>
      <c r="L6385" s="427">
        <v>8.7799999999999994</v>
      </c>
      <c r="M6385" s="427"/>
      <c r="N6385" s="434">
        <v>36668</v>
      </c>
      <c r="O6385" s="427">
        <v>8.9700000000000006</v>
      </c>
    </row>
    <row r="6386" spans="11:15" ht="15" customHeight="1">
      <c r="K6386" s="434">
        <v>36668</v>
      </c>
      <c r="L6386" s="427">
        <v>8.81</v>
      </c>
      <c r="M6386" s="427"/>
      <c r="N6386" s="434">
        <v>36665</v>
      </c>
      <c r="O6386" s="427">
        <v>9.02</v>
      </c>
    </row>
    <row r="6387" spans="11:15" ht="15" customHeight="1">
      <c r="K6387" s="434">
        <v>36665</v>
      </c>
      <c r="L6387" s="427">
        <v>8.86</v>
      </c>
      <c r="M6387" s="427"/>
      <c r="N6387" s="434">
        <v>36664</v>
      </c>
      <c r="O6387" s="427">
        <v>9.0399999999999991</v>
      </c>
    </row>
    <row r="6388" spans="11:15" ht="15" customHeight="1">
      <c r="K6388" s="434">
        <v>36664</v>
      </c>
      <c r="L6388" s="427">
        <v>8.8699999999999992</v>
      </c>
      <c r="M6388" s="427"/>
      <c r="N6388" s="434">
        <v>36663</v>
      </c>
      <c r="O6388" s="427">
        <v>8.9600000000000009</v>
      </c>
    </row>
    <row r="6389" spans="11:15" ht="15" customHeight="1">
      <c r="K6389" s="434">
        <v>36663</v>
      </c>
      <c r="L6389" s="427">
        <v>8.8000000000000007</v>
      </c>
      <c r="M6389" s="427"/>
      <c r="N6389" s="434">
        <v>36662</v>
      </c>
      <c r="O6389" s="427">
        <v>8.8800000000000008</v>
      </c>
    </row>
    <row r="6390" spans="11:15" ht="15" customHeight="1">
      <c r="K6390" s="434">
        <v>36662</v>
      </c>
      <c r="L6390" s="427">
        <v>8.7200000000000006</v>
      </c>
      <c r="M6390" s="427"/>
      <c r="N6390" s="434">
        <v>36661</v>
      </c>
      <c r="O6390" s="427">
        <v>8.93</v>
      </c>
    </row>
    <row r="6391" spans="11:15" ht="15" customHeight="1">
      <c r="K6391" s="434">
        <v>36661</v>
      </c>
      <c r="L6391" s="427">
        <v>8.76</v>
      </c>
      <c r="M6391" s="427"/>
      <c r="N6391" s="434">
        <v>36658</v>
      </c>
      <c r="O6391" s="427">
        <v>8.9700000000000006</v>
      </c>
    </row>
    <row r="6392" spans="11:15" ht="15" customHeight="1">
      <c r="K6392" s="434">
        <v>36658</v>
      </c>
      <c r="L6392" s="427">
        <v>8.82</v>
      </c>
      <c r="M6392" s="427"/>
      <c r="N6392" s="434">
        <v>36657</v>
      </c>
      <c r="O6392" s="427">
        <v>8.8699999999999992</v>
      </c>
    </row>
    <row r="6393" spans="11:15" ht="15" customHeight="1">
      <c r="K6393" s="434">
        <v>36657</v>
      </c>
      <c r="L6393" s="427">
        <v>8.7100000000000009</v>
      </c>
      <c r="M6393" s="427"/>
      <c r="N6393" s="434">
        <v>36656</v>
      </c>
      <c r="O6393" s="427">
        <v>8.82</v>
      </c>
    </row>
    <row r="6394" spans="11:15" ht="15" customHeight="1">
      <c r="K6394" s="434">
        <v>36656</v>
      </c>
      <c r="L6394" s="427">
        <v>8.67</v>
      </c>
      <c r="M6394" s="427"/>
      <c r="N6394" s="434">
        <v>36655</v>
      </c>
      <c r="O6394" s="427">
        <v>8.82</v>
      </c>
    </row>
    <row r="6395" spans="11:15" ht="15" customHeight="1">
      <c r="K6395" s="434">
        <v>36655</v>
      </c>
      <c r="L6395" s="427">
        <v>8.7100000000000009</v>
      </c>
      <c r="M6395" s="427"/>
      <c r="N6395" s="434">
        <v>36654</v>
      </c>
      <c r="O6395" s="427">
        <v>8.86</v>
      </c>
    </row>
    <row r="6396" spans="11:15" ht="15" customHeight="1">
      <c r="K6396" s="434">
        <v>36654</v>
      </c>
      <c r="L6396" s="427">
        <v>8.75</v>
      </c>
      <c r="M6396" s="427"/>
      <c r="N6396" s="434">
        <v>36651</v>
      </c>
      <c r="O6396" s="427">
        <v>8.85</v>
      </c>
    </row>
    <row r="6397" spans="11:15" ht="15" customHeight="1">
      <c r="K6397" s="434">
        <v>36651</v>
      </c>
      <c r="L6397" s="427">
        <v>8.69</v>
      </c>
      <c r="M6397" s="427"/>
      <c r="N6397" s="434">
        <v>36650</v>
      </c>
      <c r="O6397" s="427">
        <v>8.82</v>
      </c>
    </row>
    <row r="6398" spans="11:15" ht="15" customHeight="1">
      <c r="K6398" s="434">
        <v>36650</v>
      </c>
      <c r="L6398" s="427">
        <v>8.66</v>
      </c>
      <c r="M6398" s="427"/>
      <c r="N6398" s="434">
        <v>36649</v>
      </c>
      <c r="O6398" s="427">
        <v>8.7200000000000006</v>
      </c>
    </row>
    <row r="6399" spans="11:15" ht="15" customHeight="1">
      <c r="K6399" s="434">
        <v>36649</v>
      </c>
      <c r="L6399" s="427">
        <v>8.57</v>
      </c>
      <c r="M6399" s="427"/>
      <c r="N6399" s="434">
        <v>36648</v>
      </c>
      <c r="O6399" s="427">
        <v>8.6300000000000008</v>
      </c>
    </row>
    <row r="6400" spans="11:15" ht="15" customHeight="1">
      <c r="K6400" s="434">
        <v>36648</v>
      </c>
      <c r="L6400" s="427">
        <v>8.48</v>
      </c>
      <c r="M6400" s="427"/>
      <c r="N6400" s="434">
        <v>36647</v>
      </c>
      <c r="O6400" s="427">
        <v>8.58</v>
      </c>
    </row>
    <row r="6401" spans="11:15" ht="15" customHeight="1">
      <c r="K6401" s="434">
        <v>36647</v>
      </c>
      <c r="L6401" s="427">
        <v>8.43</v>
      </c>
      <c r="M6401" s="427"/>
      <c r="N6401" s="434">
        <v>36644</v>
      </c>
      <c r="O6401" s="427">
        <v>8.58</v>
      </c>
    </row>
    <row r="6402" spans="11:15" ht="15" customHeight="1">
      <c r="K6402" s="434">
        <v>36644</v>
      </c>
      <c r="L6402" s="427">
        <v>8.42</v>
      </c>
      <c r="M6402" s="427"/>
      <c r="N6402" s="434">
        <v>36643</v>
      </c>
      <c r="O6402" s="427">
        <v>8.5500000000000007</v>
      </c>
    </row>
    <row r="6403" spans="11:15" ht="15" customHeight="1">
      <c r="K6403" s="434">
        <v>36643</v>
      </c>
      <c r="L6403" s="427">
        <v>8.4499999999999993</v>
      </c>
      <c r="M6403" s="427"/>
      <c r="N6403" s="434">
        <v>36642</v>
      </c>
      <c r="O6403" s="427">
        <v>8.5</v>
      </c>
    </row>
    <row r="6404" spans="11:15" ht="15" customHeight="1">
      <c r="K6404" s="434">
        <v>36642</v>
      </c>
      <c r="L6404" s="427">
        <v>8.4</v>
      </c>
      <c r="M6404" s="427"/>
      <c r="N6404" s="434">
        <v>36641</v>
      </c>
      <c r="O6404" s="427">
        <v>8.49</v>
      </c>
    </row>
    <row r="6405" spans="11:15" ht="15" customHeight="1">
      <c r="K6405" s="434">
        <v>36641</v>
      </c>
      <c r="L6405" s="427">
        <v>8.39</v>
      </c>
      <c r="M6405" s="427"/>
      <c r="N6405" s="434">
        <v>36640</v>
      </c>
      <c r="O6405" s="427">
        <v>8.41</v>
      </c>
    </row>
    <row r="6406" spans="11:15" ht="15" customHeight="1">
      <c r="K6406" s="434">
        <v>36640</v>
      </c>
      <c r="L6406" s="427">
        <v>8.31</v>
      </c>
      <c r="M6406" s="427"/>
      <c r="N6406" s="434">
        <v>36636</v>
      </c>
      <c r="O6406" s="427">
        <v>8.39</v>
      </c>
    </row>
    <row r="6407" spans="11:15" ht="15" customHeight="1">
      <c r="K6407" s="434">
        <v>36636</v>
      </c>
      <c r="L6407" s="427">
        <v>8.2899999999999991</v>
      </c>
      <c r="M6407" s="427"/>
      <c r="N6407" s="434">
        <v>36635</v>
      </c>
      <c r="O6407" s="427">
        <v>8.4</v>
      </c>
    </row>
    <row r="6408" spans="11:15" ht="15" customHeight="1">
      <c r="K6408" s="434">
        <v>36635</v>
      </c>
      <c r="L6408" s="427">
        <v>8.3000000000000007</v>
      </c>
      <c r="M6408" s="427"/>
      <c r="N6408" s="434">
        <v>36634</v>
      </c>
      <c r="O6408" s="427">
        <v>8.4700000000000006</v>
      </c>
    </row>
    <row r="6409" spans="11:15" ht="15" customHeight="1">
      <c r="K6409" s="434">
        <v>36634</v>
      </c>
      <c r="L6409" s="427">
        <v>8.3699999999999992</v>
      </c>
      <c r="M6409" s="427"/>
      <c r="N6409" s="434">
        <v>36633</v>
      </c>
      <c r="O6409" s="427">
        <v>8.49</v>
      </c>
    </row>
    <row r="6410" spans="11:15" ht="15" customHeight="1">
      <c r="K6410" s="434">
        <v>36633</v>
      </c>
      <c r="L6410" s="427">
        <v>8.39</v>
      </c>
      <c r="M6410" s="427"/>
      <c r="N6410" s="434">
        <v>36630</v>
      </c>
      <c r="O6410" s="427">
        <v>8.3699999999999992</v>
      </c>
    </row>
    <row r="6411" spans="11:15" ht="15" customHeight="1">
      <c r="K6411" s="434">
        <v>36630</v>
      </c>
      <c r="L6411" s="427">
        <v>8.26</v>
      </c>
      <c r="M6411" s="427"/>
      <c r="N6411" s="434">
        <v>36629</v>
      </c>
      <c r="O6411" s="427">
        <v>8.3800000000000008</v>
      </c>
    </row>
    <row r="6412" spans="11:15" ht="15" customHeight="1">
      <c r="K6412" s="434">
        <v>36629</v>
      </c>
      <c r="L6412" s="427">
        <v>8.2799999999999994</v>
      </c>
      <c r="M6412" s="427"/>
      <c r="N6412" s="434">
        <v>36628</v>
      </c>
      <c r="O6412" s="427">
        <v>8.4</v>
      </c>
    </row>
    <row r="6413" spans="11:15" ht="15" customHeight="1">
      <c r="K6413" s="434">
        <v>36628</v>
      </c>
      <c r="L6413" s="427">
        <v>8.2899999999999991</v>
      </c>
      <c r="M6413" s="427"/>
      <c r="N6413" s="434">
        <v>36627</v>
      </c>
      <c r="O6413" s="427">
        <v>8.33</v>
      </c>
    </row>
    <row r="6414" spans="11:15" ht="15" customHeight="1">
      <c r="K6414" s="434">
        <v>36627</v>
      </c>
      <c r="L6414" s="427">
        <v>8.2200000000000006</v>
      </c>
      <c r="M6414" s="427"/>
      <c r="N6414" s="434">
        <v>36626</v>
      </c>
      <c r="O6414" s="427">
        <v>8.25</v>
      </c>
    </row>
    <row r="6415" spans="11:15" ht="15" customHeight="1">
      <c r="K6415" s="434">
        <v>36626</v>
      </c>
      <c r="L6415" s="427">
        <v>8.1300000000000008</v>
      </c>
      <c r="M6415" s="427"/>
      <c r="N6415" s="434">
        <v>36623</v>
      </c>
      <c r="O6415" s="427">
        <v>8.27</v>
      </c>
    </row>
    <row r="6416" spans="11:15" ht="15" customHeight="1">
      <c r="K6416" s="434">
        <v>36623</v>
      </c>
      <c r="L6416" s="427">
        <v>8.15</v>
      </c>
      <c r="M6416" s="427"/>
      <c r="N6416" s="434">
        <v>36622</v>
      </c>
      <c r="O6416" s="427">
        <v>8.33</v>
      </c>
    </row>
    <row r="6417" spans="11:15" ht="15" customHeight="1">
      <c r="K6417" s="434">
        <v>36622</v>
      </c>
      <c r="L6417" s="427">
        <v>8.2200000000000006</v>
      </c>
      <c r="M6417" s="427"/>
      <c r="N6417" s="434">
        <v>36621</v>
      </c>
      <c r="O6417" s="427">
        <v>8.35</v>
      </c>
    </row>
    <row r="6418" spans="11:15" ht="15" customHeight="1">
      <c r="K6418" s="434">
        <v>36621</v>
      </c>
      <c r="L6418" s="427">
        <v>8.24</v>
      </c>
      <c r="M6418" s="427"/>
      <c r="N6418" s="434">
        <v>36620</v>
      </c>
      <c r="O6418" s="427">
        <v>8.2899999999999991</v>
      </c>
    </row>
    <row r="6419" spans="11:15" ht="15" customHeight="1">
      <c r="K6419" s="434">
        <v>36620</v>
      </c>
      <c r="L6419" s="427">
        <v>8.18</v>
      </c>
      <c r="M6419" s="427"/>
      <c r="N6419" s="434">
        <v>36619</v>
      </c>
      <c r="O6419" s="427">
        <v>8.31</v>
      </c>
    </row>
    <row r="6420" spans="11:15" ht="15" customHeight="1">
      <c r="K6420" s="434">
        <v>36619</v>
      </c>
      <c r="L6420" s="427">
        <v>8.19</v>
      </c>
      <c r="M6420" s="427"/>
      <c r="N6420" s="434">
        <v>36616</v>
      </c>
      <c r="O6420" s="427">
        <v>8.35</v>
      </c>
    </row>
    <row r="6421" spans="11:15" ht="15" customHeight="1">
      <c r="K6421" s="434">
        <v>36616</v>
      </c>
      <c r="L6421" s="427">
        <v>8.2200000000000006</v>
      </c>
      <c r="M6421" s="427"/>
      <c r="N6421" s="434">
        <v>36615</v>
      </c>
      <c r="O6421" s="427">
        <v>8.3800000000000008</v>
      </c>
    </row>
    <row r="6422" spans="11:15" ht="15" customHeight="1">
      <c r="K6422" s="434">
        <v>36615</v>
      </c>
      <c r="L6422" s="427">
        <v>8.25</v>
      </c>
      <c r="M6422" s="427"/>
      <c r="N6422" s="434">
        <v>36614</v>
      </c>
      <c r="O6422" s="427">
        <v>8.4</v>
      </c>
    </row>
    <row r="6423" spans="11:15" ht="15" customHeight="1">
      <c r="K6423" s="434">
        <v>36614</v>
      </c>
      <c r="L6423" s="427">
        <v>8.26</v>
      </c>
      <c r="M6423" s="427"/>
      <c r="N6423" s="434">
        <v>36613</v>
      </c>
      <c r="O6423" s="427">
        <v>8.35</v>
      </c>
    </row>
    <row r="6424" spans="11:15" ht="15" customHeight="1">
      <c r="K6424" s="434">
        <v>36613</v>
      </c>
      <c r="L6424" s="427">
        <v>8.2100000000000009</v>
      </c>
      <c r="M6424" s="427"/>
      <c r="N6424" s="434">
        <v>36612</v>
      </c>
      <c r="O6424" s="427">
        <v>8.34</v>
      </c>
    </row>
    <row r="6425" spans="11:15" ht="15" customHeight="1">
      <c r="K6425" s="434">
        <v>36612</v>
      </c>
      <c r="L6425" s="427">
        <v>8.2100000000000009</v>
      </c>
      <c r="M6425" s="427"/>
      <c r="N6425" s="434">
        <v>36609</v>
      </c>
      <c r="O6425" s="427">
        <v>8.35</v>
      </c>
    </row>
    <row r="6426" spans="11:15" ht="15" customHeight="1">
      <c r="K6426" s="434">
        <v>36609</v>
      </c>
      <c r="L6426" s="427">
        <v>8.2200000000000006</v>
      </c>
      <c r="M6426" s="427"/>
      <c r="N6426" s="434">
        <v>36608</v>
      </c>
      <c r="O6426" s="427">
        <v>8.31</v>
      </c>
    </row>
    <row r="6427" spans="11:15" ht="15" customHeight="1">
      <c r="K6427" s="434">
        <v>36608</v>
      </c>
      <c r="L6427" s="427">
        <v>8.18</v>
      </c>
      <c r="M6427" s="427"/>
      <c r="N6427" s="434">
        <v>36607</v>
      </c>
      <c r="O6427" s="427">
        <v>8.36</v>
      </c>
    </row>
    <row r="6428" spans="11:15" ht="15" customHeight="1">
      <c r="K6428" s="434">
        <v>36607</v>
      </c>
      <c r="L6428" s="427">
        <v>8.2200000000000006</v>
      </c>
      <c r="M6428" s="427"/>
      <c r="N6428" s="434">
        <v>36606</v>
      </c>
      <c r="O6428" s="427">
        <v>8.35</v>
      </c>
    </row>
    <row r="6429" spans="11:15" ht="15" customHeight="1">
      <c r="K6429" s="434">
        <v>36606</v>
      </c>
      <c r="L6429" s="427">
        <v>8.2200000000000006</v>
      </c>
      <c r="M6429" s="427"/>
      <c r="N6429" s="434">
        <v>36605</v>
      </c>
      <c r="O6429" s="427">
        <v>8.36</v>
      </c>
    </row>
    <row r="6430" spans="11:15" ht="15" customHeight="1">
      <c r="K6430" s="434">
        <v>36605</v>
      </c>
      <c r="L6430" s="427">
        <v>8.23</v>
      </c>
      <c r="M6430" s="427"/>
      <c r="N6430" s="434">
        <v>36602</v>
      </c>
      <c r="O6430" s="427">
        <v>8.3800000000000008</v>
      </c>
    </row>
    <row r="6431" spans="11:15" ht="15" customHeight="1">
      <c r="K6431" s="434">
        <v>36602</v>
      </c>
      <c r="L6431" s="427">
        <v>8.25</v>
      </c>
      <c r="M6431" s="427"/>
      <c r="N6431" s="434">
        <v>36601</v>
      </c>
      <c r="O6431" s="427">
        <v>8.42</v>
      </c>
    </row>
    <row r="6432" spans="11:15" ht="15" customHeight="1">
      <c r="K6432" s="434">
        <v>36601</v>
      </c>
      <c r="L6432" s="427">
        <v>8.32</v>
      </c>
      <c r="M6432" s="427"/>
      <c r="N6432" s="434">
        <v>36600</v>
      </c>
      <c r="O6432" s="427">
        <v>8.4499999999999993</v>
      </c>
    </row>
    <row r="6433" spans="11:15" ht="15" customHeight="1">
      <c r="K6433" s="434">
        <v>36600</v>
      </c>
      <c r="L6433" s="427">
        <v>8.35</v>
      </c>
      <c r="M6433" s="427"/>
      <c r="N6433" s="434">
        <v>36599</v>
      </c>
      <c r="O6433" s="427">
        <v>8.48</v>
      </c>
    </row>
    <row r="6434" spans="11:15" ht="15" customHeight="1">
      <c r="K6434" s="434">
        <v>36599</v>
      </c>
      <c r="L6434" s="427">
        <v>8.39</v>
      </c>
      <c r="M6434" s="427"/>
      <c r="N6434" s="434">
        <v>36598</v>
      </c>
      <c r="O6434" s="427">
        <v>8.5500000000000007</v>
      </c>
    </row>
    <row r="6435" spans="11:15" ht="15" customHeight="1">
      <c r="K6435" s="434">
        <v>36598</v>
      </c>
      <c r="L6435" s="427">
        <v>8.4499999999999993</v>
      </c>
      <c r="M6435" s="427"/>
      <c r="N6435" s="434">
        <v>36595</v>
      </c>
      <c r="O6435" s="427">
        <v>8.51</v>
      </c>
    </row>
    <row r="6436" spans="11:15" ht="15" customHeight="1">
      <c r="K6436" s="434">
        <v>36595</v>
      </c>
      <c r="L6436" s="427">
        <v>8.42</v>
      </c>
      <c r="M6436" s="427"/>
      <c r="N6436" s="434">
        <v>36594</v>
      </c>
      <c r="O6436" s="427">
        <v>8.44</v>
      </c>
    </row>
    <row r="6437" spans="11:15" ht="15" customHeight="1">
      <c r="K6437" s="434">
        <v>36594</v>
      </c>
      <c r="L6437" s="427">
        <v>8.35</v>
      </c>
      <c r="M6437" s="427"/>
      <c r="N6437" s="434">
        <v>36593</v>
      </c>
      <c r="O6437" s="427">
        <v>8.41</v>
      </c>
    </row>
    <row r="6438" spans="11:15" ht="15" customHeight="1">
      <c r="K6438" s="434">
        <v>36593</v>
      </c>
      <c r="L6438" s="427">
        <v>8.31</v>
      </c>
      <c r="M6438" s="427"/>
      <c r="N6438" s="434">
        <v>36592</v>
      </c>
      <c r="O6438" s="427">
        <v>8.39</v>
      </c>
    </row>
    <row r="6439" spans="11:15" ht="15" customHeight="1">
      <c r="K6439" s="434">
        <v>36592</v>
      </c>
      <c r="L6439" s="427">
        <v>8.3000000000000007</v>
      </c>
      <c r="M6439" s="427"/>
      <c r="N6439" s="434">
        <v>36591</v>
      </c>
      <c r="O6439" s="427">
        <v>8.3800000000000008</v>
      </c>
    </row>
    <row r="6440" spans="11:15" ht="15" customHeight="1">
      <c r="K6440" s="434">
        <v>36591</v>
      </c>
      <c r="L6440" s="427">
        <v>8.2899999999999991</v>
      </c>
      <c r="M6440" s="427"/>
      <c r="N6440" s="434">
        <v>36588</v>
      </c>
      <c r="O6440" s="427">
        <v>8.3699999999999992</v>
      </c>
    </row>
    <row r="6441" spans="11:15" ht="15" customHeight="1">
      <c r="K6441" s="434">
        <v>36588</v>
      </c>
      <c r="L6441" s="427">
        <v>8.2799999999999994</v>
      </c>
      <c r="M6441" s="427"/>
      <c r="N6441" s="434">
        <v>36587</v>
      </c>
      <c r="O6441" s="427">
        <v>8.39</v>
      </c>
    </row>
    <row r="6442" spans="11:15" ht="15" customHeight="1">
      <c r="K6442" s="434">
        <v>36587</v>
      </c>
      <c r="L6442" s="427">
        <v>8.3000000000000007</v>
      </c>
      <c r="M6442" s="427"/>
      <c r="N6442" s="434">
        <v>36586</v>
      </c>
      <c r="O6442" s="427">
        <v>8.39</v>
      </c>
    </row>
    <row r="6443" spans="11:15" ht="15" customHeight="1">
      <c r="K6443" s="434">
        <v>36586</v>
      </c>
      <c r="L6443" s="427">
        <v>8.31</v>
      </c>
      <c r="M6443" s="427"/>
      <c r="N6443" s="434">
        <v>36585</v>
      </c>
      <c r="O6443" s="427">
        <v>8.3699999999999992</v>
      </c>
    </row>
    <row r="6444" spans="11:15" ht="15" customHeight="1">
      <c r="K6444" s="434">
        <v>36585</v>
      </c>
      <c r="L6444" s="427">
        <v>8.2799999999999994</v>
      </c>
      <c r="M6444" s="427"/>
      <c r="N6444" s="434">
        <v>36584</v>
      </c>
      <c r="O6444" s="427">
        <v>8.42</v>
      </c>
    </row>
    <row r="6445" spans="11:15" ht="15" customHeight="1">
      <c r="K6445" s="434">
        <v>36584</v>
      </c>
      <c r="L6445" s="427">
        <v>8.33</v>
      </c>
      <c r="M6445" s="427"/>
      <c r="N6445" s="434">
        <v>36581</v>
      </c>
      <c r="O6445" s="427">
        <v>8.39</v>
      </c>
    </row>
    <row r="6446" spans="11:15" ht="15" customHeight="1">
      <c r="K6446" s="434">
        <v>36581</v>
      </c>
      <c r="L6446" s="427">
        <v>8.3000000000000007</v>
      </c>
      <c r="M6446" s="427"/>
      <c r="N6446" s="434">
        <v>36580</v>
      </c>
      <c r="O6446" s="427">
        <v>8.34</v>
      </c>
    </row>
    <row r="6447" spans="11:15" ht="15" customHeight="1">
      <c r="K6447" s="434">
        <v>36580</v>
      </c>
      <c r="L6447" s="427">
        <v>8.24</v>
      </c>
      <c r="M6447" s="427"/>
      <c r="N6447" s="434">
        <v>36579</v>
      </c>
      <c r="O6447" s="427">
        <v>8.33</v>
      </c>
    </row>
    <row r="6448" spans="11:15" ht="15" customHeight="1">
      <c r="K6448" s="434">
        <v>36579</v>
      </c>
      <c r="L6448" s="427">
        <v>8.2200000000000006</v>
      </c>
      <c r="M6448" s="427"/>
      <c r="N6448" s="434">
        <v>36578</v>
      </c>
      <c r="O6448" s="427">
        <v>8.3000000000000007</v>
      </c>
    </row>
    <row r="6449" spans="11:15" ht="15" customHeight="1">
      <c r="K6449" s="434">
        <v>36578</v>
      </c>
      <c r="L6449" s="427">
        <v>8.17</v>
      </c>
      <c r="M6449" s="427"/>
      <c r="N6449" s="434">
        <v>36574</v>
      </c>
      <c r="O6449" s="427">
        <v>8.36</v>
      </c>
    </row>
    <row r="6450" spans="11:15" ht="15" customHeight="1">
      <c r="K6450" s="434">
        <v>36574</v>
      </c>
      <c r="L6450" s="427">
        <v>8.24</v>
      </c>
      <c r="M6450" s="427"/>
      <c r="N6450" s="434">
        <v>36573</v>
      </c>
      <c r="O6450" s="427">
        <v>8.4</v>
      </c>
    </row>
    <row r="6451" spans="11:15" ht="15" customHeight="1">
      <c r="K6451" s="434">
        <v>36573</v>
      </c>
      <c r="L6451" s="427">
        <v>8.3000000000000007</v>
      </c>
      <c r="M6451" s="427"/>
      <c r="N6451" s="434">
        <v>36572</v>
      </c>
      <c r="O6451" s="427">
        <v>8.4</v>
      </c>
    </row>
    <row r="6452" spans="11:15" ht="15" customHeight="1">
      <c r="K6452" s="434">
        <v>36572</v>
      </c>
      <c r="L6452" s="427">
        <v>8.34</v>
      </c>
      <c r="M6452" s="427"/>
      <c r="N6452" s="434">
        <v>36571</v>
      </c>
      <c r="O6452" s="427">
        <v>8.36</v>
      </c>
    </row>
    <row r="6453" spans="11:15" ht="15" customHeight="1">
      <c r="K6453" s="434">
        <v>36571</v>
      </c>
      <c r="L6453" s="427">
        <v>8.27</v>
      </c>
      <c r="M6453" s="427"/>
      <c r="N6453" s="434">
        <v>36570</v>
      </c>
      <c r="O6453" s="427">
        <v>8.33</v>
      </c>
    </row>
    <row r="6454" spans="11:15" ht="15" customHeight="1">
      <c r="K6454" s="434">
        <v>36570</v>
      </c>
      <c r="L6454" s="427">
        <v>8.26</v>
      </c>
      <c r="M6454" s="427"/>
      <c r="N6454" s="434">
        <v>36567</v>
      </c>
      <c r="O6454" s="427">
        <v>8.39</v>
      </c>
    </row>
    <row r="6455" spans="11:15" ht="15" customHeight="1">
      <c r="K6455" s="434">
        <v>36567</v>
      </c>
      <c r="L6455" s="427">
        <v>8.31</v>
      </c>
      <c r="M6455" s="427"/>
      <c r="N6455" s="434">
        <v>36566</v>
      </c>
      <c r="O6455" s="427">
        <v>8.42</v>
      </c>
    </row>
    <row r="6456" spans="11:15" ht="15" customHeight="1">
      <c r="K6456" s="434">
        <v>36566</v>
      </c>
      <c r="L6456" s="427">
        <v>8.34</v>
      </c>
      <c r="M6456" s="427"/>
      <c r="N6456" s="434">
        <v>36565</v>
      </c>
      <c r="O6456" s="427">
        <v>8.3000000000000007</v>
      </c>
    </row>
    <row r="6457" spans="11:15" ht="15" customHeight="1">
      <c r="K6457" s="434">
        <v>36565</v>
      </c>
      <c r="L6457" s="427">
        <v>8.2100000000000009</v>
      </c>
      <c r="M6457" s="427"/>
      <c r="N6457" s="434">
        <v>36564</v>
      </c>
      <c r="O6457" s="427">
        <v>8.23</v>
      </c>
    </row>
    <row r="6458" spans="11:15" ht="15" customHeight="1">
      <c r="K6458" s="434">
        <v>36564</v>
      </c>
      <c r="L6458" s="427">
        <v>8.15</v>
      </c>
      <c r="M6458" s="427"/>
      <c r="N6458" s="434">
        <v>36563</v>
      </c>
      <c r="O6458" s="427">
        <v>8.34</v>
      </c>
    </row>
    <row r="6459" spans="11:15" ht="15" customHeight="1">
      <c r="K6459" s="434">
        <v>36563</v>
      </c>
      <c r="L6459" s="427">
        <v>8.26</v>
      </c>
      <c r="M6459" s="427"/>
      <c r="N6459" s="434">
        <v>36560</v>
      </c>
      <c r="O6459" s="427">
        <v>8.18</v>
      </c>
    </row>
    <row r="6460" spans="11:15" ht="15" customHeight="1">
      <c r="K6460" s="434">
        <v>36560</v>
      </c>
      <c r="L6460" s="427">
        <v>8.11</v>
      </c>
      <c r="M6460" s="427"/>
      <c r="N6460" s="434">
        <v>36559</v>
      </c>
      <c r="O6460" s="427">
        <v>8.18</v>
      </c>
    </row>
    <row r="6461" spans="11:15" ht="15" customHeight="1">
      <c r="K6461" s="434">
        <v>36559</v>
      </c>
      <c r="L6461" s="427">
        <v>8.11</v>
      </c>
      <c r="M6461" s="427"/>
      <c r="N6461" s="434">
        <v>36558</v>
      </c>
      <c r="O6461" s="427">
        <v>8.27</v>
      </c>
    </row>
    <row r="6462" spans="11:15" ht="15" customHeight="1">
      <c r="K6462" s="434">
        <v>36558</v>
      </c>
      <c r="L6462" s="427">
        <v>8.1999999999999993</v>
      </c>
      <c r="M6462" s="427"/>
      <c r="N6462" s="434">
        <v>36557</v>
      </c>
      <c r="O6462" s="427">
        <v>8.32</v>
      </c>
    </row>
    <row r="6463" spans="11:15" ht="15" customHeight="1">
      <c r="K6463" s="434">
        <v>36557</v>
      </c>
      <c r="L6463" s="427">
        <v>8.26</v>
      </c>
      <c r="M6463" s="427"/>
      <c r="N6463" s="434">
        <v>36556</v>
      </c>
      <c r="O6463" s="427">
        <v>8.42</v>
      </c>
    </row>
    <row r="6464" spans="11:15" ht="15" customHeight="1">
      <c r="K6464" s="434">
        <v>36556</v>
      </c>
      <c r="L6464" s="427">
        <v>8.35</v>
      </c>
      <c r="M6464" s="427"/>
      <c r="N6464" s="434">
        <v>36553</v>
      </c>
      <c r="O6464" s="427">
        <v>8.32</v>
      </c>
    </row>
    <row r="6465" spans="11:15" ht="15" customHeight="1">
      <c r="K6465" s="434">
        <v>36553</v>
      </c>
      <c r="L6465" s="427">
        <v>8.24</v>
      </c>
      <c r="M6465" s="427"/>
      <c r="N6465" s="434">
        <v>36552</v>
      </c>
      <c r="O6465" s="427">
        <v>8.2899999999999991</v>
      </c>
    </row>
    <row r="6466" spans="11:15" ht="15" customHeight="1">
      <c r="K6466" s="434">
        <v>36552</v>
      </c>
      <c r="L6466" s="427">
        <v>8.2200000000000006</v>
      </c>
      <c r="M6466" s="427"/>
      <c r="N6466" s="434">
        <v>36551</v>
      </c>
      <c r="O6466" s="427">
        <v>8.35</v>
      </c>
    </row>
    <row r="6467" spans="11:15" ht="15" customHeight="1">
      <c r="K6467" s="434">
        <v>36551</v>
      </c>
      <c r="L6467" s="427">
        <v>8.2799999999999994</v>
      </c>
      <c r="M6467" s="427"/>
      <c r="N6467" s="434">
        <v>36550</v>
      </c>
      <c r="O6467" s="427">
        <v>8.4</v>
      </c>
    </row>
    <row r="6468" spans="11:15" ht="15" customHeight="1">
      <c r="K6468" s="434">
        <v>36550</v>
      </c>
      <c r="L6468" s="427">
        <v>8.32</v>
      </c>
      <c r="M6468" s="427"/>
      <c r="N6468" s="434">
        <v>36549</v>
      </c>
      <c r="O6468" s="427">
        <v>8.42</v>
      </c>
    </row>
    <row r="6469" spans="11:15" ht="15" customHeight="1">
      <c r="K6469" s="434">
        <v>36549</v>
      </c>
      <c r="L6469" s="427">
        <v>8.35</v>
      </c>
      <c r="M6469" s="427"/>
      <c r="N6469" s="434">
        <v>36546</v>
      </c>
      <c r="O6469" s="427">
        <v>8.49</v>
      </c>
    </row>
    <row r="6470" spans="11:15" ht="15" customHeight="1">
      <c r="K6470" s="434">
        <v>36546</v>
      </c>
      <c r="L6470" s="427">
        <v>8.41</v>
      </c>
      <c r="M6470" s="427"/>
      <c r="N6470" s="434">
        <v>36545</v>
      </c>
      <c r="O6470" s="427">
        <v>8.52</v>
      </c>
    </row>
    <row r="6471" spans="11:15" ht="15" customHeight="1">
      <c r="K6471" s="434">
        <v>36545</v>
      </c>
      <c r="L6471" s="427">
        <v>8.43</v>
      </c>
      <c r="M6471" s="427"/>
      <c r="N6471" s="434">
        <v>36544</v>
      </c>
      <c r="O6471" s="427">
        <v>8.5</v>
      </c>
    </row>
    <row r="6472" spans="11:15" ht="15" customHeight="1">
      <c r="K6472" s="434">
        <v>36544</v>
      </c>
      <c r="L6472" s="427">
        <v>8.42</v>
      </c>
      <c r="M6472" s="427"/>
      <c r="N6472" s="434">
        <v>36543</v>
      </c>
      <c r="O6472" s="427">
        <v>8.5399999999999991</v>
      </c>
    </row>
    <row r="6473" spans="11:15" ht="15" customHeight="1">
      <c r="K6473" s="434">
        <v>36543</v>
      </c>
      <c r="L6473" s="427">
        <v>8.4499999999999993</v>
      </c>
      <c r="M6473" s="427"/>
      <c r="N6473" s="434">
        <v>36539</v>
      </c>
      <c r="O6473" s="427">
        <v>8.5</v>
      </c>
    </row>
    <row r="6474" spans="11:15" ht="15" customHeight="1">
      <c r="K6474" s="434">
        <v>36539</v>
      </c>
      <c r="L6474" s="427">
        <v>8.39</v>
      </c>
      <c r="M6474" s="427"/>
      <c r="N6474" s="434">
        <v>36538</v>
      </c>
      <c r="O6474" s="427">
        <v>8.4700000000000006</v>
      </c>
    </row>
    <row r="6475" spans="11:15" ht="15" customHeight="1">
      <c r="K6475" s="434">
        <v>36538</v>
      </c>
      <c r="L6475" s="427">
        <v>8.35</v>
      </c>
      <c r="M6475" s="427"/>
      <c r="N6475" s="434">
        <v>36537</v>
      </c>
      <c r="O6475" s="427">
        <v>8.49</v>
      </c>
    </row>
    <row r="6476" spans="11:15" ht="15" customHeight="1">
      <c r="K6476" s="434">
        <v>36537</v>
      </c>
      <c r="L6476" s="427">
        <v>8.43</v>
      </c>
      <c r="M6476" s="427"/>
      <c r="N6476" s="434">
        <v>36536</v>
      </c>
      <c r="O6476" s="427">
        <v>8.4499999999999993</v>
      </c>
    </row>
    <row r="6477" spans="11:15" ht="15" customHeight="1">
      <c r="K6477" s="434">
        <v>36536</v>
      </c>
      <c r="L6477" s="427">
        <v>8.4</v>
      </c>
      <c r="M6477" s="427"/>
      <c r="N6477" s="434">
        <v>36535</v>
      </c>
      <c r="O6477" s="427">
        <v>8.35</v>
      </c>
    </row>
    <row r="6478" spans="11:15" ht="15" customHeight="1">
      <c r="K6478" s="434">
        <v>36535</v>
      </c>
      <c r="L6478" s="427">
        <v>8.32</v>
      </c>
      <c r="M6478" s="427"/>
      <c r="N6478" s="434">
        <v>36532</v>
      </c>
      <c r="O6478" s="427">
        <v>8.27</v>
      </c>
    </row>
    <row r="6479" spans="11:15" ht="15" customHeight="1">
      <c r="K6479" s="434">
        <v>36532</v>
      </c>
      <c r="L6479" s="427">
        <v>8.3000000000000007</v>
      </c>
      <c r="M6479" s="427"/>
      <c r="N6479" s="434">
        <v>36531</v>
      </c>
      <c r="O6479" s="427">
        <v>8.3000000000000007</v>
      </c>
    </row>
    <row r="6480" spans="11:15" ht="15" customHeight="1">
      <c r="K6480" s="434">
        <v>36531</v>
      </c>
      <c r="L6480" s="427">
        <v>8.32</v>
      </c>
      <c r="M6480" s="427"/>
      <c r="N6480" s="434">
        <v>36530</v>
      </c>
      <c r="O6480" s="427">
        <v>8.35</v>
      </c>
    </row>
    <row r="6481" spans="11:15" ht="15" customHeight="1">
      <c r="K6481" s="434">
        <v>36530</v>
      </c>
      <c r="L6481" s="427">
        <v>8.39</v>
      </c>
      <c r="M6481" s="427"/>
      <c r="N6481" s="434">
        <v>36529</v>
      </c>
      <c r="O6481" s="427">
        <v>8.27</v>
      </c>
    </row>
    <row r="6482" spans="11:15" ht="15" customHeight="1">
      <c r="K6482" s="434">
        <v>36529</v>
      </c>
      <c r="L6482" s="427">
        <v>8.3000000000000007</v>
      </c>
      <c r="M6482" s="427"/>
      <c r="N6482" s="434">
        <v>36528</v>
      </c>
      <c r="O6482" s="427">
        <v>8.33</v>
      </c>
    </row>
    <row r="6483" spans="11:15" ht="15" customHeight="1">
      <c r="K6483" s="434">
        <v>36528</v>
      </c>
      <c r="L6483" s="427">
        <v>8.3699999999999992</v>
      </c>
      <c r="M6483" s="427"/>
      <c r="N6483" s="434">
        <v>36525</v>
      </c>
      <c r="O6483" s="427">
        <v>8.24</v>
      </c>
    </row>
    <row r="6484" spans="11:15" ht="15" customHeight="1">
      <c r="K6484" s="434">
        <v>36525</v>
      </c>
      <c r="L6484" s="427">
        <v>8.26</v>
      </c>
      <c r="M6484" s="427"/>
      <c r="N6484" s="434">
        <v>36524</v>
      </c>
      <c r="O6484" s="427">
        <v>8.3800000000000008</v>
      </c>
    </row>
    <row r="6485" spans="11:15" ht="15" customHeight="1">
      <c r="K6485" s="434">
        <v>36524</v>
      </c>
      <c r="L6485" s="427">
        <v>8.23</v>
      </c>
      <c r="M6485" s="427"/>
      <c r="N6485" s="434">
        <v>36523</v>
      </c>
      <c r="O6485" s="427">
        <v>8.39</v>
      </c>
    </row>
    <row r="6486" spans="11:15" ht="15" customHeight="1">
      <c r="K6486" s="434">
        <v>36523</v>
      </c>
      <c r="L6486" s="427">
        <v>8.24</v>
      </c>
      <c r="M6486" s="427"/>
      <c r="N6486" s="434">
        <v>36522</v>
      </c>
      <c r="O6486" s="427">
        <v>8.4</v>
      </c>
    </row>
    <row r="6487" spans="11:15" ht="15" customHeight="1">
      <c r="K6487" s="434">
        <v>36522</v>
      </c>
      <c r="L6487" s="427">
        <v>8.27</v>
      </c>
      <c r="M6487" s="427"/>
      <c r="N6487" s="434">
        <v>36521</v>
      </c>
      <c r="O6487" s="427">
        <v>8.3800000000000008</v>
      </c>
    </row>
    <row r="6488" spans="11:15" ht="15" customHeight="1">
      <c r="K6488" s="434">
        <v>36521</v>
      </c>
      <c r="L6488" s="427">
        <v>8.25</v>
      </c>
      <c r="M6488" s="427"/>
      <c r="N6488" s="434">
        <v>36517</v>
      </c>
      <c r="O6488" s="427">
        <v>8.41</v>
      </c>
    </row>
    <row r="6489" spans="11:15" ht="15" customHeight="1">
      <c r="K6489" s="434">
        <v>36517</v>
      </c>
      <c r="L6489" s="427">
        <v>8.2799999999999994</v>
      </c>
      <c r="M6489" s="427"/>
      <c r="N6489" s="434">
        <v>36516</v>
      </c>
      <c r="O6489" s="427">
        <v>8.39</v>
      </c>
    </row>
    <row r="6490" spans="11:15" ht="15" customHeight="1">
      <c r="K6490" s="434">
        <v>36516</v>
      </c>
      <c r="L6490" s="427">
        <v>8.26</v>
      </c>
      <c r="M6490" s="427"/>
      <c r="N6490" s="434">
        <v>36515</v>
      </c>
      <c r="O6490" s="427">
        <v>8.39</v>
      </c>
    </row>
    <row r="6491" spans="11:15" ht="15" customHeight="1">
      <c r="K6491" s="434">
        <v>36515</v>
      </c>
      <c r="L6491" s="427">
        <v>8.26</v>
      </c>
      <c r="M6491" s="427"/>
      <c r="N6491" s="434">
        <v>36514</v>
      </c>
      <c r="O6491" s="427">
        <v>8.36</v>
      </c>
    </row>
    <row r="6492" spans="11:15" ht="15" customHeight="1">
      <c r="K6492" s="434">
        <v>36514</v>
      </c>
      <c r="L6492" s="427">
        <v>8.24</v>
      </c>
      <c r="M6492" s="427"/>
      <c r="N6492" s="434">
        <v>36511</v>
      </c>
      <c r="O6492" s="427">
        <v>8.32</v>
      </c>
    </row>
    <row r="6493" spans="11:15" ht="15" customHeight="1">
      <c r="K6493" s="434">
        <v>36511</v>
      </c>
      <c r="L6493" s="427">
        <v>8.19</v>
      </c>
      <c r="M6493" s="427"/>
      <c r="N6493" s="434">
        <v>36510</v>
      </c>
      <c r="O6493" s="427">
        <v>8.32</v>
      </c>
    </row>
    <row r="6494" spans="11:15" ht="15" customHeight="1">
      <c r="K6494" s="434">
        <v>36510</v>
      </c>
      <c r="L6494" s="427">
        <v>8.18</v>
      </c>
      <c r="M6494" s="427"/>
      <c r="N6494" s="434">
        <v>36509</v>
      </c>
      <c r="O6494" s="427">
        <v>8.26</v>
      </c>
    </row>
    <row r="6495" spans="11:15" ht="15" customHeight="1">
      <c r="K6495" s="434">
        <v>36509</v>
      </c>
      <c r="L6495" s="427">
        <v>8.1300000000000008</v>
      </c>
      <c r="M6495" s="427"/>
      <c r="N6495" s="434">
        <v>36508</v>
      </c>
      <c r="O6495" s="427">
        <v>8.24</v>
      </c>
    </row>
    <row r="6496" spans="11:15" ht="15" customHeight="1">
      <c r="K6496" s="434">
        <v>36508</v>
      </c>
      <c r="L6496" s="427">
        <v>8.09</v>
      </c>
      <c r="M6496" s="427"/>
      <c r="N6496" s="434">
        <v>36507</v>
      </c>
      <c r="O6496" s="427">
        <v>8.14</v>
      </c>
    </row>
    <row r="6497" spans="11:15" ht="15" customHeight="1">
      <c r="K6497" s="434">
        <v>36507</v>
      </c>
      <c r="L6497" s="427">
        <v>7.98</v>
      </c>
      <c r="M6497" s="427"/>
      <c r="N6497" s="434">
        <v>36504</v>
      </c>
      <c r="O6497" s="427">
        <v>8.11</v>
      </c>
    </row>
    <row r="6498" spans="11:15" ht="15" customHeight="1">
      <c r="K6498" s="434">
        <v>36504</v>
      </c>
      <c r="L6498" s="427">
        <v>7.95</v>
      </c>
      <c r="M6498" s="427"/>
      <c r="N6498" s="434">
        <v>36503</v>
      </c>
      <c r="O6498" s="427">
        <v>8.17</v>
      </c>
    </row>
    <row r="6499" spans="11:15" ht="15" customHeight="1">
      <c r="K6499" s="434">
        <v>36503</v>
      </c>
      <c r="L6499" s="427">
        <v>8.01</v>
      </c>
      <c r="M6499" s="427"/>
      <c r="N6499" s="434">
        <v>36502</v>
      </c>
      <c r="O6499" s="427">
        <v>8.18</v>
      </c>
    </row>
    <row r="6500" spans="11:15" ht="15" customHeight="1">
      <c r="K6500" s="434">
        <v>36502</v>
      </c>
      <c r="L6500" s="427">
        <v>8.02</v>
      </c>
      <c r="M6500" s="427"/>
      <c r="N6500" s="434">
        <v>36501</v>
      </c>
      <c r="O6500" s="427">
        <v>8.16</v>
      </c>
    </row>
    <row r="6501" spans="11:15" ht="15" customHeight="1">
      <c r="K6501" s="434">
        <v>36501</v>
      </c>
      <c r="L6501" s="427">
        <v>7.99</v>
      </c>
      <c r="M6501" s="427"/>
      <c r="N6501" s="434">
        <v>36500</v>
      </c>
      <c r="O6501" s="427">
        <v>8.1999999999999993</v>
      </c>
    </row>
    <row r="6502" spans="11:15" ht="15" customHeight="1">
      <c r="K6502" s="434">
        <v>36500</v>
      </c>
      <c r="L6502" s="427">
        <v>8.0299999999999994</v>
      </c>
      <c r="M6502" s="427"/>
      <c r="N6502" s="434">
        <v>36497</v>
      </c>
      <c r="O6502" s="427">
        <v>8.2100000000000009</v>
      </c>
    </row>
    <row r="6503" spans="11:15" ht="15" customHeight="1">
      <c r="K6503" s="434">
        <v>36497</v>
      </c>
      <c r="L6503" s="427">
        <v>8.0399999999999991</v>
      </c>
      <c r="M6503" s="427"/>
      <c r="N6503" s="434">
        <v>36496</v>
      </c>
      <c r="O6503" s="427">
        <v>8.26</v>
      </c>
    </row>
    <row r="6504" spans="11:15" ht="15" customHeight="1">
      <c r="K6504" s="434">
        <v>36496</v>
      </c>
      <c r="L6504" s="427">
        <v>8.1</v>
      </c>
      <c r="M6504" s="427"/>
      <c r="N6504" s="434">
        <v>36495</v>
      </c>
      <c r="O6504" s="427">
        <v>8.25</v>
      </c>
    </row>
    <row r="6505" spans="11:15" ht="15" customHeight="1">
      <c r="K6505" s="434">
        <v>36495</v>
      </c>
      <c r="L6505" s="427">
        <v>8.08</v>
      </c>
      <c r="M6505" s="427"/>
      <c r="N6505" s="434">
        <v>36494</v>
      </c>
      <c r="O6505" s="427">
        <v>8.23</v>
      </c>
    </row>
    <row r="6506" spans="11:15" ht="15" customHeight="1">
      <c r="K6506" s="434">
        <v>36494</v>
      </c>
      <c r="L6506" s="427">
        <v>8.07</v>
      </c>
      <c r="M6506" s="427"/>
      <c r="N6506" s="434">
        <v>36493</v>
      </c>
      <c r="O6506" s="427">
        <v>8.27</v>
      </c>
    </row>
    <row r="6507" spans="11:15" ht="15" customHeight="1">
      <c r="K6507" s="434">
        <v>36493</v>
      </c>
      <c r="L6507" s="427">
        <v>8.1</v>
      </c>
      <c r="M6507" s="427"/>
      <c r="N6507" s="434">
        <v>36490</v>
      </c>
      <c r="O6507" s="427">
        <v>8.1999999999999993</v>
      </c>
    </row>
    <row r="6508" spans="11:15" ht="15" customHeight="1">
      <c r="K6508" s="434">
        <v>36490</v>
      </c>
      <c r="L6508" s="427">
        <v>8.0299999999999994</v>
      </c>
      <c r="M6508" s="427"/>
      <c r="N6508" s="434">
        <v>36488</v>
      </c>
      <c r="O6508" s="427">
        <v>8.17</v>
      </c>
    </row>
    <row r="6509" spans="11:15" ht="15" customHeight="1">
      <c r="K6509" s="434">
        <v>36488</v>
      </c>
      <c r="L6509" s="427">
        <v>8</v>
      </c>
      <c r="M6509" s="427"/>
      <c r="N6509" s="434">
        <v>36487</v>
      </c>
      <c r="O6509" s="427">
        <v>8.16</v>
      </c>
    </row>
    <row r="6510" spans="11:15" ht="15" customHeight="1">
      <c r="K6510" s="434">
        <v>36487</v>
      </c>
      <c r="L6510" s="427">
        <v>7.99</v>
      </c>
      <c r="M6510" s="427"/>
      <c r="N6510" s="434">
        <v>36486</v>
      </c>
      <c r="O6510" s="427">
        <v>8.16</v>
      </c>
    </row>
    <row r="6511" spans="11:15" ht="15" customHeight="1">
      <c r="K6511" s="434">
        <v>36486</v>
      </c>
      <c r="L6511" s="427">
        <v>8</v>
      </c>
      <c r="M6511" s="427"/>
      <c r="N6511" s="434">
        <v>36483</v>
      </c>
      <c r="O6511" s="427">
        <v>8.11</v>
      </c>
    </row>
    <row r="6512" spans="11:15" ht="15" customHeight="1">
      <c r="K6512" s="434">
        <v>36483</v>
      </c>
      <c r="L6512" s="427">
        <v>7.98</v>
      </c>
      <c r="M6512" s="427"/>
      <c r="N6512" s="434">
        <v>36482</v>
      </c>
      <c r="O6512" s="427">
        <v>8.1199999999999992</v>
      </c>
    </row>
    <row r="6513" spans="11:15" ht="15" customHeight="1">
      <c r="K6513" s="434">
        <v>36482</v>
      </c>
      <c r="L6513" s="427">
        <v>7.99</v>
      </c>
      <c r="M6513" s="427"/>
      <c r="N6513" s="434">
        <v>36481</v>
      </c>
      <c r="O6513" s="427">
        <v>8.1</v>
      </c>
    </row>
    <row r="6514" spans="11:15" ht="15" customHeight="1">
      <c r="K6514" s="434">
        <v>36481</v>
      </c>
      <c r="L6514" s="427">
        <v>7.96</v>
      </c>
      <c r="M6514" s="427"/>
      <c r="N6514" s="434">
        <v>36480</v>
      </c>
      <c r="O6514" s="427">
        <v>8.02</v>
      </c>
    </row>
    <row r="6515" spans="11:15" ht="15" customHeight="1">
      <c r="K6515" s="434">
        <v>36480</v>
      </c>
      <c r="L6515" s="427">
        <v>7.91</v>
      </c>
      <c r="M6515" s="427"/>
      <c r="N6515" s="434">
        <v>36479</v>
      </c>
      <c r="O6515" s="427">
        <v>8.01</v>
      </c>
    </row>
    <row r="6516" spans="11:15" ht="15" customHeight="1">
      <c r="K6516" s="434">
        <v>36479</v>
      </c>
      <c r="L6516" s="427">
        <v>7.89</v>
      </c>
      <c r="M6516" s="427"/>
      <c r="N6516" s="434">
        <v>36476</v>
      </c>
      <c r="O6516" s="427">
        <v>8</v>
      </c>
    </row>
    <row r="6517" spans="11:15" ht="15" customHeight="1">
      <c r="K6517" s="434">
        <v>36476</v>
      </c>
      <c r="L6517" s="427">
        <v>7.86</v>
      </c>
      <c r="M6517" s="427"/>
      <c r="N6517" s="434">
        <v>36475</v>
      </c>
      <c r="O6517" s="427">
        <v>8.06</v>
      </c>
    </row>
    <row r="6518" spans="11:15" ht="15" customHeight="1">
      <c r="K6518" s="434">
        <v>36475</v>
      </c>
      <c r="L6518" s="427">
        <v>7.92</v>
      </c>
      <c r="M6518" s="427"/>
      <c r="N6518" s="434">
        <v>36474</v>
      </c>
      <c r="O6518" s="427">
        <v>8.06</v>
      </c>
    </row>
    <row r="6519" spans="11:15" ht="15" customHeight="1">
      <c r="K6519" s="434">
        <v>36474</v>
      </c>
      <c r="L6519" s="427">
        <v>7.92</v>
      </c>
      <c r="M6519" s="427"/>
      <c r="N6519" s="434">
        <v>36473</v>
      </c>
      <c r="O6519" s="427">
        <v>8.01</v>
      </c>
    </row>
    <row r="6520" spans="11:15" ht="15" customHeight="1">
      <c r="K6520" s="434">
        <v>36473</v>
      </c>
      <c r="L6520" s="427">
        <v>7.86</v>
      </c>
      <c r="M6520" s="427"/>
      <c r="N6520" s="434">
        <v>36472</v>
      </c>
      <c r="O6520" s="427">
        <v>8.1</v>
      </c>
    </row>
    <row r="6521" spans="11:15" ht="15" customHeight="1">
      <c r="K6521" s="434">
        <v>36472</v>
      </c>
      <c r="L6521" s="427">
        <v>7.83</v>
      </c>
      <c r="M6521" s="427"/>
      <c r="N6521" s="434">
        <v>36469</v>
      </c>
      <c r="O6521" s="427">
        <v>8.09</v>
      </c>
    </row>
    <row r="6522" spans="11:15" ht="15" customHeight="1">
      <c r="K6522" s="434">
        <v>36469</v>
      </c>
      <c r="L6522" s="427">
        <v>7.82</v>
      </c>
      <c r="M6522" s="427"/>
      <c r="N6522" s="434">
        <v>36468</v>
      </c>
      <c r="O6522" s="427">
        <v>8.1199999999999992</v>
      </c>
    </row>
    <row r="6523" spans="11:15" ht="15" customHeight="1">
      <c r="K6523" s="434">
        <v>36468</v>
      </c>
      <c r="L6523" s="427">
        <v>7.85</v>
      </c>
      <c r="M6523" s="427"/>
      <c r="N6523" s="434">
        <v>36467</v>
      </c>
      <c r="O6523" s="427">
        <v>8.18</v>
      </c>
    </row>
    <row r="6524" spans="11:15" ht="15" customHeight="1">
      <c r="K6524" s="434">
        <v>36467</v>
      </c>
      <c r="L6524" s="427">
        <v>7.91</v>
      </c>
      <c r="M6524" s="427"/>
      <c r="N6524" s="434">
        <v>36466</v>
      </c>
      <c r="O6524" s="427">
        <v>8.19</v>
      </c>
    </row>
    <row r="6525" spans="11:15" ht="15" customHeight="1">
      <c r="K6525" s="434">
        <v>36466</v>
      </c>
      <c r="L6525" s="427">
        <v>7.92</v>
      </c>
      <c r="M6525" s="427"/>
      <c r="N6525" s="434">
        <v>36465</v>
      </c>
      <c r="O6525" s="427">
        <v>8.23</v>
      </c>
    </row>
    <row r="6526" spans="11:15" ht="15" customHeight="1">
      <c r="K6526" s="434">
        <v>36465</v>
      </c>
      <c r="L6526" s="427">
        <v>7.96</v>
      </c>
      <c r="M6526" s="427"/>
      <c r="N6526" s="434">
        <v>36462</v>
      </c>
      <c r="O6526" s="427">
        <v>8.1999999999999993</v>
      </c>
    </row>
    <row r="6527" spans="11:15" ht="15" customHeight="1">
      <c r="K6527" s="434">
        <v>36462</v>
      </c>
      <c r="L6527" s="427">
        <v>7.93</v>
      </c>
      <c r="M6527" s="427"/>
      <c r="N6527" s="434">
        <v>36461</v>
      </c>
      <c r="O6527" s="427">
        <v>8.2899999999999991</v>
      </c>
    </row>
    <row r="6528" spans="11:15" ht="15" customHeight="1">
      <c r="K6528" s="434">
        <v>36461</v>
      </c>
      <c r="L6528" s="427">
        <v>8.0399999999999991</v>
      </c>
      <c r="M6528" s="427"/>
      <c r="N6528" s="434">
        <v>36460</v>
      </c>
      <c r="O6528" s="427">
        <v>8.3699999999999992</v>
      </c>
    </row>
    <row r="6529" spans="11:15" ht="15" customHeight="1">
      <c r="K6529" s="434">
        <v>36460</v>
      </c>
      <c r="L6529" s="427">
        <v>8.1199999999999992</v>
      </c>
      <c r="M6529" s="427"/>
      <c r="N6529" s="434">
        <v>36459</v>
      </c>
      <c r="O6529" s="427">
        <v>8.41</v>
      </c>
    </row>
    <row r="6530" spans="11:15" ht="15" customHeight="1">
      <c r="K6530" s="434">
        <v>36459</v>
      </c>
      <c r="L6530" s="427">
        <v>8.17</v>
      </c>
      <c r="M6530" s="427"/>
      <c r="N6530" s="434">
        <v>36458</v>
      </c>
      <c r="O6530" s="427">
        <v>8.4</v>
      </c>
    </row>
    <row r="6531" spans="11:15" ht="15" customHeight="1">
      <c r="K6531" s="434">
        <v>36458</v>
      </c>
      <c r="L6531" s="427">
        <v>8.15</v>
      </c>
      <c r="M6531" s="427"/>
      <c r="N6531" s="434">
        <v>36455</v>
      </c>
      <c r="O6531" s="427">
        <v>8.41</v>
      </c>
    </row>
    <row r="6532" spans="11:15" ht="15" customHeight="1">
      <c r="K6532" s="434">
        <v>36455</v>
      </c>
      <c r="L6532" s="427">
        <v>8.15</v>
      </c>
      <c r="M6532" s="427"/>
      <c r="N6532" s="434">
        <v>36454</v>
      </c>
      <c r="O6532" s="427">
        <v>8.41</v>
      </c>
    </row>
    <row r="6533" spans="11:15" ht="15" customHeight="1">
      <c r="K6533" s="434">
        <v>36454</v>
      </c>
      <c r="L6533" s="427">
        <v>8.15</v>
      </c>
      <c r="M6533" s="427"/>
      <c r="N6533" s="434">
        <v>36453</v>
      </c>
      <c r="O6533" s="427">
        <v>8.39</v>
      </c>
    </row>
    <row r="6534" spans="11:15" ht="15" customHeight="1">
      <c r="K6534" s="434">
        <v>36453</v>
      </c>
      <c r="L6534" s="427">
        <v>8.1300000000000008</v>
      </c>
      <c r="M6534" s="427"/>
      <c r="N6534" s="434">
        <v>36452</v>
      </c>
      <c r="O6534" s="427">
        <v>8.39</v>
      </c>
    </row>
    <row r="6535" spans="11:15" ht="15" customHeight="1">
      <c r="K6535" s="434">
        <v>36452</v>
      </c>
      <c r="L6535" s="427">
        <v>8.14</v>
      </c>
      <c r="M6535" s="427"/>
      <c r="N6535" s="434">
        <v>36451</v>
      </c>
      <c r="O6535" s="427">
        <v>8.36</v>
      </c>
    </row>
    <row r="6536" spans="11:15" ht="15" customHeight="1">
      <c r="K6536" s="434">
        <v>36451</v>
      </c>
      <c r="L6536" s="427">
        <v>8.1</v>
      </c>
      <c r="M6536" s="427"/>
      <c r="N6536" s="434">
        <v>36448</v>
      </c>
      <c r="O6536" s="427">
        <v>8.33</v>
      </c>
    </row>
    <row r="6537" spans="11:15" ht="15" customHeight="1">
      <c r="K6537" s="434">
        <v>36448</v>
      </c>
      <c r="L6537" s="427">
        <v>8.07</v>
      </c>
      <c r="M6537" s="427"/>
      <c r="N6537" s="434">
        <v>36447</v>
      </c>
      <c r="O6537" s="427">
        <v>8.3800000000000008</v>
      </c>
    </row>
    <row r="6538" spans="11:15" ht="15" customHeight="1">
      <c r="K6538" s="434">
        <v>36447</v>
      </c>
      <c r="L6538" s="427">
        <v>8.1199999999999992</v>
      </c>
      <c r="M6538" s="427"/>
      <c r="N6538" s="434">
        <v>36446</v>
      </c>
      <c r="O6538" s="427">
        <v>8.36</v>
      </c>
    </row>
    <row r="6539" spans="11:15" ht="15" customHeight="1">
      <c r="K6539" s="434">
        <v>36446</v>
      </c>
      <c r="L6539" s="427">
        <v>8.1</v>
      </c>
      <c r="M6539" s="427"/>
      <c r="N6539" s="434">
        <v>36445</v>
      </c>
      <c r="O6539" s="427">
        <v>8.3000000000000007</v>
      </c>
    </row>
    <row r="6540" spans="11:15" ht="15" customHeight="1">
      <c r="K6540" s="434">
        <v>36445</v>
      </c>
      <c r="L6540" s="427">
        <v>8.0399999999999991</v>
      </c>
      <c r="M6540" s="427"/>
      <c r="N6540" s="434">
        <v>36441</v>
      </c>
      <c r="O6540" s="427">
        <v>8.26</v>
      </c>
    </row>
    <row r="6541" spans="11:15" ht="15" customHeight="1">
      <c r="K6541" s="434">
        <v>36441</v>
      </c>
      <c r="L6541" s="427">
        <v>8</v>
      </c>
      <c r="M6541" s="427"/>
      <c r="N6541" s="434">
        <v>36440</v>
      </c>
      <c r="O6541" s="427">
        <v>8.25</v>
      </c>
    </row>
    <row r="6542" spans="11:15" ht="15" customHeight="1">
      <c r="K6542" s="434">
        <v>36440</v>
      </c>
      <c r="L6542" s="427">
        <v>7.99</v>
      </c>
      <c r="M6542" s="427"/>
      <c r="N6542" s="434">
        <v>36439</v>
      </c>
      <c r="O6542" s="427">
        <v>8.24</v>
      </c>
    </row>
    <row r="6543" spans="11:15" ht="15" customHeight="1">
      <c r="K6543" s="434">
        <v>36439</v>
      </c>
      <c r="L6543" s="427">
        <v>7.98</v>
      </c>
      <c r="M6543" s="427"/>
      <c r="N6543" s="434">
        <v>36438</v>
      </c>
      <c r="O6543" s="427">
        <v>8.25</v>
      </c>
    </row>
    <row r="6544" spans="11:15" ht="15" customHeight="1">
      <c r="K6544" s="434">
        <v>36438</v>
      </c>
      <c r="L6544" s="427">
        <v>7.99</v>
      </c>
      <c r="M6544" s="427"/>
      <c r="N6544" s="434">
        <v>36437</v>
      </c>
      <c r="O6544" s="427">
        <v>8.19</v>
      </c>
    </row>
    <row r="6545" spans="11:15" ht="15" customHeight="1">
      <c r="K6545" s="434">
        <v>36437</v>
      </c>
      <c r="L6545" s="427">
        <v>7.92</v>
      </c>
      <c r="M6545" s="427"/>
      <c r="N6545" s="434">
        <v>36434</v>
      </c>
      <c r="O6545" s="427">
        <v>8.24</v>
      </c>
    </row>
    <row r="6546" spans="11:15" ht="15" customHeight="1">
      <c r="K6546" s="434">
        <v>36434</v>
      </c>
      <c r="L6546" s="427">
        <v>7.98</v>
      </c>
      <c r="M6546" s="427"/>
      <c r="N6546" s="434">
        <v>36433</v>
      </c>
      <c r="O6546" s="427">
        <v>8.19</v>
      </c>
    </row>
    <row r="6547" spans="11:15" ht="15" customHeight="1">
      <c r="K6547" s="434">
        <v>36433</v>
      </c>
      <c r="L6547" s="427">
        <v>7.93</v>
      </c>
      <c r="M6547" s="427"/>
      <c r="N6547" s="434">
        <v>36432</v>
      </c>
      <c r="O6547" s="427">
        <v>8.23</v>
      </c>
    </row>
    <row r="6548" spans="11:15" ht="15" customHeight="1">
      <c r="K6548" s="434">
        <v>36432</v>
      </c>
      <c r="L6548" s="427">
        <v>7.97</v>
      </c>
      <c r="M6548" s="427"/>
      <c r="N6548" s="434">
        <v>36431</v>
      </c>
      <c r="O6548" s="427">
        <v>8.17</v>
      </c>
    </row>
    <row r="6549" spans="11:15" ht="15" customHeight="1">
      <c r="K6549" s="434">
        <v>36431</v>
      </c>
      <c r="L6549" s="427">
        <v>7.91</v>
      </c>
      <c r="M6549" s="427"/>
      <c r="N6549" s="434">
        <v>36430</v>
      </c>
      <c r="O6549" s="427">
        <v>8.14</v>
      </c>
    </row>
    <row r="6550" spans="11:15" ht="15" customHeight="1">
      <c r="K6550" s="434">
        <v>36430</v>
      </c>
      <c r="L6550" s="427">
        <v>7.87</v>
      </c>
      <c r="M6550" s="427"/>
      <c r="N6550" s="434">
        <v>36427</v>
      </c>
      <c r="O6550" s="427">
        <v>8.09</v>
      </c>
    </row>
    <row r="6551" spans="11:15" ht="15" customHeight="1">
      <c r="K6551" s="434">
        <v>36427</v>
      </c>
      <c r="L6551" s="427">
        <v>7.82</v>
      </c>
      <c r="M6551" s="427"/>
      <c r="N6551" s="434">
        <v>36426</v>
      </c>
      <c r="O6551" s="427">
        <v>8.15</v>
      </c>
    </row>
    <row r="6552" spans="11:15" ht="15" customHeight="1">
      <c r="K6552" s="434">
        <v>36426</v>
      </c>
      <c r="L6552" s="427">
        <v>7.89</v>
      </c>
      <c r="M6552" s="427"/>
      <c r="N6552" s="434">
        <v>36425</v>
      </c>
      <c r="O6552" s="427">
        <v>8.19</v>
      </c>
    </row>
    <row r="6553" spans="11:15" ht="15" customHeight="1">
      <c r="K6553" s="434">
        <v>36425</v>
      </c>
      <c r="L6553" s="427">
        <v>7.93</v>
      </c>
      <c r="M6553" s="427"/>
      <c r="N6553" s="434">
        <v>36424</v>
      </c>
      <c r="O6553" s="427">
        <v>8.1999999999999993</v>
      </c>
    </row>
    <row r="6554" spans="11:15" ht="15" customHeight="1">
      <c r="K6554" s="434">
        <v>36424</v>
      </c>
      <c r="L6554" s="427">
        <v>7.93</v>
      </c>
      <c r="M6554" s="427"/>
      <c r="N6554" s="434">
        <v>36423</v>
      </c>
      <c r="O6554" s="427">
        <v>8.18</v>
      </c>
    </row>
    <row r="6555" spans="11:15" ht="15" customHeight="1">
      <c r="K6555" s="434">
        <v>36423</v>
      </c>
      <c r="L6555" s="427">
        <v>7.91</v>
      </c>
      <c r="M6555" s="427"/>
      <c r="N6555" s="434">
        <v>36420</v>
      </c>
      <c r="O6555" s="427">
        <v>8.16</v>
      </c>
    </row>
    <row r="6556" spans="11:15" ht="15" customHeight="1">
      <c r="K6556" s="434">
        <v>36420</v>
      </c>
      <c r="L6556" s="427">
        <v>7.89</v>
      </c>
      <c r="M6556" s="427"/>
      <c r="N6556" s="434">
        <v>36419</v>
      </c>
      <c r="O6556" s="427">
        <v>8.18</v>
      </c>
    </row>
    <row r="6557" spans="11:15" ht="15" customHeight="1">
      <c r="K6557" s="434">
        <v>36419</v>
      </c>
      <c r="L6557" s="427">
        <v>7.92</v>
      </c>
      <c r="M6557" s="427"/>
      <c r="N6557" s="434">
        <v>36418</v>
      </c>
      <c r="O6557" s="427">
        <v>8.2100000000000009</v>
      </c>
    </row>
    <row r="6558" spans="11:15" ht="15" customHeight="1">
      <c r="K6558" s="434">
        <v>36418</v>
      </c>
      <c r="L6558" s="427">
        <v>7.95</v>
      </c>
      <c r="M6558" s="427"/>
      <c r="N6558" s="434">
        <v>36417</v>
      </c>
      <c r="O6558" s="427">
        <v>8.23</v>
      </c>
    </row>
    <row r="6559" spans="11:15" ht="15" customHeight="1">
      <c r="K6559" s="434">
        <v>36417</v>
      </c>
      <c r="L6559" s="427">
        <v>7.97</v>
      </c>
      <c r="M6559" s="427"/>
      <c r="N6559" s="434">
        <v>36416</v>
      </c>
      <c r="O6559" s="427">
        <v>8.2200000000000006</v>
      </c>
    </row>
    <row r="6560" spans="11:15" ht="15" customHeight="1">
      <c r="K6560" s="434">
        <v>36416</v>
      </c>
      <c r="L6560" s="427">
        <v>7.95</v>
      </c>
      <c r="M6560" s="427"/>
      <c r="N6560" s="434">
        <v>36413</v>
      </c>
      <c r="O6560" s="427">
        <v>8.19</v>
      </c>
    </row>
    <row r="6561" spans="11:15" ht="15" customHeight="1">
      <c r="K6561" s="434">
        <v>36413</v>
      </c>
      <c r="L6561" s="427">
        <v>7.93</v>
      </c>
      <c r="M6561" s="427"/>
      <c r="N6561" s="434">
        <v>36412</v>
      </c>
      <c r="O6561" s="427">
        <v>8.24</v>
      </c>
    </row>
    <row r="6562" spans="11:15" ht="15" customHeight="1">
      <c r="K6562" s="434">
        <v>36412</v>
      </c>
      <c r="L6562" s="427">
        <v>7.98</v>
      </c>
      <c r="M6562" s="427"/>
      <c r="N6562" s="434">
        <v>36411</v>
      </c>
      <c r="O6562" s="427">
        <v>8.2100000000000009</v>
      </c>
    </row>
    <row r="6563" spans="11:15" ht="15" customHeight="1">
      <c r="K6563" s="434">
        <v>36411</v>
      </c>
      <c r="L6563" s="427">
        <v>7.94</v>
      </c>
      <c r="M6563" s="427"/>
      <c r="N6563" s="434">
        <v>36410</v>
      </c>
      <c r="O6563" s="427">
        <v>8.2200000000000006</v>
      </c>
    </row>
    <row r="6564" spans="11:15" ht="15" customHeight="1">
      <c r="K6564" s="434">
        <v>36410</v>
      </c>
      <c r="L6564" s="427">
        <v>7.96</v>
      </c>
      <c r="M6564" s="427"/>
      <c r="N6564" s="434">
        <v>36406</v>
      </c>
      <c r="O6564" s="427">
        <v>8.18</v>
      </c>
    </row>
    <row r="6565" spans="11:15" ht="15" customHeight="1">
      <c r="K6565" s="434">
        <v>36406</v>
      </c>
      <c r="L6565" s="427">
        <v>7.92</v>
      </c>
      <c r="M6565" s="427"/>
      <c r="N6565" s="434">
        <v>36405</v>
      </c>
      <c r="O6565" s="427">
        <v>8.27</v>
      </c>
    </row>
    <row r="6566" spans="11:15" ht="15" customHeight="1">
      <c r="K6566" s="434">
        <v>36405</v>
      </c>
      <c r="L6566" s="427">
        <v>8.01</v>
      </c>
      <c r="M6566" s="427"/>
      <c r="N6566" s="434">
        <v>36404</v>
      </c>
      <c r="O6566" s="427">
        <v>8.2200000000000006</v>
      </c>
    </row>
    <row r="6567" spans="11:15" ht="15" customHeight="1">
      <c r="K6567" s="434">
        <v>36404</v>
      </c>
      <c r="L6567" s="427">
        <v>7.97</v>
      </c>
      <c r="M6567" s="427"/>
      <c r="N6567" s="434">
        <v>36403</v>
      </c>
      <c r="O6567" s="427">
        <v>8.2100000000000009</v>
      </c>
    </row>
    <row r="6568" spans="11:15" ht="15" customHeight="1">
      <c r="K6568" s="434">
        <v>36403</v>
      </c>
      <c r="L6568" s="427">
        <v>7.96</v>
      </c>
      <c r="M6568" s="427"/>
      <c r="N6568" s="434">
        <v>36402</v>
      </c>
      <c r="O6568" s="427">
        <v>8.18</v>
      </c>
    </row>
    <row r="6569" spans="11:15" ht="15" customHeight="1">
      <c r="K6569" s="434">
        <v>36402</v>
      </c>
      <c r="L6569" s="427">
        <v>7.95</v>
      </c>
      <c r="M6569" s="427"/>
      <c r="N6569" s="434">
        <v>36399</v>
      </c>
      <c r="O6569" s="427">
        <v>8.1</v>
      </c>
    </row>
    <row r="6570" spans="11:15" ht="15" customHeight="1">
      <c r="K6570" s="434">
        <v>36399</v>
      </c>
      <c r="L6570" s="427">
        <v>7.86</v>
      </c>
      <c r="M6570" s="427"/>
      <c r="N6570" s="434">
        <v>36398</v>
      </c>
      <c r="O6570" s="427">
        <v>8.0299999999999994</v>
      </c>
    </row>
    <row r="6571" spans="11:15" ht="15" customHeight="1">
      <c r="K6571" s="434">
        <v>36398</v>
      </c>
      <c r="L6571" s="427">
        <v>7.79</v>
      </c>
      <c r="M6571" s="427"/>
      <c r="N6571" s="434">
        <v>36397</v>
      </c>
      <c r="O6571" s="427">
        <v>8.02</v>
      </c>
    </row>
    <row r="6572" spans="11:15" ht="15" customHeight="1">
      <c r="K6572" s="434">
        <v>36397</v>
      </c>
      <c r="L6572" s="427">
        <v>7.78</v>
      </c>
      <c r="M6572" s="427"/>
      <c r="N6572" s="434">
        <v>36396</v>
      </c>
      <c r="O6572" s="427">
        <v>8.11</v>
      </c>
    </row>
    <row r="6573" spans="11:15" ht="15" customHeight="1">
      <c r="K6573" s="434">
        <v>36396</v>
      </c>
      <c r="L6573" s="427">
        <v>7.88</v>
      </c>
      <c r="M6573" s="427"/>
      <c r="N6573" s="434">
        <v>36395</v>
      </c>
      <c r="O6573" s="427">
        <v>8.11</v>
      </c>
    </row>
    <row r="6574" spans="11:15" ht="15" customHeight="1">
      <c r="K6574" s="434">
        <v>36395</v>
      </c>
      <c r="L6574" s="427">
        <v>7.88</v>
      </c>
      <c r="M6574" s="427"/>
      <c r="N6574" s="434">
        <v>36392</v>
      </c>
      <c r="O6574" s="427">
        <v>8.1199999999999992</v>
      </c>
    </row>
    <row r="6575" spans="11:15" ht="15" customHeight="1">
      <c r="K6575" s="434">
        <v>36392</v>
      </c>
      <c r="L6575" s="427">
        <v>7.89</v>
      </c>
      <c r="M6575" s="427"/>
      <c r="N6575" s="434">
        <v>36391</v>
      </c>
      <c r="O6575" s="427">
        <v>8.14</v>
      </c>
    </row>
    <row r="6576" spans="11:15" ht="15" customHeight="1">
      <c r="K6576" s="434">
        <v>36391</v>
      </c>
      <c r="L6576" s="427">
        <v>7.91</v>
      </c>
      <c r="M6576" s="427"/>
      <c r="N6576" s="434">
        <v>36390</v>
      </c>
      <c r="O6576" s="427">
        <v>8.1300000000000008</v>
      </c>
    </row>
    <row r="6577" spans="11:15" ht="15" customHeight="1">
      <c r="K6577" s="434">
        <v>36390</v>
      </c>
      <c r="L6577" s="427">
        <v>7.89</v>
      </c>
      <c r="M6577" s="427"/>
      <c r="N6577" s="434">
        <v>36389</v>
      </c>
      <c r="O6577" s="427">
        <v>8.15</v>
      </c>
    </row>
    <row r="6578" spans="11:15" ht="15" customHeight="1">
      <c r="K6578" s="434">
        <v>36389</v>
      </c>
      <c r="L6578" s="427">
        <v>7.9</v>
      </c>
      <c r="M6578" s="427"/>
      <c r="N6578" s="434">
        <v>36388</v>
      </c>
      <c r="O6578" s="427">
        <v>8.1999999999999993</v>
      </c>
    </row>
    <row r="6579" spans="11:15" ht="15" customHeight="1">
      <c r="K6579" s="434">
        <v>36388</v>
      </c>
      <c r="L6579" s="427">
        <v>7.96</v>
      </c>
      <c r="M6579" s="427"/>
      <c r="N6579" s="434">
        <v>36385</v>
      </c>
      <c r="O6579" s="427">
        <v>8.24</v>
      </c>
    </row>
    <row r="6580" spans="11:15" ht="15" customHeight="1">
      <c r="K6580" s="434">
        <v>36385</v>
      </c>
      <c r="L6580" s="427">
        <v>7.99</v>
      </c>
      <c r="M6580" s="427"/>
      <c r="N6580" s="434">
        <v>36384</v>
      </c>
      <c r="O6580" s="427">
        <v>8.3000000000000007</v>
      </c>
    </row>
    <row r="6581" spans="11:15" ht="15" customHeight="1">
      <c r="K6581" s="434">
        <v>36384</v>
      </c>
      <c r="L6581" s="427">
        <v>8.0500000000000007</v>
      </c>
      <c r="M6581" s="427"/>
      <c r="N6581" s="434">
        <v>36383</v>
      </c>
      <c r="O6581" s="427">
        <v>8.26</v>
      </c>
    </row>
    <row r="6582" spans="11:15" ht="15" customHeight="1">
      <c r="K6582" s="434">
        <v>36383</v>
      </c>
      <c r="L6582" s="427">
        <v>8.01</v>
      </c>
      <c r="M6582" s="427"/>
      <c r="N6582" s="434">
        <v>36382</v>
      </c>
      <c r="O6582" s="427">
        <v>8.2899999999999991</v>
      </c>
    </row>
    <row r="6583" spans="11:15" ht="15" customHeight="1">
      <c r="K6583" s="434">
        <v>36382</v>
      </c>
      <c r="L6583" s="427">
        <v>8.0299999999999994</v>
      </c>
      <c r="M6583" s="427"/>
      <c r="N6583" s="434">
        <v>36381</v>
      </c>
      <c r="O6583" s="427">
        <v>8.2799999999999994</v>
      </c>
    </row>
    <row r="6584" spans="11:15" ht="15" customHeight="1">
      <c r="K6584" s="434">
        <v>36381</v>
      </c>
      <c r="L6584" s="427">
        <v>8.01</v>
      </c>
      <c r="M6584" s="427"/>
      <c r="N6584" s="434">
        <v>36378</v>
      </c>
      <c r="O6584" s="427">
        <v>8.2100000000000009</v>
      </c>
    </row>
    <row r="6585" spans="11:15" ht="15" customHeight="1">
      <c r="K6585" s="434">
        <v>36378</v>
      </c>
      <c r="L6585" s="427">
        <v>7.95</v>
      </c>
      <c r="M6585" s="427"/>
      <c r="N6585" s="434">
        <v>36377</v>
      </c>
      <c r="O6585" s="427">
        <v>8.09</v>
      </c>
    </row>
    <row r="6586" spans="11:15" ht="15" customHeight="1">
      <c r="K6586" s="434">
        <v>36377</v>
      </c>
      <c r="L6586" s="427">
        <v>7.82</v>
      </c>
      <c r="M6586" s="427"/>
      <c r="N6586" s="434">
        <v>36376</v>
      </c>
      <c r="O6586" s="427">
        <v>8.1300000000000008</v>
      </c>
    </row>
    <row r="6587" spans="11:15" ht="15" customHeight="1">
      <c r="K6587" s="434">
        <v>36376</v>
      </c>
      <c r="L6587" s="427">
        <v>7.86</v>
      </c>
      <c r="M6587" s="427"/>
      <c r="N6587" s="434">
        <v>36375</v>
      </c>
      <c r="O6587" s="427">
        <v>8.15</v>
      </c>
    </row>
    <row r="6588" spans="11:15" ht="15" customHeight="1">
      <c r="K6588" s="434">
        <v>36375</v>
      </c>
      <c r="L6588" s="427">
        <v>7.88</v>
      </c>
      <c r="M6588" s="427"/>
      <c r="N6588" s="434">
        <v>36374</v>
      </c>
      <c r="O6588" s="427">
        <v>8.1199999999999992</v>
      </c>
    </row>
    <row r="6589" spans="11:15" ht="15" customHeight="1">
      <c r="K6589" s="434">
        <v>36374</v>
      </c>
      <c r="L6589" s="427">
        <v>7.85</v>
      </c>
      <c r="M6589" s="427"/>
      <c r="N6589" s="434">
        <v>36371</v>
      </c>
      <c r="O6589" s="427">
        <v>8.1199999999999992</v>
      </c>
    </row>
    <row r="6590" spans="11:15" ht="15" customHeight="1">
      <c r="K6590" s="434">
        <v>36371</v>
      </c>
      <c r="L6590" s="427">
        <v>7.85</v>
      </c>
      <c r="M6590" s="427"/>
      <c r="N6590" s="434">
        <v>36370</v>
      </c>
      <c r="O6590" s="427">
        <v>8.09</v>
      </c>
    </row>
    <row r="6591" spans="11:15" ht="15" customHeight="1">
      <c r="K6591" s="434">
        <v>36370</v>
      </c>
      <c r="L6591" s="427">
        <v>7.82</v>
      </c>
      <c r="M6591" s="427"/>
      <c r="N6591" s="434">
        <v>36369</v>
      </c>
      <c r="O6591" s="427">
        <v>7.99</v>
      </c>
    </row>
    <row r="6592" spans="11:15" ht="15" customHeight="1">
      <c r="K6592" s="434">
        <v>36369</v>
      </c>
      <c r="L6592" s="427">
        <v>7.8</v>
      </c>
      <c r="M6592" s="427"/>
      <c r="N6592" s="434">
        <v>36368</v>
      </c>
      <c r="O6592" s="427">
        <v>7.98</v>
      </c>
    </row>
    <row r="6593" spans="11:15" ht="15" customHeight="1">
      <c r="K6593" s="434">
        <v>36368</v>
      </c>
      <c r="L6593" s="427">
        <v>7.8</v>
      </c>
      <c r="M6593" s="427"/>
      <c r="N6593" s="434">
        <v>36367</v>
      </c>
      <c r="O6593" s="427">
        <v>8.02</v>
      </c>
    </row>
    <row r="6594" spans="11:15" ht="15" customHeight="1">
      <c r="K6594" s="434">
        <v>36367</v>
      </c>
      <c r="L6594" s="427">
        <v>7.82</v>
      </c>
      <c r="M6594" s="427"/>
      <c r="N6594" s="434">
        <v>36364</v>
      </c>
      <c r="O6594" s="427">
        <v>8.0399999999999991</v>
      </c>
    </row>
    <row r="6595" spans="11:15" ht="15" customHeight="1">
      <c r="K6595" s="434">
        <v>36364</v>
      </c>
      <c r="L6595" s="427">
        <v>7.79</v>
      </c>
      <c r="M6595" s="427"/>
      <c r="N6595" s="434">
        <v>36363</v>
      </c>
      <c r="O6595" s="427">
        <v>7.97</v>
      </c>
    </row>
    <row r="6596" spans="11:15" ht="15" customHeight="1">
      <c r="K6596" s="434">
        <v>36363</v>
      </c>
      <c r="L6596" s="427">
        <v>7.71</v>
      </c>
      <c r="M6596" s="427"/>
      <c r="N6596" s="434">
        <v>36362</v>
      </c>
      <c r="O6596" s="427">
        <v>7.92</v>
      </c>
    </row>
    <row r="6597" spans="11:15" ht="15" customHeight="1">
      <c r="K6597" s="434">
        <v>36362</v>
      </c>
      <c r="L6597" s="427">
        <v>7.66</v>
      </c>
      <c r="M6597" s="427"/>
      <c r="N6597" s="434">
        <v>36361</v>
      </c>
      <c r="O6597" s="427">
        <v>7.86</v>
      </c>
    </row>
    <row r="6598" spans="11:15" ht="15" customHeight="1">
      <c r="K6598" s="434">
        <v>36361</v>
      </c>
      <c r="L6598" s="427">
        <v>7.6</v>
      </c>
      <c r="M6598" s="427"/>
      <c r="N6598" s="434">
        <v>36360</v>
      </c>
      <c r="O6598" s="427">
        <v>7.87</v>
      </c>
    </row>
    <row r="6599" spans="11:15" ht="15" customHeight="1">
      <c r="K6599" s="434">
        <v>36360</v>
      </c>
      <c r="L6599" s="427">
        <v>7.61</v>
      </c>
      <c r="M6599" s="427"/>
      <c r="N6599" s="434">
        <v>36357</v>
      </c>
      <c r="O6599" s="427">
        <v>7.87</v>
      </c>
    </row>
    <row r="6600" spans="11:15" ht="15" customHeight="1">
      <c r="K6600" s="434">
        <v>36357</v>
      </c>
      <c r="L6600" s="427">
        <v>7.61</v>
      </c>
      <c r="M6600" s="427"/>
      <c r="N6600" s="434">
        <v>36356</v>
      </c>
      <c r="O6600" s="427">
        <v>7.87</v>
      </c>
    </row>
    <row r="6601" spans="11:15" ht="15" customHeight="1">
      <c r="K6601" s="434">
        <v>36356</v>
      </c>
      <c r="L6601" s="427">
        <v>7.63</v>
      </c>
      <c r="M6601" s="427"/>
      <c r="N6601" s="434">
        <v>36355</v>
      </c>
      <c r="O6601" s="427">
        <v>7.89</v>
      </c>
    </row>
    <row r="6602" spans="11:15" ht="15" customHeight="1">
      <c r="K6602" s="434">
        <v>36355</v>
      </c>
      <c r="L6602" s="427">
        <v>7.63</v>
      </c>
      <c r="M6602" s="427"/>
      <c r="N6602" s="434">
        <v>36354</v>
      </c>
      <c r="O6602" s="427">
        <v>7.87</v>
      </c>
    </row>
    <row r="6603" spans="11:15" ht="15" customHeight="1">
      <c r="K6603" s="434">
        <v>36354</v>
      </c>
      <c r="L6603" s="427">
        <v>7.61</v>
      </c>
      <c r="M6603" s="427"/>
      <c r="N6603" s="434">
        <v>36353</v>
      </c>
      <c r="O6603" s="427">
        <v>7.88</v>
      </c>
    </row>
    <row r="6604" spans="11:15" ht="15" customHeight="1">
      <c r="K6604" s="434">
        <v>36353</v>
      </c>
      <c r="L6604" s="427">
        <v>7.62</v>
      </c>
      <c r="M6604" s="427"/>
      <c r="N6604" s="434">
        <v>36350</v>
      </c>
      <c r="O6604" s="427">
        <v>7.97</v>
      </c>
    </row>
    <row r="6605" spans="11:15" ht="15" customHeight="1">
      <c r="K6605" s="434">
        <v>36350</v>
      </c>
      <c r="L6605" s="427">
        <v>7.71</v>
      </c>
      <c r="M6605" s="427"/>
      <c r="N6605" s="434">
        <v>36349</v>
      </c>
      <c r="O6605" s="427">
        <v>7.96</v>
      </c>
    </row>
    <row r="6606" spans="11:15" ht="15" customHeight="1">
      <c r="K6606" s="434">
        <v>36349</v>
      </c>
      <c r="L6606" s="427">
        <v>7.7</v>
      </c>
      <c r="M6606" s="427"/>
      <c r="N6606" s="434">
        <v>36348</v>
      </c>
      <c r="O6606" s="427">
        <v>7.99</v>
      </c>
    </row>
    <row r="6607" spans="11:15" ht="15" customHeight="1">
      <c r="K6607" s="434">
        <v>36348</v>
      </c>
      <c r="L6607" s="427">
        <v>7.75</v>
      </c>
      <c r="M6607" s="427"/>
      <c r="N6607" s="434">
        <v>36347</v>
      </c>
      <c r="O6607" s="427">
        <v>8.01</v>
      </c>
    </row>
    <row r="6608" spans="11:15" ht="15" customHeight="1">
      <c r="K6608" s="434">
        <v>36347</v>
      </c>
      <c r="L6608" s="427">
        <v>7.74</v>
      </c>
      <c r="M6608" s="427"/>
      <c r="N6608" s="434">
        <v>36343</v>
      </c>
      <c r="O6608" s="427">
        <v>7.98</v>
      </c>
    </row>
    <row r="6609" spans="11:15" ht="15" customHeight="1">
      <c r="K6609" s="434">
        <v>36343</v>
      </c>
      <c r="L6609" s="427">
        <v>7.7</v>
      </c>
      <c r="M6609" s="427"/>
      <c r="N6609" s="434">
        <v>36342</v>
      </c>
      <c r="O6609" s="427">
        <v>8</v>
      </c>
    </row>
    <row r="6610" spans="11:15" ht="15" customHeight="1">
      <c r="K6610" s="434">
        <v>36342</v>
      </c>
      <c r="L6610" s="427">
        <v>7.71</v>
      </c>
      <c r="M6610" s="427"/>
      <c r="N6610" s="434">
        <v>36341</v>
      </c>
      <c r="O6610" s="427">
        <v>8</v>
      </c>
    </row>
    <row r="6611" spans="11:15" ht="15" customHeight="1">
      <c r="K6611" s="434">
        <v>36341</v>
      </c>
      <c r="L6611" s="427">
        <v>7.72</v>
      </c>
      <c r="M6611" s="427"/>
      <c r="N6611" s="434">
        <v>36340</v>
      </c>
      <c r="O6611" s="427">
        <v>8.07</v>
      </c>
    </row>
    <row r="6612" spans="11:15" ht="15" customHeight="1">
      <c r="K6612" s="434">
        <v>36340</v>
      </c>
      <c r="L6612" s="427">
        <v>7.78</v>
      </c>
      <c r="M6612" s="427"/>
      <c r="N6612" s="434">
        <v>36339</v>
      </c>
      <c r="O6612" s="427">
        <v>8.1</v>
      </c>
    </row>
    <row r="6613" spans="11:15" ht="15" customHeight="1">
      <c r="K6613" s="434">
        <v>36339</v>
      </c>
      <c r="L6613" s="427">
        <v>7.81</v>
      </c>
      <c r="M6613" s="427"/>
      <c r="N6613" s="434">
        <v>36336</v>
      </c>
      <c r="O6613" s="427">
        <v>8.15</v>
      </c>
    </row>
    <row r="6614" spans="11:15" ht="15" customHeight="1">
      <c r="K6614" s="434">
        <v>36336</v>
      </c>
      <c r="L6614" s="427">
        <v>7.87</v>
      </c>
      <c r="M6614" s="427"/>
      <c r="N6614" s="434">
        <v>36335</v>
      </c>
      <c r="O6614" s="427">
        <v>8.16</v>
      </c>
    </row>
    <row r="6615" spans="11:15" ht="15" customHeight="1">
      <c r="K6615" s="434">
        <v>36335</v>
      </c>
      <c r="L6615" s="427">
        <v>7.87</v>
      </c>
      <c r="M6615" s="427"/>
      <c r="N6615" s="434">
        <v>36334</v>
      </c>
      <c r="O6615" s="427">
        <v>8.1199999999999992</v>
      </c>
    </row>
    <row r="6616" spans="11:15" ht="15" customHeight="1">
      <c r="K6616" s="434">
        <v>36334</v>
      </c>
      <c r="L6616" s="427">
        <v>7.83</v>
      </c>
      <c r="M6616" s="427"/>
      <c r="N6616" s="434">
        <v>36333</v>
      </c>
      <c r="O6616" s="427">
        <v>8.08</v>
      </c>
    </row>
    <row r="6617" spans="11:15" ht="15" customHeight="1">
      <c r="K6617" s="434">
        <v>36333</v>
      </c>
      <c r="L6617" s="427">
        <v>7.79</v>
      </c>
      <c r="M6617" s="427"/>
      <c r="N6617" s="434">
        <v>36332</v>
      </c>
      <c r="O6617" s="427">
        <v>8.0299999999999994</v>
      </c>
    </row>
    <row r="6618" spans="11:15" ht="15" customHeight="1">
      <c r="K6618" s="434">
        <v>36332</v>
      </c>
      <c r="L6618" s="427">
        <v>7.74</v>
      </c>
      <c r="M6618" s="427"/>
      <c r="N6618" s="434">
        <v>36329</v>
      </c>
      <c r="O6618" s="427">
        <v>7.98</v>
      </c>
    </row>
    <row r="6619" spans="11:15" ht="15" customHeight="1">
      <c r="K6619" s="434">
        <v>36329</v>
      </c>
      <c r="L6619" s="427">
        <v>7.69</v>
      </c>
      <c r="M6619" s="427"/>
      <c r="N6619" s="434">
        <v>36328</v>
      </c>
      <c r="O6619" s="427">
        <v>7.95</v>
      </c>
    </row>
    <row r="6620" spans="11:15" ht="15" customHeight="1">
      <c r="K6620" s="434">
        <v>36328</v>
      </c>
      <c r="L6620" s="427">
        <v>7.66</v>
      </c>
      <c r="M6620" s="427"/>
      <c r="N6620" s="434">
        <v>36327</v>
      </c>
      <c r="O6620" s="427">
        <v>8.0500000000000007</v>
      </c>
    </row>
    <row r="6621" spans="11:15" ht="15" customHeight="1">
      <c r="K6621" s="434">
        <v>36327</v>
      </c>
      <c r="L6621" s="427">
        <v>7.76</v>
      </c>
      <c r="M6621" s="427"/>
      <c r="N6621" s="434">
        <v>36326</v>
      </c>
      <c r="O6621" s="427">
        <v>8.07</v>
      </c>
    </row>
    <row r="6622" spans="11:15" ht="15" customHeight="1">
      <c r="K6622" s="434">
        <v>36326</v>
      </c>
      <c r="L6622" s="427">
        <v>7.78</v>
      </c>
      <c r="M6622" s="427"/>
      <c r="N6622" s="434">
        <v>36325</v>
      </c>
      <c r="O6622" s="427">
        <v>8.0500000000000007</v>
      </c>
    </row>
    <row r="6623" spans="11:15" ht="15" customHeight="1">
      <c r="K6623" s="434">
        <v>36325</v>
      </c>
      <c r="L6623" s="427">
        <v>7.77</v>
      </c>
      <c r="M6623" s="427"/>
      <c r="N6623" s="434">
        <v>36322</v>
      </c>
      <c r="O6623" s="427">
        <v>8.09</v>
      </c>
    </row>
    <row r="6624" spans="11:15" ht="15" customHeight="1">
      <c r="K6624" s="434">
        <v>36322</v>
      </c>
      <c r="L6624" s="427">
        <v>7.8</v>
      </c>
      <c r="M6624" s="427"/>
      <c r="N6624" s="434">
        <v>36321</v>
      </c>
      <c r="O6624" s="427">
        <v>8.01</v>
      </c>
    </row>
    <row r="6625" spans="11:15" ht="15" customHeight="1">
      <c r="K6625" s="434">
        <v>36321</v>
      </c>
      <c r="L6625" s="427">
        <v>7.74</v>
      </c>
      <c r="M6625" s="427"/>
      <c r="N6625" s="434">
        <v>36320</v>
      </c>
      <c r="O6625" s="427">
        <v>7.98</v>
      </c>
    </row>
    <row r="6626" spans="11:15" ht="15" customHeight="1">
      <c r="K6626" s="434">
        <v>36320</v>
      </c>
      <c r="L6626" s="427">
        <v>7.71</v>
      </c>
      <c r="M6626" s="427"/>
      <c r="N6626" s="434">
        <v>36319</v>
      </c>
      <c r="O6626" s="427">
        <v>7.97</v>
      </c>
    </row>
    <row r="6627" spans="11:15" ht="15" customHeight="1">
      <c r="K6627" s="434">
        <v>36319</v>
      </c>
      <c r="L6627" s="427">
        <v>7.69</v>
      </c>
      <c r="M6627" s="427"/>
      <c r="N6627" s="434">
        <v>36318</v>
      </c>
      <c r="O6627" s="427">
        <v>7.96</v>
      </c>
    </row>
    <row r="6628" spans="11:15" ht="15" customHeight="1">
      <c r="K6628" s="434">
        <v>36318</v>
      </c>
      <c r="L6628" s="427">
        <v>7.67</v>
      </c>
      <c r="M6628" s="427"/>
      <c r="N6628" s="434">
        <v>36315</v>
      </c>
      <c r="O6628" s="427">
        <v>7.95</v>
      </c>
    </row>
    <row r="6629" spans="11:15" ht="15" customHeight="1">
      <c r="K6629" s="434">
        <v>36315</v>
      </c>
      <c r="L6629" s="427">
        <v>7.67</v>
      </c>
      <c r="M6629" s="427"/>
      <c r="N6629" s="434">
        <v>36314</v>
      </c>
      <c r="O6629" s="427">
        <v>7.94</v>
      </c>
    </row>
    <row r="6630" spans="11:15" ht="15" customHeight="1">
      <c r="K6630" s="434">
        <v>36314</v>
      </c>
      <c r="L6630" s="427">
        <v>7.66</v>
      </c>
      <c r="M6630" s="427"/>
      <c r="N6630" s="434">
        <v>36313</v>
      </c>
      <c r="O6630" s="427">
        <v>7.93</v>
      </c>
    </row>
    <row r="6631" spans="11:15" ht="15" customHeight="1">
      <c r="K6631" s="434">
        <v>36313</v>
      </c>
      <c r="L6631" s="427">
        <v>7.65</v>
      </c>
      <c r="M6631" s="427"/>
      <c r="N6631" s="434">
        <v>36312</v>
      </c>
      <c r="O6631" s="427">
        <v>7.93</v>
      </c>
    </row>
    <row r="6632" spans="11:15" ht="15" customHeight="1">
      <c r="K6632" s="434">
        <v>36312</v>
      </c>
      <c r="L6632" s="427">
        <v>7.65</v>
      </c>
      <c r="M6632" s="427"/>
      <c r="N6632" s="434">
        <v>36308</v>
      </c>
      <c r="O6632" s="427">
        <v>7.85</v>
      </c>
    </row>
    <row r="6633" spans="11:15" ht="15" customHeight="1">
      <c r="K6633" s="434">
        <v>36308</v>
      </c>
      <c r="L6633" s="427">
        <v>7.57</v>
      </c>
      <c r="M6633" s="427"/>
      <c r="N6633" s="434">
        <v>36307</v>
      </c>
      <c r="O6633" s="427">
        <v>7.84</v>
      </c>
    </row>
    <row r="6634" spans="11:15" ht="15" customHeight="1">
      <c r="K6634" s="434">
        <v>36307</v>
      </c>
      <c r="L6634" s="427">
        <v>7.56</v>
      </c>
      <c r="M6634" s="427"/>
      <c r="N6634" s="434">
        <v>36306</v>
      </c>
      <c r="O6634" s="427">
        <v>7.83</v>
      </c>
    </row>
    <row r="6635" spans="11:15" ht="15" customHeight="1">
      <c r="K6635" s="434">
        <v>36306</v>
      </c>
      <c r="L6635" s="427">
        <v>7.55</v>
      </c>
      <c r="M6635" s="427"/>
      <c r="N6635" s="434">
        <v>36305</v>
      </c>
      <c r="O6635" s="427">
        <v>7.8</v>
      </c>
    </row>
    <row r="6636" spans="11:15" ht="15" customHeight="1">
      <c r="K6636" s="434">
        <v>36305</v>
      </c>
      <c r="L6636" s="427">
        <v>7.52</v>
      </c>
      <c r="M6636" s="427"/>
      <c r="N6636" s="434">
        <v>36304</v>
      </c>
      <c r="O6636" s="427">
        <v>7.81</v>
      </c>
    </row>
    <row r="6637" spans="11:15" ht="15" customHeight="1">
      <c r="K6637" s="434">
        <v>36304</v>
      </c>
      <c r="L6637" s="427">
        <v>7.52</v>
      </c>
      <c r="M6637" s="427"/>
      <c r="N6637" s="434">
        <v>36301</v>
      </c>
      <c r="O6637" s="427">
        <v>7.8</v>
      </c>
    </row>
    <row r="6638" spans="11:15" ht="15" customHeight="1">
      <c r="K6638" s="434">
        <v>36301</v>
      </c>
      <c r="L6638" s="427">
        <v>7.51</v>
      </c>
      <c r="M6638" s="427"/>
      <c r="N6638" s="434">
        <v>36300</v>
      </c>
      <c r="O6638" s="427">
        <v>7.85</v>
      </c>
    </row>
    <row r="6639" spans="11:15" ht="15" customHeight="1">
      <c r="K6639" s="434">
        <v>36300</v>
      </c>
      <c r="L6639" s="427">
        <v>7.56</v>
      </c>
      <c r="M6639" s="427"/>
      <c r="N6639" s="434">
        <v>36299</v>
      </c>
      <c r="O6639" s="427">
        <v>7.79</v>
      </c>
    </row>
    <row r="6640" spans="11:15" ht="15" customHeight="1">
      <c r="K6640" s="434">
        <v>36299</v>
      </c>
      <c r="L6640" s="427">
        <v>7.5</v>
      </c>
      <c r="M6640" s="427"/>
      <c r="N6640" s="434">
        <v>36298</v>
      </c>
      <c r="O6640" s="427">
        <v>7.8</v>
      </c>
    </row>
    <row r="6641" spans="11:15" ht="15" customHeight="1">
      <c r="K6641" s="434">
        <v>36298</v>
      </c>
      <c r="L6641" s="427">
        <v>7.55</v>
      </c>
      <c r="M6641" s="427"/>
      <c r="N6641" s="434">
        <v>36297</v>
      </c>
      <c r="O6641" s="427">
        <v>7.76</v>
      </c>
    </row>
    <row r="6642" spans="11:15" ht="15" customHeight="1">
      <c r="K6642" s="434">
        <v>36297</v>
      </c>
      <c r="L6642" s="427">
        <v>7.51</v>
      </c>
      <c r="M6642" s="427"/>
      <c r="N6642" s="434">
        <v>36294</v>
      </c>
      <c r="O6642" s="427">
        <v>7.75</v>
      </c>
    </row>
    <row r="6643" spans="11:15" ht="15" customHeight="1">
      <c r="K6643" s="434">
        <v>36294</v>
      </c>
      <c r="L6643" s="427">
        <v>7.5</v>
      </c>
      <c r="M6643" s="427"/>
      <c r="N6643" s="434">
        <v>36293</v>
      </c>
      <c r="O6643" s="427">
        <v>7.64</v>
      </c>
    </row>
    <row r="6644" spans="11:15" ht="15" customHeight="1">
      <c r="K6644" s="434">
        <v>36293</v>
      </c>
      <c r="L6644" s="427">
        <v>7.37</v>
      </c>
      <c r="M6644" s="427"/>
      <c r="N6644" s="434">
        <v>36292</v>
      </c>
      <c r="O6644" s="427">
        <v>7.71</v>
      </c>
    </row>
    <row r="6645" spans="11:15" ht="15" customHeight="1">
      <c r="K6645" s="434">
        <v>36292</v>
      </c>
      <c r="L6645" s="427">
        <v>7.45</v>
      </c>
      <c r="M6645" s="427"/>
      <c r="N6645" s="434">
        <v>36291</v>
      </c>
      <c r="O6645" s="427">
        <v>7.72</v>
      </c>
    </row>
    <row r="6646" spans="11:15" ht="15" customHeight="1">
      <c r="K6646" s="434">
        <v>36291</v>
      </c>
      <c r="L6646" s="427">
        <v>7.45</v>
      </c>
      <c r="M6646" s="427"/>
      <c r="N6646" s="434">
        <v>36290</v>
      </c>
      <c r="O6646" s="427">
        <v>7.67</v>
      </c>
    </row>
    <row r="6647" spans="11:15" ht="15" customHeight="1">
      <c r="K6647" s="434">
        <v>36290</v>
      </c>
      <c r="L6647" s="427">
        <v>7.41</v>
      </c>
      <c r="M6647" s="427"/>
      <c r="N6647" s="434">
        <v>36287</v>
      </c>
      <c r="O6647" s="427">
        <v>7.7</v>
      </c>
    </row>
    <row r="6648" spans="11:15" ht="15" customHeight="1">
      <c r="K6648" s="434">
        <v>36287</v>
      </c>
      <c r="L6648" s="427">
        <v>7.44</v>
      </c>
      <c r="M6648" s="427"/>
      <c r="N6648" s="434">
        <v>36286</v>
      </c>
      <c r="O6648" s="427">
        <v>7.68</v>
      </c>
    </row>
    <row r="6649" spans="11:15" ht="15" customHeight="1">
      <c r="K6649" s="434">
        <v>36286</v>
      </c>
      <c r="L6649" s="427">
        <v>7.42</v>
      </c>
      <c r="M6649" s="427"/>
      <c r="N6649" s="434">
        <v>36285</v>
      </c>
      <c r="O6649" s="427">
        <v>7.61</v>
      </c>
    </row>
    <row r="6650" spans="11:15" ht="15" customHeight="1">
      <c r="K6650" s="434">
        <v>36285</v>
      </c>
      <c r="L6650" s="427">
        <v>7.34</v>
      </c>
      <c r="M6650" s="427"/>
      <c r="N6650" s="434">
        <v>36284</v>
      </c>
      <c r="O6650" s="427">
        <v>7.63</v>
      </c>
    </row>
    <row r="6651" spans="11:15" ht="15" customHeight="1">
      <c r="K6651" s="434">
        <v>36284</v>
      </c>
      <c r="L6651" s="427">
        <v>7.35</v>
      </c>
      <c r="M6651" s="427"/>
      <c r="N6651" s="434">
        <v>36283</v>
      </c>
      <c r="O6651" s="427">
        <v>7.59</v>
      </c>
    </row>
    <row r="6652" spans="11:15" ht="15" customHeight="1">
      <c r="K6652" s="434">
        <v>36283</v>
      </c>
      <c r="L6652" s="427">
        <v>7.31</v>
      </c>
      <c r="M6652" s="427"/>
      <c r="N6652" s="434">
        <v>36280</v>
      </c>
      <c r="O6652" s="427">
        <v>7.59</v>
      </c>
    </row>
    <row r="6653" spans="11:15" ht="15" customHeight="1">
      <c r="K6653" s="434">
        <v>36280</v>
      </c>
      <c r="L6653" s="427">
        <v>7.32</v>
      </c>
      <c r="M6653" s="427"/>
      <c r="N6653" s="434">
        <v>36279</v>
      </c>
      <c r="O6653" s="427">
        <v>7.48</v>
      </c>
    </row>
    <row r="6654" spans="11:15" ht="15" customHeight="1">
      <c r="K6654" s="434">
        <v>36279</v>
      </c>
      <c r="L6654" s="427">
        <v>7.21</v>
      </c>
      <c r="M6654" s="427"/>
      <c r="N6654" s="434">
        <v>36278</v>
      </c>
      <c r="O6654" s="427">
        <v>7.52</v>
      </c>
    </row>
    <row r="6655" spans="11:15" ht="15" customHeight="1">
      <c r="K6655" s="434">
        <v>36278</v>
      </c>
      <c r="L6655" s="427">
        <v>7.25</v>
      </c>
      <c r="M6655" s="427"/>
      <c r="N6655" s="434">
        <v>36277</v>
      </c>
      <c r="O6655" s="427">
        <v>7.5</v>
      </c>
    </row>
    <row r="6656" spans="11:15" ht="15" customHeight="1">
      <c r="K6656" s="434">
        <v>36277</v>
      </c>
      <c r="L6656" s="427">
        <v>7.23</v>
      </c>
      <c r="M6656" s="427"/>
      <c r="N6656" s="434">
        <v>36276</v>
      </c>
      <c r="O6656" s="427">
        <v>7.52</v>
      </c>
    </row>
    <row r="6657" spans="11:15" ht="15" customHeight="1">
      <c r="K6657" s="434">
        <v>36276</v>
      </c>
      <c r="L6657" s="427">
        <v>7.25</v>
      </c>
      <c r="M6657" s="427"/>
      <c r="N6657" s="434">
        <v>36273</v>
      </c>
      <c r="O6657" s="427">
        <v>7.54</v>
      </c>
    </row>
    <row r="6658" spans="11:15" ht="15" customHeight="1">
      <c r="K6658" s="434">
        <v>36273</v>
      </c>
      <c r="L6658" s="427">
        <v>7.27</v>
      </c>
      <c r="M6658" s="427"/>
      <c r="N6658" s="434">
        <v>36272</v>
      </c>
      <c r="O6658" s="427">
        <v>7.54</v>
      </c>
    </row>
    <row r="6659" spans="11:15" ht="15" customHeight="1">
      <c r="K6659" s="434">
        <v>36272</v>
      </c>
      <c r="L6659" s="427">
        <v>7.27</v>
      </c>
      <c r="M6659" s="427"/>
      <c r="N6659" s="434">
        <v>36271</v>
      </c>
      <c r="O6659" s="427">
        <v>7.5</v>
      </c>
    </row>
    <row r="6660" spans="11:15" ht="15" customHeight="1">
      <c r="K6660" s="434">
        <v>36271</v>
      </c>
      <c r="L6660" s="427">
        <v>7.22</v>
      </c>
      <c r="M6660" s="427"/>
      <c r="N6660" s="434">
        <v>36270</v>
      </c>
      <c r="O6660" s="427">
        <v>7.49</v>
      </c>
    </row>
    <row r="6661" spans="11:15" ht="15" customHeight="1">
      <c r="K6661" s="434">
        <v>36270</v>
      </c>
      <c r="L6661" s="427">
        <v>7.21</v>
      </c>
      <c r="M6661" s="427"/>
      <c r="N6661" s="434">
        <v>36269</v>
      </c>
      <c r="O6661" s="427">
        <v>7.49</v>
      </c>
    </row>
    <row r="6662" spans="11:15" ht="15" customHeight="1">
      <c r="K6662" s="434">
        <v>36269</v>
      </c>
      <c r="L6662" s="427">
        <v>7.22</v>
      </c>
      <c r="M6662" s="427"/>
      <c r="N6662" s="434">
        <v>36266</v>
      </c>
      <c r="O6662" s="427">
        <v>7.52</v>
      </c>
    </row>
    <row r="6663" spans="11:15" ht="15" customHeight="1">
      <c r="K6663" s="434">
        <v>36266</v>
      </c>
      <c r="L6663" s="427">
        <v>7.24</v>
      </c>
      <c r="M6663" s="427"/>
      <c r="N6663" s="434">
        <v>36265</v>
      </c>
      <c r="O6663" s="427">
        <v>7.48</v>
      </c>
    </row>
    <row r="6664" spans="11:15" ht="15" customHeight="1">
      <c r="K6664" s="434">
        <v>36265</v>
      </c>
      <c r="L6664" s="427">
        <v>7.2</v>
      </c>
      <c r="M6664" s="427"/>
      <c r="N6664" s="434">
        <v>36264</v>
      </c>
      <c r="O6664" s="427">
        <v>7.47</v>
      </c>
    </row>
    <row r="6665" spans="11:15" ht="15" customHeight="1">
      <c r="K6665" s="434">
        <v>36264</v>
      </c>
      <c r="L6665" s="427">
        <v>7.19</v>
      </c>
      <c r="M6665" s="427"/>
      <c r="N6665" s="434">
        <v>36263</v>
      </c>
      <c r="O6665" s="427">
        <v>7.46</v>
      </c>
    </row>
    <row r="6666" spans="11:15" ht="15" customHeight="1">
      <c r="K6666" s="434">
        <v>36263</v>
      </c>
      <c r="L6666" s="427">
        <v>7.18</v>
      </c>
      <c r="M6666" s="427"/>
      <c r="N6666" s="434">
        <v>36262</v>
      </c>
      <c r="O6666" s="427">
        <v>7.44</v>
      </c>
    </row>
    <row r="6667" spans="11:15" ht="15" customHeight="1">
      <c r="K6667" s="434">
        <v>36262</v>
      </c>
      <c r="L6667" s="427">
        <v>7.15</v>
      </c>
      <c r="M6667" s="427"/>
      <c r="N6667" s="434">
        <v>36259</v>
      </c>
      <c r="O6667" s="427">
        <v>7.43</v>
      </c>
    </row>
    <row r="6668" spans="11:15" ht="15" customHeight="1">
      <c r="K6668" s="434">
        <v>36259</v>
      </c>
      <c r="L6668" s="427">
        <v>7.14</v>
      </c>
      <c r="M6668" s="427"/>
      <c r="N6668" s="434">
        <v>36258</v>
      </c>
      <c r="O6668" s="427">
        <v>7.44</v>
      </c>
    </row>
    <row r="6669" spans="11:15" ht="15" customHeight="1">
      <c r="K6669" s="434">
        <v>36258</v>
      </c>
      <c r="L6669" s="427">
        <v>7.13</v>
      </c>
      <c r="M6669" s="427"/>
      <c r="N6669" s="434">
        <v>36257</v>
      </c>
      <c r="O6669" s="427">
        <v>7.5</v>
      </c>
    </row>
    <row r="6670" spans="11:15" ht="15" customHeight="1">
      <c r="K6670" s="434">
        <v>36257</v>
      </c>
      <c r="L6670" s="427">
        <v>7.19</v>
      </c>
      <c r="M6670" s="427"/>
      <c r="N6670" s="434">
        <v>36256</v>
      </c>
      <c r="O6670" s="427">
        <v>7.5</v>
      </c>
    </row>
    <row r="6671" spans="11:15" ht="15" customHeight="1">
      <c r="K6671" s="434">
        <v>36256</v>
      </c>
      <c r="L6671" s="427">
        <v>7.19</v>
      </c>
      <c r="M6671" s="427"/>
      <c r="N6671" s="434">
        <v>36255</v>
      </c>
      <c r="O6671" s="427">
        <v>7.54</v>
      </c>
    </row>
    <row r="6672" spans="11:15" ht="15" customHeight="1">
      <c r="K6672" s="434">
        <v>36255</v>
      </c>
      <c r="L6672" s="427">
        <v>7.24</v>
      </c>
      <c r="M6672" s="427"/>
      <c r="N6672" s="434">
        <v>36252</v>
      </c>
      <c r="O6672" s="427">
        <v>7.55</v>
      </c>
    </row>
    <row r="6673" spans="11:15" ht="15" customHeight="1">
      <c r="K6673" s="434">
        <v>36252</v>
      </c>
      <c r="L6673" s="427">
        <v>7.25</v>
      </c>
      <c r="M6673" s="427"/>
      <c r="N6673" s="434">
        <v>36251</v>
      </c>
      <c r="O6673" s="427">
        <v>7.61</v>
      </c>
    </row>
    <row r="6674" spans="11:15" ht="15" customHeight="1">
      <c r="K6674" s="434">
        <v>36251</v>
      </c>
      <c r="L6674" s="427">
        <v>7.31</v>
      </c>
      <c r="M6674" s="427"/>
      <c r="N6674" s="434">
        <v>36250</v>
      </c>
      <c r="O6674" s="427">
        <v>7.58</v>
      </c>
    </row>
    <row r="6675" spans="11:15" ht="15" customHeight="1">
      <c r="K6675" s="434">
        <v>36250</v>
      </c>
      <c r="L6675" s="427">
        <v>7.27</v>
      </c>
      <c r="M6675" s="427"/>
      <c r="N6675" s="434">
        <v>36249</v>
      </c>
      <c r="O6675" s="427">
        <v>7.56</v>
      </c>
    </row>
    <row r="6676" spans="11:15" ht="15" customHeight="1">
      <c r="K6676" s="434">
        <v>36249</v>
      </c>
      <c r="L6676" s="427">
        <v>7.24</v>
      </c>
      <c r="M6676" s="427"/>
      <c r="N6676" s="434">
        <v>36248</v>
      </c>
      <c r="O6676" s="427">
        <v>7.6</v>
      </c>
    </row>
    <row r="6677" spans="11:15" ht="15" customHeight="1">
      <c r="K6677" s="434">
        <v>36248</v>
      </c>
      <c r="L6677" s="427">
        <v>7.27</v>
      </c>
      <c r="M6677" s="427"/>
      <c r="N6677" s="434">
        <v>36245</v>
      </c>
      <c r="O6677" s="427">
        <v>7.57</v>
      </c>
    </row>
    <row r="6678" spans="11:15" ht="15" customHeight="1">
      <c r="K6678" s="434">
        <v>36245</v>
      </c>
      <c r="L6678" s="427">
        <v>7.25</v>
      </c>
      <c r="M6678" s="427"/>
      <c r="N6678" s="434">
        <v>36244</v>
      </c>
      <c r="O6678" s="427">
        <v>7.56</v>
      </c>
    </row>
    <row r="6679" spans="11:15" ht="15" customHeight="1">
      <c r="K6679" s="434">
        <v>36244</v>
      </c>
      <c r="L6679" s="427">
        <v>7.24</v>
      </c>
      <c r="M6679" s="427"/>
      <c r="N6679" s="434">
        <v>36243</v>
      </c>
      <c r="O6679" s="427">
        <v>7.52</v>
      </c>
    </row>
    <row r="6680" spans="11:15" ht="15" customHeight="1">
      <c r="K6680" s="434">
        <v>36243</v>
      </c>
      <c r="L6680" s="427">
        <v>7.19</v>
      </c>
      <c r="M6680" s="427"/>
      <c r="N6680" s="434">
        <v>36242</v>
      </c>
      <c r="O6680" s="427">
        <v>7.55</v>
      </c>
    </row>
    <row r="6681" spans="11:15" ht="15" customHeight="1">
      <c r="K6681" s="434">
        <v>36242</v>
      </c>
      <c r="L6681" s="427">
        <v>7.24</v>
      </c>
      <c r="M6681" s="427"/>
      <c r="N6681" s="434">
        <v>36241</v>
      </c>
      <c r="O6681" s="427">
        <v>7.55</v>
      </c>
    </row>
    <row r="6682" spans="11:15" ht="15" customHeight="1">
      <c r="K6682" s="434">
        <v>36241</v>
      </c>
      <c r="L6682" s="427">
        <v>7.25</v>
      </c>
      <c r="M6682" s="427"/>
      <c r="N6682" s="434">
        <v>36238</v>
      </c>
      <c r="O6682" s="427">
        <v>7.52</v>
      </c>
    </row>
    <row r="6683" spans="11:15" ht="15" customHeight="1">
      <c r="K6683" s="434">
        <v>36238</v>
      </c>
      <c r="L6683" s="427">
        <v>7.24</v>
      </c>
      <c r="M6683" s="427"/>
      <c r="N6683" s="434">
        <v>36237</v>
      </c>
      <c r="O6683" s="427">
        <v>7.49</v>
      </c>
    </row>
    <row r="6684" spans="11:15" ht="15" customHeight="1">
      <c r="K6684" s="434">
        <v>36237</v>
      </c>
      <c r="L6684" s="427">
        <v>7.21</v>
      </c>
      <c r="M6684" s="427"/>
      <c r="N6684" s="434">
        <v>36236</v>
      </c>
      <c r="O6684" s="427">
        <v>7.5</v>
      </c>
    </row>
    <row r="6685" spans="11:15" ht="15" customHeight="1">
      <c r="K6685" s="434">
        <v>36236</v>
      </c>
      <c r="L6685" s="427">
        <v>7.22</v>
      </c>
      <c r="M6685" s="427"/>
      <c r="N6685" s="434">
        <v>36235</v>
      </c>
      <c r="O6685" s="427">
        <v>7.48</v>
      </c>
    </row>
    <row r="6686" spans="11:15" ht="15" customHeight="1">
      <c r="K6686" s="434">
        <v>36235</v>
      </c>
      <c r="L6686" s="427">
        <v>7.2</v>
      </c>
      <c r="M6686" s="427"/>
      <c r="N6686" s="434">
        <v>36234</v>
      </c>
      <c r="O6686" s="427">
        <v>7.5</v>
      </c>
    </row>
    <row r="6687" spans="11:15" ht="15" customHeight="1">
      <c r="K6687" s="434">
        <v>36234</v>
      </c>
      <c r="L6687" s="427">
        <v>7.22</v>
      </c>
      <c r="M6687" s="427"/>
      <c r="N6687" s="434">
        <v>36231</v>
      </c>
      <c r="O6687" s="427">
        <v>7.51</v>
      </c>
    </row>
    <row r="6688" spans="11:15" ht="15" customHeight="1">
      <c r="K6688" s="434">
        <v>36231</v>
      </c>
      <c r="L6688" s="427">
        <v>7.24</v>
      </c>
      <c r="M6688" s="427"/>
      <c r="N6688" s="434">
        <v>36230</v>
      </c>
      <c r="O6688" s="427">
        <v>7.54</v>
      </c>
    </row>
    <row r="6689" spans="11:15" ht="15" customHeight="1">
      <c r="K6689" s="434">
        <v>36230</v>
      </c>
      <c r="L6689" s="427">
        <v>7.26</v>
      </c>
      <c r="M6689" s="427"/>
      <c r="N6689" s="434">
        <v>36229</v>
      </c>
      <c r="O6689" s="427">
        <v>7.53</v>
      </c>
    </row>
    <row r="6690" spans="11:15" ht="15" customHeight="1">
      <c r="K6690" s="434">
        <v>36229</v>
      </c>
      <c r="L6690" s="427">
        <v>7.25</v>
      </c>
      <c r="M6690" s="427"/>
      <c r="N6690" s="434">
        <v>36228</v>
      </c>
      <c r="O6690" s="427">
        <v>7.52</v>
      </c>
    </row>
    <row r="6691" spans="11:15" ht="15" customHeight="1">
      <c r="K6691" s="434">
        <v>36228</v>
      </c>
      <c r="L6691" s="427">
        <v>7.23</v>
      </c>
      <c r="M6691" s="427"/>
      <c r="N6691" s="434">
        <v>36227</v>
      </c>
      <c r="O6691" s="427">
        <v>7.56</v>
      </c>
    </row>
    <row r="6692" spans="11:15" ht="15" customHeight="1">
      <c r="K6692" s="434">
        <v>36227</v>
      </c>
      <c r="L6692" s="427">
        <v>7.29</v>
      </c>
      <c r="M6692" s="427"/>
      <c r="N6692" s="434">
        <v>36224</v>
      </c>
      <c r="O6692" s="427">
        <v>7.57</v>
      </c>
    </row>
    <row r="6693" spans="11:15" ht="15" customHeight="1">
      <c r="K6693" s="434">
        <v>36224</v>
      </c>
      <c r="L6693" s="427">
        <v>7.3</v>
      </c>
      <c r="M6693" s="427"/>
      <c r="N6693" s="434">
        <v>36223</v>
      </c>
      <c r="O6693" s="427">
        <v>7.62</v>
      </c>
    </row>
    <row r="6694" spans="11:15" ht="15" customHeight="1">
      <c r="K6694" s="434">
        <v>36223</v>
      </c>
      <c r="L6694" s="427">
        <v>7.36</v>
      </c>
      <c r="M6694" s="427"/>
      <c r="N6694" s="434">
        <v>36222</v>
      </c>
      <c r="O6694" s="427">
        <v>7.6</v>
      </c>
    </row>
    <row r="6695" spans="11:15" ht="15" customHeight="1">
      <c r="K6695" s="434">
        <v>36222</v>
      </c>
      <c r="L6695" s="427">
        <v>7.33</v>
      </c>
      <c r="M6695" s="427"/>
      <c r="N6695" s="434">
        <v>36221</v>
      </c>
      <c r="O6695" s="427">
        <v>7.56</v>
      </c>
    </row>
    <row r="6696" spans="11:15" ht="15" customHeight="1">
      <c r="K6696" s="434">
        <v>36221</v>
      </c>
      <c r="L6696" s="427">
        <v>7.29</v>
      </c>
      <c r="M6696" s="427"/>
      <c r="N6696" s="434">
        <v>36220</v>
      </c>
      <c r="O6696" s="427">
        <v>7.58</v>
      </c>
    </row>
    <row r="6697" spans="11:15" ht="15" customHeight="1">
      <c r="K6697" s="434">
        <v>36220</v>
      </c>
      <c r="L6697" s="427">
        <v>7.31</v>
      </c>
      <c r="M6697" s="427"/>
      <c r="N6697" s="434">
        <v>36217</v>
      </c>
      <c r="O6697" s="427">
        <v>7.51</v>
      </c>
    </row>
    <row r="6698" spans="11:15" ht="15" customHeight="1">
      <c r="K6698" s="434">
        <v>36217</v>
      </c>
      <c r="L6698" s="427">
        <v>7.24</v>
      </c>
      <c r="M6698" s="427"/>
      <c r="N6698" s="434">
        <v>36216</v>
      </c>
      <c r="O6698" s="427">
        <v>7.54</v>
      </c>
    </row>
    <row r="6699" spans="11:15" ht="15" customHeight="1">
      <c r="K6699" s="434">
        <v>36216</v>
      </c>
      <c r="L6699" s="427">
        <v>7.27</v>
      </c>
      <c r="M6699" s="427"/>
      <c r="N6699" s="434">
        <v>36215</v>
      </c>
      <c r="O6699" s="427">
        <v>7.47</v>
      </c>
    </row>
    <row r="6700" spans="11:15" ht="15" customHeight="1">
      <c r="K6700" s="434">
        <v>36215</v>
      </c>
      <c r="L6700" s="427">
        <v>7.19</v>
      </c>
      <c r="M6700" s="427"/>
      <c r="N6700" s="434">
        <v>36214</v>
      </c>
      <c r="O6700" s="427">
        <v>7.42</v>
      </c>
    </row>
    <row r="6701" spans="11:15" ht="15" customHeight="1">
      <c r="K6701" s="434">
        <v>36214</v>
      </c>
      <c r="L6701" s="427">
        <v>7.12</v>
      </c>
      <c r="M6701" s="427"/>
      <c r="N6701" s="434">
        <v>36213</v>
      </c>
      <c r="O6701" s="427">
        <v>7.4</v>
      </c>
    </row>
    <row r="6702" spans="11:15" ht="15" customHeight="1">
      <c r="K6702" s="434">
        <v>36213</v>
      </c>
      <c r="L6702" s="427">
        <v>7.08</v>
      </c>
      <c r="M6702" s="427"/>
      <c r="N6702" s="434">
        <v>36210</v>
      </c>
      <c r="O6702" s="427">
        <v>7.43</v>
      </c>
    </row>
    <row r="6703" spans="11:15" ht="15" customHeight="1">
      <c r="K6703" s="434">
        <v>36210</v>
      </c>
      <c r="L6703" s="427">
        <v>7.11</v>
      </c>
      <c r="M6703" s="427"/>
      <c r="N6703" s="434">
        <v>36209</v>
      </c>
      <c r="O6703" s="427">
        <v>7.42</v>
      </c>
    </row>
    <row r="6704" spans="11:15" ht="15" customHeight="1">
      <c r="K6704" s="434">
        <v>36209</v>
      </c>
      <c r="L6704" s="427">
        <v>7.1</v>
      </c>
      <c r="M6704" s="427"/>
      <c r="N6704" s="434">
        <v>36208</v>
      </c>
      <c r="O6704" s="427">
        <v>7.38</v>
      </c>
    </row>
    <row r="6705" spans="11:15" ht="15" customHeight="1">
      <c r="K6705" s="434">
        <v>36208</v>
      </c>
      <c r="L6705" s="427">
        <v>7.06</v>
      </c>
      <c r="M6705" s="427"/>
      <c r="N6705" s="434">
        <v>36207</v>
      </c>
      <c r="O6705" s="427">
        <v>7.41</v>
      </c>
    </row>
    <row r="6706" spans="11:15" ht="15" customHeight="1">
      <c r="K6706" s="434">
        <v>36207</v>
      </c>
      <c r="L6706" s="427">
        <v>7.09</v>
      </c>
      <c r="M6706" s="427"/>
      <c r="N6706" s="434">
        <v>36203</v>
      </c>
      <c r="O6706" s="427">
        <v>7.4</v>
      </c>
    </row>
    <row r="6707" spans="11:15" ht="15" customHeight="1">
      <c r="K6707" s="434">
        <v>36203</v>
      </c>
      <c r="L6707" s="427">
        <v>7.08</v>
      </c>
      <c r="M6707" s="427"/>
      <c r="N6707" s="434">
        <v>36202</v>
      </c>
      <c r="O6707" s="427">
        <v>7.4</v>
      </c>
    </row>
    <row r="6708" spans="11:15" ht="15" customHeight="1">
      <c r="K6708" s="434">
        <v>36202</v>
      </c>
      <c r="L6708" s="427">
        <v>7.08</v>
      </c>
      <c r="M6708" s="427"/>
      <c r="N6708" s="434">
        <v>36201</v>
      </c>
      <c r="O6708" s="427">
        <v>7.39</v>
      </c>
    </row>
    <row r="6709" spans="11:15" ht="15" customHeight="1">
      <c r="K6709" s="434">
        <v>36201</v>
      </c>
      <c r="L6709" s="427">
        <v>7.07</v>
      </c>
      <c r="M6709" s="427"/>
      <c r="N6709" s="434">
        <v>36200</v>
      </c>
      <c r="O6709" s="427">
        <v>7.39</v>
      </c>
    </row>
    <row r="6710" spans="11:15" ht="15" customHeight="1">
      <c r="K6710" s="434">
        <v>36200</v>
      </c>
      <c r="L6710" s="427">
        <v>7.07</v>
      </c>
      <c r="M6710" s="427"/>
      <c r="N6710" s="434">
        <v>36199</v>
      </c>
      <c r="O6710" s="427">
        <v>7.41</v>
      </c>
    </row>
    <row r="6711" spans="11:15" ht="15" customHeight="1">
      <c r="K6711" s="434">
        <v>36199</v>
      </c>
      <c r="L6711" s="427">
        <v>7.09</v>
      </c>
      <c r="M6711" s="427"/>
      <c r="N6711" s="434">
        <v>36196</v>
      </c>
      <c r="O6711" s="427">
        <v>7.41</v>
      </c>
    </row>
    <row r="6712" spans="11:15" ht="15" customHeight="1">
      <c r="K6712" s="434">
        <v>36196</v>
      </c>
      <c r="L6712" s="427">
        <v>7.09</v>
      </c>
      <c r="M6712" s="427"/>
      <c r="N6712" s="434">
        <v>36195</v>
      </c>
      <c r="O6712" s="427">
        <v>7.38</v>
      </c>
    </row>
    <row r="6713" spans="11:15" ht="15" customHeight="1">
      <c r="K6713" s="434">
        <v>36195</v>
      </c>
      <c r="L6713" s="427">
        <v>7.06</v>
      </c>
      <c r="M6713" s="427"/>
      <c r="N6713" s="434">
        <v>36194</v>
      </c>
      <c r="O6713" s="427">
        <v>7.33</v>
      </c>
    </row>
    <row r="6714" spans="11:15" ht="15" customHeight="1">
      <c r="K6714" s="434">
        <v>36194</v>
      </c>
      <c r="L6714" s="427">
        <v>7</v>
      </c>
      <c r="M6714" s="427"/>
      <c r="N6714" s="434">
        <v>36193</v>
      </c>
      <c r="O6714" s="427">
        <v>7.33</v>
      </c>
    </row>
    <row r="6715" spans="11:15" ht="15" customHeight="1">
      <c r="K6715" s="434">
        <v>36193</v>
      </c>
      <c r="L6715" s="427">
        <v>7</v>
      </c>
      <c r="M6715" s="427"/>
      <c r="N6715" s="434">
        <v>36192</v>
      </c>
      <c r="O6715" s="427">
        <v>7.29</v>
      </c>
    </row>
    <row r="6716" spans="11:15" ht="15" customHeight="1">
      <c r="K6716" s="434">
        <v>36192</v>
      </c>
      <c r="L6716" s="427">
        <v>6.96</v>
      </c>
      <c r="M6716" s="427"/>
      <c r="N6716" s="434">
        <v>36189</v>
      </c>
      <c r="O6716" s="427">
        <v>7.25</v>
      </c>
    </row>
    <row r="6717" spans="11:15" ht="15" customHeight="1">
      <c r="K6717" s="434">
        <v>36189</v>
      </c>
      <c r="L6717" s="427">
        <v>6.92</v>
      </c>
      <c r="M6717" s="427"/>
      <c r="N6717" s="434">
        <v>36188</v>
      </c>
      <c r="O6717" s="427">
        <v>7.26</v>
      </c>
    </row>
    <row r="6718" spans="11:15" ht="15" customHeight="1">
      <c r="K6718" s="434">
        <v>36188</v>
      </c>
      <c r="L6718" s="427">
        <v>6.93</v>
      </c>
      <c r="M6718" s="427"/>
      <c r="N6718" s="434">
        <v>36187</v>
      </c>
      <c r="O6718" s="427">
        <v>7.27</v>
      </c>
    </row>
    <row r="6719" spans="11:15" ht="15" customHeight="1">
      <c r="K6719" s="434">
        <v>36187</v>
      </c>
      <c r="L6719" s="427">
        <v>6.94</v>
      </c>
      <c r="M6719" s="427"/>
      <c r="N6719" s="434">
        <v>36186</v>
      </c>
      <c r="O6719" s="427">
        <v>7.27</v>
      </c>
    </row>
    <row r="6720" spans="11:15" ht="15" customHeight="1">
      <c r="K6720" s="434">
        <v>36186</v>
      </c>
      <c r="L6720" s="427">
        <v>6.93</v>
      </c>
      <c r="M6720" s="427"/>
      <c r="N6720" s="434">
        <v>36185</v>
      </c>
      <c r="O6720" s="427">
        <v>7.26</v>
      </c>
    </row>
    <row r="6721" spans="11:15" ht="15" customHeight="1">
      <c r="K6721" s="434">
        <v>36185</v>
      </c>
      <c r="L6721" s="427">
        <v>6.93</v>
      </c>
      <c r="M6721" s="427"/>
      <c r="N6721" s="434">
        <v>36182</v>
      </c>
      <c r="O6721" s="427">
        <v>7.25</v>
      </c>
    </row>
    <row r="6722" spans="11:15" ht="15" customHeight="1">
      <c r="K6722" s="434">
        <v>36182</v>
      </c>
      <c r="L6722" s="427">
        <v>6.92</v>
      </c>
      <c r="M6722" s="427"/>
      <c r="N6722" s="434">
        <v>36181</v>
      </c>
      <c r="O6722" s="427">
        <v>7.28</v>
      </c>
    </row>
    <row r="6723" spans="11:15" ht="15" customHeight="1">
      <c r="K6723" s="434">
        <v>36181</v>
      </c>
      <c r="L6723" s="427">
        <v>6.95</v>
      </c>
      <c r="M6723" s="427"/>
      <c r="N6723" s="434">
        <v>36180</v>
      </c>
      <c r="O6723" s="427">
        <v>7.3</v>
      </c>
    </row>
    <row r="6724" spans="11:15" ht="15" customHeight="1">
      <c r="K6724" s="434">
        <v>36180</v>
      </c>
      <c r="L6724" s="427">
        <v>6.97</v>
      </c>
      <c r="M6724" s="427"/>
      <c r="N6724" s="434">
        <v>36179</v>
      </c>
      <c r="O6724" s="427">
        <v>7.29</v>
      </c>
    </row>
    <row r="6725" spans="11:15" ht="15" customHeight="1">
      <c r="K6725" s="434">
        <v>36179</v>
      </c>
      <c r="L6725" s="427">
        <v>6.96</v>
      </c>
      <c r="M6725" s="427"/>
      <c r="N6725" s="434">
        <v>36175</v>
      </c>
      <c r="O6725" s="427">
        <v>7.28</v>
      </c>
    </row>
    <row r="6726" spans="11:15" ht="15" customHeight="1">
      <c r="K6726" s="434">
        <v>36175</v>
      </c>
      <c r="L6726" s="427">
        <v>6.95</v>
      </c>
      <c r="M6726" s="427"/>
      <c r="N6726" s="434">
        <v>36174</v>
      </c>
      <c r="O6726" s="427">
        <v>7.25</v>
      </c>
    </row>
    <row r="6727" spans="11:15" ht="15" customHeight="1">
      <c r="K6727" s="434">
        <v>36174</v>
      </c>
      <c r="L6727" s="427">
        <v>6.92</v>
      </c>
      <c r="M6727" s="427"/>
      <c r="N6727" s="434">
        <v>36173</v>
      </c>
      <c r="O6727" s="427">
        <v>7.31</v>
      </c>
    </row>
    <row r="6728" spans="11:15" ht="15" customHeight="1">
      <c r="K6728" s="434">
        <v>36173</v>
      </c>
      <c r="L6728" s="427">
        <v>6.99</v>
      </c>
      <c r="M6728" s="427"/>
      <c r="N6728" s="434">
        <v>36172</v>
      </c>
      <c r="O6728" s="427">
        <v>7.36</v>
      </c>
    </row>
    <row r="6729" spans="11:15" ht="15" customHeight="1">
      <c r="K6729" s="434">
        <v>36172</v>
      </c>
      <c r="L6729" s="427">
        <v>7.04</v>
      </c>
      <c r="M6729" s="427"/>
      <c r="N6729" s="434">
        <v>36171</v>
      </c>
      <c r="O6729" s="427">
        <v>7.39</v>
      </c>
    </row>
    <row r="6730" spans="11:15" ht="15" customHeight="1">
      <c r="K6730" s="434">
        <v>36171</v>
      </c>
      <c r="L6730" s="427">
        <v>7.06</v>
      </c>
      <c r="M6730" s="427"/>
      <c r="N6730" s="434">
        <v>36168</v>
      </c>
      <c r="O6730" s="427">
        <v>7.38</v>
      </c>
    </row>
    <row r="6731" spans="11:15" ht="15" customHeight="1">
      <c r="K6731" s="434">
        <v>36168</v>
      </c>
      <c r="L6731" s="427">
        <v>7.05</v>
      </c>
      <c r="M6731" s="427"/>
      <c r="N6731" s="434">
        <v>36167</v>
      </c>
      <c r="O6731" s="427">
        <v>7.34</v>
      </c>
    </row>
    <row r="6732" spans="11:15" ht="15" customHeight="1">
      <c r="K6732" s="434">
        <v>36167</v>
      </c>
      <c r="L6732" s="427">
        <v>7.01</v>
      </c>
      <c r="M6732" s="427"/>
      <c r="N6732" s="434">
        <v>36166</v>
      </c>
      <c r="O6732" s="427">
        <v>7.32</v>
      </c>
    </row>
    <row r="6733" spans="11:15" ht="15" customHeight="1">
      <c r="K6733" s="434">
        <v>36166</v>
      </c>
      <c r="L6733" s="427">
        <v>6.98</v>
      </c>
      <c r="M6733" s="427"/>
      <c r="N6733" s="434">
        <v>36165</v>
      </c>
      <c r="O6733" s="427">
        <v>7.34</v>
      </c>
    </row>
    <row r="6734" spans="11:15" ht="15" customHeight="1">
      <c r="K6734" s="434">
        <v>36165</v>
      </c>
      <c r="L6734" s="427">
        <v>7</v>
      </c>
      <c r="M6734" s="427"/>
      <c r="N6734" s="434">
        <v>36164</v>
      </c>
      <c r="O6734" s="427">
        <v>7.3</v>
      </c>
    </row>
    <row r="6735" spans="11:15" ht="15" customHeight="1">
      <c r="K6735" s="434">
        <v>36164</v>
      </c>
      <c r="L6735" s="427">
        <v>6.97</v>
      </c>
      <c r="M6735" s="427"/>
      <c r="N6735" s="434">
        <v>36160</v>
      </c>
      <c r="O6735" s="427">
        <v>7.27</v>
      </c>
    </row>
    <row r="6736" spans="11:15" ht="15" customHeight="1">
      <c r="K6736" s="434">
        <v>36160</v>
      </c>
      <c r="L6736" s="427">
        <v>6.93</v>
      </c>
      <c r="M6736" s="427"/>
      <c r="N6736" s="434">
        <v>36159</v>
      </c>
      <c r="O6736" s="427">
        <v>7.27</v>
      </c>
    </row>
    <row r="6737" spans="11:15" ht="15" customHeight="1">
      <c r="K6737" s="434">
        <v>36159</v>
      </c>
      <c r="L6737" s="427">
        <v>6.93</v>
      </c>
      <c r="M6737" s="427"/>
      <c r="N6737" s="434">
        <v>36158</v>
      </c>
      <c r="O6737" s="427">
        <v>7.28</v>
      </c>
    </row>
    <row r="6738" spans="11:15" ht="15" customHeight="1">
      <c r="K6738" s="434">
        <v>36158</v>
      </c>
      <c r="L6738" s="427">
        <v>6.95</v>
      </c>
      <c r="M6738" s="427"/>
      <c r="N6738" s="434">
        <v>36157</v>
      </c>
      <c r="O6738" s="427">
        <v>7.31</v>
      </c>
    </row>
    <row r="6739" spans="11:15" ht="15" customHeight="1">
      <c r="K6739" s="434">
        <v>36157</v>
      </c>
      <c r="L6739" s="427">
        <v>6.98</v>
      </c>
      <c r="M6739" s="427"/>
      <c r="N6739" s="434">
        <v>36153</v>
      </c>
      <c r="O6739" s="427">
        <v>7.35</v>
      </c>
    </row>
    <row r="6740" spans="11:15" ht="15" customHeight="1">
      <c r="K6740" s="434">
        <v>36153</v>
      </c>
      <c r="L6740" s="427">
        <v>7.02</v>
      </c>
      <c r="M6740" s="427"/>
      <c r="N6740" s="434">
        <v>36152</v>
      </c>
      <c r="O6740" s="427">
        <v>7.32</v>
      </c>
    </row>
    <row r="6741" spans="11:15" ht="15" customHeight="1">
      <c r="K6741" s="434">
        <v>36152</v>
      </c>
      <c r="L6741" s="427">
        <v>6.99</v>
      </c>
      <c r="M6741" s="427"/>
      <c r="N6741" s="434">
        <v>36151</v>
      </c>
      <c r="O6741" s="427">
        <v>7.27</v>
      </c>
    </row>
    <row r="6742" spans="11:15" ht="15" customHeight="1">
      <c r="K6742" s="434">
        <v>36151</v>
      </c>
      <c r="L6742" s="427">
        <v>6.94</v>
      </c>
      <c r="M6742" s="427"/>
      <c r="N6742" s="434">
        <v>36150</v>
      </c>
      <c r="O6742" s="427">
        <v>7.22</v>
      </c>
    </row>
    <row r="6743" spans="11:15" ht="15" customHeight="1">
      <c r="K6743" s="434">
        <v>36150</v>
      </c>
      <c r="L6743" s="427">
        <v>6.89</v>
      </c>
      <c r="M6743" s="427"/>
      <c r="N6743" s="434">
        <v>36147</v>
      </c>
      <c r="O6743" s="427">
        <v>7.21</v>
      </c>
    </row>
    <row r="6744" spans="11:15" ht="15" customHeight="1">
      <c r="K6744" s="434">
        <v>36147</v>
      </c>
      <c r="L6744" s="427">
        <v>6.88</v>
      </c>
      <c r="M6744" s="427"/>
      <c r="N6744" s="434">
        <v>36146</v>
      </c>
      <c r="O6744" s="427">
        <v>7.21</v>
      </c>
    </row>
    <row r="6745" spans="11:15" ht="15" customHeight="1">
      <c r="K6745" s="434">
        <v>36146</v>
      </c>
      <c r="L6745" s="427">
        <v>6.87</v>
      </c>
      <c r="M6745" s="427"/>
      <c r="N6745" s="434">
        <v>36145</v>
      </c>
      <c r="O6745" s="427">
        <v>7.21</v>
      </c>
    </row>
    <row r="6746" spans="11:15" ht="15" customHeight="1">
      <c r="K6746" s="434">
        <v>36145</v>
      </c>
      <c r="L6746" s="427">
        <v>6.88</v>
      </c>
      <c r="M6746" s="427"/>
      <c r="N6746" s="434">
        <v>36144</v>
      </c>
      <c r="O6746" s="427">
        <v>7.23</v>
      </c>
    </row>
    <row r="6747" spans="11:15" ht="15" customHeight="1">
      <c r="K6747" s="434">
        <v>36144</v>
      </c>
      <c r="L6747" s="427">
        <v>6.91</v>
      </c>
      <c r="M6747" s="427"/>
      <c r="N6747" s="434">
        <v>36143</v>
      </c>
      <c r="O6747" s="427">
        <v>7.21</v>
      </c>
    </row>
    <row r="6748" spans="11:15" ht="15" customHeight="1">
      <c r="K6748" s="434">
        <v>36143</v>
      </c>
      <c r="L6748" s="427">
        <v>6.89</v>
      </c>
      <c r="M6748" s="427"/>
      <c r="N6748" s="434">
        <v>36140</v>
      </c>
      <c r="O6748" s="427">
        <v>7.24</v>
      </c>
    </row>
    <row r="6749" spans="11:15" ht="15" customHeight="1">
      <c r="K6749" s="434">
        <v>36140</v>
      </c>
      <c r="L6749" s="427">
        <v>6.91</v>
      </c>
      <c r="M6749" s="427"/>
      <c r="N6749" s="434">
        <v>36139</v>
      </c>
      <c r="O6749" s="427">
        <v>7.2</v>
      </c>
    </row>
    <row r="6750" spans="11:15" ht="15" customHeight="1">
      <c r="K6750" s="434">
        <v>36139</v>
      </c>
      <c r="L6750" s="427">
        <v>6.87</v>
      </c>
      <c r="M6750" s="427"/>
      <c r="N6750" s="434">
        <v>36138</v>
      </c>
      <c r="O6750" s="427">
        <v>7.2</v>
      </c>
    </row>
    <row r="6751" spans="11:15" ht="15" customHeight="1">
      <c r="K6751" s="434">
        <v>36138</v>
      </c>
      <c r="L6751" s="427">
        <v>6.88</v>
      </c>
      <c r="M6751" s="427"/>
      <c r="N6751" s="434">
        <v>36137</v>
      </c>
      <c r="O6751" s="427">
        <v>7.22</v>
      </c>
    </row>
    <row r="6752" spans="11:15" ht="15" customHeight="1">
      <c r="K6752" s="434">
        <v>36137</v>
      </c>
      <c r="L6752" s="427">
        <v>6.9</v>
      </c>
      <c r="M6752" s="427"/>
      <c r="N6752" s="434">
        <v>36136</v>
      </c>
      <c r="O6752" s="427">
        <v>7.24</v>
      </c>
    </row>
    <row r="6753" spans="11:15" ht="15" customHeight="1">
      <c r="K6753" s="434">
        <v>36136</v>
      </c>
      <c r="L6753" s="427">
        <v>6.92</v>
      </c>
      <c r="M6753" s="427"/>
      <c r="N6753" s="434">
        <v>36133</v>
      </c>
      <c r="O6753" s="427">
        <v>7.24</v>
      </c>
    </row>
    <row r="6754" spans="11:15" ht="15" customHeight="1">
      <c r="K6754" s="434">
        <v>36133</v>
      </c>
      <c r="L6754" s="427">
        <v>6.92</v>
      </c>
      <c r="M6754" s="427"/>
      <c r="N6754" s="434">
        <v>36132</v>
      </c>
      <c r="O6754" s="427">
        <v>7.21</v>
      </c>
    </row>
    <row r="6755" spans="11:15" ht="15" customHeight="1">
      <c r="K6755" s="434">
        <v>36132</v>
      </c>
      <c r="L6755" s="427">
        <v>6.89</v>
      </c>
      <c r="M6755" s="427"/>
      <c r="N6755" s="434">
        <v>36131</v>
      </c>
      <c r="O6755" s="427">
        <v>7.19</v>
      </c>
    </row>
    <row r="6756" spans="11:15" ht="15" customHeight="1">
      <c r="K6756" s="434">
        <v>36131</v>
      </c>
      <c r="L6756" s="427">
        <v>6.87</v>
      </c>
      <c r="M6756" s="427"/>
      <c r="N6756" s="434">
        <v>36130</v>
      </c>
      <c r="O6756" s="427">
        <v>7.2</v>
      </c>
    </row>
    <row r="6757" spans="11:15" ht="15" customHeight="1">
      <c r="K6757" s="434">
        <v>36130</v>
      </c>
      <c r="L6757" s="427">
        <v>6.87</v>
      </c>
      <c r="M6757" s="427"/>
      <c r="N6757" s="434">
        <v>36129</v>
      </c>
      <c r="O6757" s="427">
        <v>7.21</v>
      </c>
    </row>
    <row r="6758" spans="11:15" ht="15" customHeight="1">
      <c r="K6758" s="434">
        <v>36129</v>
      </c>
      <c r="L6758" s="427">
        <v>6.89</v>
      </c>
      <c r="M6758" s="427"/>
      <c r="N6758" s="434">
        <v>36126</v>
      </c>
      <c r="O6758" s="427">
        <v>7.26</v>
      </c>
    </row>
    <row r="6759" spans="11:15" ht="15" customHeight="1">
      <c r="K6759" s="434">
        <v>36126</v>
      </c>
      <c r="L6759" s="427">
        <v>6.94</v>
      </c>
      <c r="M6759" s="427"/>
      <c r="N6759" s="434">
        <v>36124</v>
      </c>
      <c r="O6759" s="427">
        <v>7.29</v>
      </c>
    </row>
    <row r="6760" spans="11:15" ht="15" customHeight="1">
      <c r="K6760" s="434">
        <v>36124</v>
      </c>
      <c r="L6760" s="427">
        <v>6.95</v>
      </c>
      <c r="M6760" s="427"/>
      <c r="N6760" s="434">
        <v>36123</v>
      </c>
      <c r="O6760" s="427">
        <v>7.3</v>
      </c>
    </row>
    <row r="6761" spans="11:15" ht="15" customHeight="1">
      <c r="K6761" s="434">
        <v>36123</v>
      </c>
      <c r="L6761" s="427">
        <v>6.96</v>
      </c>
      <c r="M6761" s="427"/>
      <c r="N6761" s="434">
        <v>36122</v>
      </c>
      <c r="O6761" s="427">
        <v>7.29</v>
      </c>
    </row>
    <row r="6762" spans="11:15" ht="15" customHeight="1">
      <c r="K6762" s="434">
        <v>36122</v>
      </c>
      <c r="L6762" s="427">
        <v>6.97</v>
      </c>
      <c r="M6762" s="427"/>
      <c r="N6762" s="434">
        <v>36119</v>
      </c>
      <c r="O6762" s="427">
        <v>7.34</v>
      </c>
    </row>
    <row r="6763" spans="11:15" ht="15" customHeight="1">
      <c r="K6763" s="434">
        <v>36119</v>
      </c>
      <c r="L6763" s="427">
        <v>7.02</v>
      </c>
      <c r="M6763" s="427"/>
      <c r="N6763" s="434">
        <v>36118</v>
      </c>
      <c r="O6763" s="427">
        <v>7.33</v>
      </c>
    </row>
    <row r="6764" spans="11:15" ht="15" customHeight="1">
      <c r="K6764" s="434">
        <v>36118</v>
      </c>
      <c r="L6764" s="427">
        <v>7.02</v>
      </c>
      <c r="M6764" s="427"/>
      <c r="N6764" s="434">
        <v>36117</v>
      </c>
      <c r="O6764" s="427">
        <v>7.35</v>
      </c>
    </row>
    <row r="6765" spans="11:15" ht="15" customHeight="1">
      <c r="K6765" s="434">
        <v>36117</v>
      </c>
      <c r="L6765" s="427">
        <v>7.04</v>
      </c>
      <c r="M6765" s="427"/>
      <c r="N6765" s="434">
        <v>36116</v>
      </c>
      <c r="O6765" s="427">
        <v>7.36</v>
      </c>
    </row>
    <row r="6766" spans="11:15" ht="15" customHeight="1">
      <c r="K6766" s="434">
        <v>36116</v>
      </c>
      <c r="L6766" s="427">
        <v>7.05</v>
      </c>
      <c r="M6766" s="427"/>
      <c r="N6766" s="434">
        <v>36115</v>
      </c>
      <c r="O6766" s="427">
        <v>7.37</v>
      </c>
    </row>
    <row r="6767" spans="11:15" ht="15" customHeight="1">
      <c r="K6767" s="434">
        <v>36115</v>
      </c>
      <c r="L6767" s="427">
        <v>7.05</v>
      </c>
      <c r="M6767" s="427"/>
      <c r="N6767" s="434">
        <v>36112</v>
      </c>
      <c r="O6767" s="427">
        <v>7.34</v>
      </c>
    </row>
    <row r="6768" spans="11:15" ht="15" customHeight="1">
      <c r="K6768" s="434">
        <v>36112</v>
      </c>
      <c r="L6768" s="427">
        <v>7.03</v>
      </c>
      <c r="M6768" s="427"/>
      <c r="N6768" s="434">
        <v>36111</v>
      </c>
      <c r="O6768" s="427">
        <v>7.33</v>
      </c>
    </row>
    <row r="6769" spans="11:15" ht="15" customHeight="1">
      <c r="K6769" s="434">
        <v>36111</v>
      </c>
      <c r="L6769" s="427">
        <v>7.01</v>
      </c>
      <c r="M6769" s="427"/>
      <c r="N6769" s="434">
        <v>36109</v>
      </c>
      <c r="O6769" s="427">
        <v>7.35</v>
      </c>
    </row>
    <row r="6770" spans="11:15" ht="15" customHeight="1">
      <c r="K6770" s="434">
        <v>36109</v>
      </c>
      <c r="L6770" s="427">
        <v>7.04</v>
      </c>
      <c r="M6770" s="427"/>
      <c r="N6770" s="434">
        <v>36108</v>
      </c>
      <c r="O6770" s="427">
        <v>7.3</v>
      </c>
    </row>
    <row r="6771" spans="11:15" ht="15" customHeight="1">
      <c r="K6771" s="434">
        <v>36108</v>
      </c>
      <c r="L6771" s="427">
        <v>7.07</v>
      </c>
      <c r="M6771" s="427"/>
      <c r="N6771" s="434">
        <v>36105</v>
      </c>
      <c r="O6771" s="427">
        <v>7.31</v>
      </c>
    </row>
    <row r="6772" spans="11:15" ht="15" customHeight="1">
      <c r="K6772" s="434">
        <v>36105</v>
      </c>
      <c r="L6772" s="427">
        <v>7.11</v>
      </c>
      <c r="M6772" s="427"/>
      <c r="N6772" s="434">
        <v>36104</v>
      </c>
      <c r="O6772" s="427">
        <v>7.33</v>
      </c>
    </row>
    <row r="6773" spans="11:15" ht="15" customHeight="1">
      <c r="K6773" s="434">
        <v>36104</v>
      </c>
      <c r="L6773" s="427">
        <v>7.13</v>
      </c>
      <c r="M6773" s="427"/>
      <c r="N6773" s="434">
        <v>36103</v>
      </c>
      <c r="O6773" s="427">
        <v>7.31</v>
      </c>
    </row>
    <row r="6774" spans="11:15" ht="15" customHeight="1">
      <c r="K6774" s="434">
        <v>36103</v>
      </c>
      <c r="L6774" s="427">
        <v>7.12</v>
      </c>
      <c r="M6774" s="427"/>
      <c r="N6774" s="434">
        <v>36102</v>
      </c>
      <c r="O6774" s="427">
        <v>7.28</v>
      </c>
    </row>
    <row r="6775" spans="11:15" ht="15" customHeight="1">
      <c r="K6775" s="434">
        <v>36102</v>
      </c>
      <c r="L6775" s="427">
        <v>7.08</v>
      </c>
      <c r="M6775" s="427"/>
      <c r="N6775" s="434">
        <v>36101</v>
      </c>
      <c r="O6775" s="427">
        <v>7.28</v>
      </c>
    </row>
    <row r="6776" spans="11:15" ht="15" customHeight="1">
      <c r="K6776" s="434">
        <v>36101</v>
      </c>
      <c r="L6776" s="427">
        <v>7.08</v>
      </c>
      <c r="M6776" s="427"/>
      <c r="N6776" s="434">
        <v>36098</v>
      </c>
      <c r="O6776" s="427">
        <v>7.19</v>
      </c>
    </row>
    <row r="6777" spans="11:15" ht="15" customHeight="1">
      <c r="K6777" s="434">
        <v>36098</v>
      </c>
      <c r="L6777" s="427">
        <v>7.02</v>
      </c>
      <c r="M6777" s="427"/>
      <c r="N6777" s="434">
        <v>36097</v>
      </c>
      <c r="O6777" s="427">
        <v>7.14</v>
      </c>
    </row>
    <row r="6778" spans="11:15" ht="15" customHeight="1">
      <c r="K6778" s="434">
        <v>36097</v>
      </c>
      <c r="L6778" s="427">
        <v>6.98</v>
      </c>
      <c r="M6778" s="427"/>
      <c r="N6778" s="434">
        <v>36096</v>
      </c>
      <c r="O6778" s="427">
        <v>7.18</v>
      </c>
    </row>
    <row r="6779" spans="11:15" ht="15" customHeight="1">
      <c r="K6779" s="434">
        <v>36096</v>
      </c>
      <c r="L6779" s="427">
        <v>7.01</v>
      </c>
      <c r="M6779" s="427"/>
      <c r="N6779" s="434">
        <v>36095</v>
      </c>
      <c r="O6779" s="427">
        <v>7.16</v>
      </c>
    </row>
    <row r="6780" spans="11:15" ht="15" customHeight="1">
      <c r="K6780" s="434">
        <v>36095</v>
      </c>
      <c r="L6780" s="427">
        <v>6.99</v>
      </c>
      <c r="M6780" s="427"/>
      <c r="N6780" s="434">
        <v>36094</v>
      </c>
      <c r="O6780" s="427">
        <v>7.21</v>
      </c>
    </row>
    <row r="6781" spans="11:15" ht="15" customHeight="1">
      <c r="K6781" s="434">
        <v>36094</v>
      </c>
      <c r="L6781" s="427">
        <v>7.04</v>
      </c>
      <c r="M6781" s="427"/>
      <c r="N6781" s="434">
        <v>36091</v>
      </c>
      <c r="O6781" s="427">
        <v>7.24</v>
      </c>
    </row>
    <row r="6782" spans="11:15" ht="15" customHeight="1">
      <c r="K6782" s="434">
        <v>36091</v>
      </c>
      <c r="L6782" s="427">
        <v>7.06</v>
      </c>
      <c r="M6782" s="427"/>
      <c r="N6782" s="434">
        <v>36090</v>
      </c>
      <c r="O6782" s="427">
        <v>7.21</v>
      </c>
    </row>
    <row r="6783" spans="11:15" ht="15" customHeight="1">
      <c r="K6783" s="434">
        <v>36090</v>
      </c>
      <c r="L6783" s="427">
        <v>7.04</v>
      </c>
      <c r="M6783" s="427"/>
      <c r="N6783" s="434">
        <v>36089</v>
      </c>
      <c r="O6783" s="427">
        <v>7.18</v>
      </c>
    </row>
    <row r="6784" spans="11:15" ht="15" customHeight="1">
      <c r="K6784" s="434">
        <v>36089</v>
      </c>
      <c r="L6784" s="427">
        <v>7</v>
      </c>
      <c r="M6784" s="427"/>
      <c r="N6784" s="434">
        <v>36088</v>
      </c>
      <c r="O6784" s="427">
        <v>7.21</v>
      </c>
    </row>
    <row r="6785" spans="11:15" ht="15" customHeight="1">
      <c r="K6785" s="434">
        <v>36088</v>
      </c>
      <c r="L6785" s="427">
        <v>7.04</v>
      </c>
      <c r="M6785" s="427"/>
      <c r="N6785" s="434">
        <v>36087</v>
      </c>
      <c r="O6785" s="427">
        <v>7.15</v>
      </c>
    </row>
    <row r="6786" spans="11:15" ht="15" customHeight="1">
      <c r="K6786" s="434">
        <v>36087</v>
      </c>
      <c r="L6786" s="427">
        <v>7</v>
      </c>
      <c r="M6786" s="427"/>
      <c r="N6786" s="434">
        <v>36084</v>
      </c>
      <c r="O6786" s="427">
        <v>7.16</v>
      </c>
    </row>
    <row r="6787" spans="11:15" ht="15" customHeight="1">
      <c r="K6787" s="434">
        <v>36084</v>
      </c>
      <c r="L6787" s="427">
        <v>6.99</v>
      </c>
      <c r="M6787" s="427"/>
      <c r="N6787" s="434">
        <v>36083</v>
      </c>
      <c r="O6787" s="427">
        <v>7.21</v>
      </c>
    </row>
    <row r="6788" spans="11:15" ht="15" customHeight="1">
      <c r="K6788" s="434">
        <v>36083</v>
      </c>
      <c r="L6788" s="427">
        <v>7.03</v>
      </c>
      <c r="M6788" s="427"/>
      <c r="N6788" s="434">
        <v>36082</v>
      </c>
      <c r="O6788" s="427">
        <v>7.19</v>
      </c>
    </row>
    <row r="6789" spans="11:15" ht="15" customHeight="1">
      <c r="K6789" s="434">
        <v>36082</v>
      </c>
      <c r="L6789" s="427">
        <v>7.01</v>
      </c>
      <c r="M6789" s="427"/>
      <c r="N6789" s="434">
        <v>36081</v>
      </c>
      <c r="O6789" s="427">
        <v>7.26</v>
      </c>
    </row>
    <row r="6790" spans="11:15" ht="15" customHeight="1">
      <c r="K6790" s="434">
        <v>36081</v>
      </c>
      <c r="L6790" s="427">
        <v>7.08</v>
      </c>
      <c r="M6790" s="427"/>
      <c r="N6790" s="434">
        <v>36077</v>
      </c>
      <c r="O6790" s="427">
        <v>7.28</v>
      </c>
    </row>
    <row r="6791" spans="11:15" ht="15" customHeight="1">
      <c r="K6791" s="434">
        <v>36077</v>
      </c>
      <c r="L6791" s="427">
        <v>7.1</v>
      </c>
      <c r="M6791" s="427"/>
      <c r="N6791" s="434">
        <v>36076</v>
      </c>
      <c r="O6791" s="427">
        <v>7.18</v>
      </c>
    </row>
    <row r="6792" spans="11:15" ht="15" customHeight="1">
      <c r="K6792" s="434">
        <v>36076</v>
      </c>
      <c r="L6792" s="427">
        <v>6.99</v>
      </c>
      <c r="M6792" s="427"/>
      <c r="N6792" s="434">
        <v>36075</v>
      </c>
      <c r="O6792" s="427">
        <v>6.97</v>
      </c>
    </row>
    <row r="6793" spans="11:15" ht="15" customHeight="1">
      <c r="K6793" s="434">
        <v>36075</v>
      </c>
      <c r="L6793" s="427">
        <v>6.8</v>
      </c>
      <c r="M6793" s="427"/>
      <c r="N6793" s="434">
        <v>36074</v>
      </c>
      <c r="O6793" s="427">
        <v>6.92</v>
      </c>
    </row>
    <row r="6794" spans="11:15" ht="15" customHeight="1">
      <c r="K6794" s="434">
        <v>36074</v>
      </c>
      <c r="L6794" s="427">
        <v>6.76</v>
      </c>
      <c r="M6794" s="427"/>
      <c r="N6794" s="434">
        <v>36073</v>
      </c>
      <c r="O6794" s="427">
        <v>6.88</v>
      </c>
    </row>
    <row r="6795" spans="11:15" ht="15" customHeight="1">
      <c r="K6795" s="434">
        <v>36073</v>
      </c>
      <c r="L6795" s="427">
        <v>6.72</v>
      </c>
      <c r="M6795" s="427"/>
      <c r="N6795" s="434">
        <v>36070</v>
      </c>
      <c r="O6795" s="427">
        <v>6.92</v>
      </c>
    </row>
    <row r="6796" spans="11:15" ht="15" customHeight="1">
      <c r="K6796" s="434">
        <v>36070</v>
      </c>
      <c r="L6796" s="427">
        <v>6.74</v>
      </c>
      <c r="M6796" s="427"/>
      <c r="N6796" s="434">
        <v>36069</v>
      </c>
      <c r="O6796" s="427">
        <v>6.96</v>
      </c>
    </row>
    <row r="6797" spans="11:15" ht="15" customHeight="1">
      <c r="K6797" s="434">
        <v>36069</v>
      </c>
      <c r="L6797" s="427">
        <v>6.78</v>
      </c>
      <c r="M6797" s="427"/>
      <c r="N6797" s="434">
        <v>36068</v>
      </c>
      <c r="O6797" s="427">
        <v>7.01</v>
      </c>
    </row>
    <row r="6798" spans="11:15" ht="15" customHeight="1">
      <c r="K6798" s="434">
        <v>36068</v>
      </c>
      <c r="L6798" s="427">
        <v>6.82</v>
      </c>
      <c r="M6798" s="427"/>
      <c r="N6798" s="434">
        <v>36067</v>
      </c>
      <c r="O6798" s="427">
        <v>7.08</v>
      </c>
    </row>
    <row r="6799" spans="11:15" ht="15" customHeight="1">
      <c r="K6799" s="434">
        <v>36067</v>
      </c>
      <c r="L6799" s="427">
        <v>6.89</v>
      </c>
      <c r="M6799" s="427"/>
      <c r="N6799" s="434">
        <v>36066</v>
      </c>
      <c r="O6799" s="427">
        <v>7.1</v>
      </c>
    </row>
    <row r="6800" spans="11:15" ht="15" customHeight="1">
      <c r="K6800" s="434">
        <v>36066</v>
      </c>
      <c r="L6800" s="427">
        <v>6.91</v>
      </c>
      <c r="M6800" s="427"/>
      <c r="N6800" s="434">
        <v>36063</v>
      </c>
      <c r="O6800" s="427">
        <v>7.08</v>
      </c>
    </row>
    <row r="6801" spans="11:15" ht="15" customHeight="1">
      <c r="K6801" s="434">
        <v>36063</v>
      </c>
      <c r="L6801" s="427">
        <v>6.89</v>
      </c>
      <c r="M6801" s="427"/>
      <c r="N6801" s="434">
        <v>36062</v>
      </c>
      <c r="O6801" s="427">
        <v>7.1</v>
      </c>
    </row>
    <row r="6802" spans="11:15" ht="15" customHeight="1">
      <c r="K6802" s="434">
        <v>36062</v>
      </c>
      <c r="L6802" s="427">
        <v>6.9</v>
      </c>
      <c r="M6802" s="427"/>
      <c r="N6802" s="434">
        <v>36061</v>
      </c>
      <c r="O6802" s="427">
        <v>7.11</v>
      </c>
    </row>
    <row r="6803" spans="11:15" ht="15" customHeight="1">
      <c r="K6803" s="434">
        <v>36061</v>
      </c>
      <c r="L6803" s="427">
        <v>6.91</v>
      </c>
      <c r="M6803" s="427"/>
      <c r="N6803" s="434">
        <v>36060</v>
      </c>
      <c r="O6803" s="427">
        <v>7.12</v>
      </c>
    </row>
    <row r="6804" spans="11:15" ht="15" customHeight="1">
      <c r="K6804" s="434">
        <v>36060</v>
      </c>
      <c r="L6804" s="427">
        <v>6.92</v>
      </c>
      <c r="M6804" s="427"/>
      <c r="N6804" s="434">
        <v>36059</v>
      </c>
      <c r="O6804" s="427">
        <v>7.11</v>
      </c>
    </row>
    <row r="6805" spans="11:15" ht="15" customHeight="1">
      <c r="K6805" s="434">
        <v>36059</v>
      </c>
      <c r="L6805" s="427">
        <v>6.91</v>
      </c>
      <c r="M6805" s="427"/>
      <c r="N6805" s="434">
        <v>36056</v>
      </c>
      <c r="O6805" s="427">
        <v>7.11</v>
      </c>
    </row>
    <row r="6806" spans="11:15" ht="15" customHeight="1">
      <c r="K6806" s="434">
        <v>36056</v>
      </c>
      <c r="L6806" s="427">
        <v>6.91</v>
      </c>
      <c r="M6806" s="427"/>
      <c r="N6806" s="434">
        <v>36055</v>
      </c>
      <c r="O6806" s="427">
        <v>7.13</v>
      </c>
    </row>
    <row r="6807" spans="11:15" ht="15" customHeight="1">
      <c r="K6807" s="434">
        <v>36055</v>
      </c>
      <c r="L6807" s="427">
        <v>6.92</v>
      </c>
      <c r="M6807" s="427"/>
      <c r="N6807" s="434">
        <v>36054</v>
      </c>
      <c r="O6807" s="427">
        <v>7.15</v>
      </c>
    </row>
    <row r="6808" spans="11:15" ht="15" customHeight="1">
      <c r="K6808" s="434">
        <v>36054</v>
      </c>
      <c r="L6808" s="427">
        <v>6.95</v>
      </c>
      <c r="M6808" s="427"/>
      <c r="N6808" s="434">
        <v>36053</v>
      </c>
      <c r="O6808" s="427">
        <v>7.17</v>
      </c>
    </row>
    <row r="6809" spans="11:15" ht="15" customHeight="1">
      <c r="K6809" s="434">
        <v>36053</v>
      </c>
      <c r="L6809" s="427">
        <v>6.97</v>
      </c>
      <c r="M6809" s="427"/>
      <c r="N6809" s="434">
        <v>36052</v>
      </c>
      <c r="O6809" s="427">
        <v>7.16</v>
      </c>
    </row>
    <row r="6810" spans="11:15" ht="15" customHeight="1">
      <c r="K6810" s="434">
        <v>36052</v>
      </c>
      <c r="L6810" s="427">
        <v>6.95</v>
      </c>
      <c r="M6810" s="427"/>
      <c r="N6810" s="434">
        <v>36049</v>
      </c>
      <c r="O6810" s="427">
        <v>7.15</v>
      </c>
    </row>
    <row r="6811" spans="11:15" ht="15" customHeight="1">
      <c r="K6811" s="434">
        <v>36049</v>
      </c>
      <c r="L6811" s="427">
        <v>6.95</v>
      </c>
      <c r="M6811" s="427"/>
      <c r="N6811" s="434">
        <v>36048</v>
      </c>
      <c r="O6811" s="427">
        <v>7.1</v>
      </c>
    </row>
    <row r="6812" spans="11:15" ht="15" customHeight="1">
      <c r="K6812" s="434">
        <v>36048</v>
      </c>
      <c r="L6812" s="427">
        <v>6.92</v>
      </c>
      <c r="M6812" s="427"/>
      <c r="N6812" s="434">
        <v>36047</v>
      </c>
      <c r="O6812" s="427">
        <v>7.15</v>
      </c>
    </row>
    <row r="6813" spans="11:15" ht="15" customHeight="1">
      <c r="K6813" s="434">
        <v>36047</v>
      </c>
      <c r="L6813" s="427">
        <v>6.95</v>
      </c>
      <c r="M6813" s="427"/>
      <c r="N6813" s="434">
        <v>36046</v>
      </c>
      <c r="O6813" s="427">
        <v>7.19</v>
      </c>
    </row>
    <row r="6814" spans="11:15" ht="15" customHeight="1">
      <c r="K6814" s="434">
        <v>36046</v>
      </c>
      <c r="L6814" s="427">
        <v>6.98</v>
      </c>
      <c r="M6814" s="427"/>
      <c r="N6814" s="434">
        <v>36042</v>
      </c>
      <c r="O6814" s="427">
        <v>7.16</v>
      </c>
    </row>
    <row r="6815" spans="11:15" ht="15" customHeight="1">
      <c r="K6815" s="434">
        <v>36042</v>
      </c>
      <c r="L6815" s="427">
        <v>6.96</v>
      </c>
      <c r="M6815" s="427"/>
      <c r="N6815" s="434">
        <v>36041</v>
      </c>
      <c r="O6815" s="427">
        <v>7.17</v>
      </c>
    </row>
    <row r="6816" spans="11:15" ht="15" customHeight="1">
      <c r="K6816" s="434">
        <v>36041</v>
      </c>
      <c r="L6816" s="427">
        <v>6.97</v>
      </c>
      <c r="M6816" s="427"/>
      <c r="N6816" s="434">
        <v>36040</v>
      </c>
      <c r="O6816" s="427">
        <v>7.2</v>
      </c>
    </row>
    <row r="6817" spans="11:15" ht="15" customHeight="1">
      <c r="K6817" s="434">
        <v>36040</v>
      </c>
      <c r="L6817" s="427">
        <v>7</v>
      </c>
      <c r="M6817" s="427"/>
      <c r="N6817" s="434">
        <v>36039</v>
      </c>
      <c r="O6817" s="427">
        <v>7.2</v>
      </c>
    </row>
    <row r="6818" spans="11:15" ht="15" customHeight="1">
      <c r="K6818" s="434">
        <v>36039</v>
      </c>
      <c r="L6818" s="427">
        <v>6.99</v>
      </c>
      <c r="M6818" s="427"/>
      <c r="N6818" s="434">
        <v>36038</v>
      </c>
      <c r="O6818" s="427">
        <v>7.17</v>
      </c>
    </row>
    <row r="6819" spans="11:15" ht="15" customHeight="1">
      <c r="K6819" s="434">
        <v>36038</v>
      </c>
      <c r="L6819" s="427">
        <v>6.98</v>
      </c>
      <c r="M6819" s="427"/>
      <c r="N6819" s="434">
        <v>36035</v>
      </c>
      <c r="O6819" s="427">
        <v>7.22</v>
      </c>
    </row>
    <row r="6820" spans="11:15" ht="15" customHeight="1">
      <c r="K6820" s="434">
        <v>36035</v>
      </c>
      <c r="L6820" s="427">
        <v>7.02</v>
      </c>
      <c r="M6820" s="427"/>
      <c r="N6820" s="434">
        <v>36034</v>
      </c>
      <c r="O6820" s="427">
        <v>7.23</v>
      </c>
    </row>
    <row r="6821" spans="11:15" ht="15" customHeight="1">
      <c r="K6821" s="434">
        <v>36034</v>
      </c>
      <c r="L6821" s="427">
        <v>7.02</v>
      </c>
      <c r="M6821" s="427"/>
      <c r="N6821" s="434">
        <v>36033</v>
      </c>
      <c r="O6821" s="427">
        <v>7.23</v>
      </c>
    </row>
    <row r="6822" spans="11:15" ht="15" customHeight="1">
      <c r="K6822" s="434">
        <v>36033</v>
      </c>
      <c r="L6822" s="427">
        <v>7.02</v>
      </c>
      <c r="M6822" s="427"/>
      <c r="N6822" s="434">
        <v>36032</v>
      </c>
      <c r="O6822" s="427">
        <v>7.19</v>
      </c>
    </row>
    <row r="6823" spans="11:15" ht="15" customHeight="1">
      <c r="K6823" s="434">
        <v>36032</v>
      </c>
      <c r="L6823" s="427">
        <v>6.97</v>
      </c>
      <c r="M6823" s="427"/>
      <c r="N6823" s="434">
        <v>36031</v>
      </c>
      <c r="O6823" s="427">
        <v>7.18</v>
      </c>
    </row>
    <row r="6824" spans="11:15" ht="15" customHeight="1">
      <c r="K6824" s="434">
        <v>36031</v>
      </c>
      <c r="L6824" s="427">
        <v>6.98</v>
      </c>
      <c r="M6824" s="427"/>
      <c r="N6824" s="434">
        <v>36028</v>
      </c>
      <c r="O6824" s="427">
        <v>7.18</v>
      </c>
    </row>
    <row r="6825" spans="11:15" ht="15" customHeight="1">
      <c r="K6825" s="434">
        <v>36028</v>
      </c>
      <c r="L6825" s="427">
        <v>6.98</v>
      </c>
      <c r="M6825" s="427"/>
      <c r="N6825" s="434">
        <v>36027</v>
      </c>
      <c r="O6825" s="427">
        <v>7.18</v>
      </c>
    </row>
    <row r="6826" spans="11:15" ht="15" customHeight="1">
      <c r="K6826" s="434">
        <v>36027</v>
      </c>
      <c r="L6826" s="427">
        <v>6.97</v>
      </c>
      <c r="M6826" s="427"/>
      <c r="N6826" s="434">
        <v>36026</v>
      </c>
      <c r="O6826" s="427">
        <v>7.21</v>
      </c>
    </row>
    <row r="6827" spans="11:15" ht="15" customHeight="1">
      <c r="K6827" s="434">
        <v>36026</v>
      </c>
      <c r="L6827" s="427">
        <v>7</v>
      </c>
      <c r="M6827" s="427"/>
      <c r="N6827" s="434">
        <v>36025</v>
      </c>
      <c r="O6827" s="427">
        <v>7.2</v>
      </c>
    </row>
    <row r="6828" spans="11:15" ht="15" customHeight="1">
      <c r="K6828" s="434">
        <v>36025</v>
      </c>
      <c r="L6828" s="427">
        <v>6.99</v>
      </c>
      <c r="M6828" s="427"/>
      <c r="N6828" s="434">
        <v>36024</v>
      </c>
      <c r="O6828" s="427">
        <v>7.2</v>
      </c>
    </row>
    <row r="6829" spans="11:15" ht="15" customHeight="1">
      <c r="K6829" s="434">
        <v>36024</v>
      </c>
      <c r="L6829" s="427">
        <v>6.99</v>
      </c>
      <c r="M6829" s="427"/>
      <c r="N6829" s="434">
        <v>36021</v>
      </c>
      <c r="O6829" s="427">
        <v>7.19</v>
      </c>
    </row>
    <row r="6830" spans="11:15" ht="15" customHeight="1">
      <c r="K6830" s="434">
        <v>36021</v>
      </c>
      <c r="L6830" s="427">
        <v>6.99</v>
      </c>
      <c r="M6830" s="427"/>
      <c r="N6830" s="434">
        <v>36020</v>
      </c>
      <c r="O6830" s="427">
        <v>7.22</v>
      </c>
    </row>
    <row r="6831" spans="11:15" ht="15" customHeight="1">
      <c r="K6831" s="434">
        <v>36020</v>
      </c>
      <c r="L6831" s="427">
        <v>7.01</v>
      </c>
      <c r="M6831" s="427"/>
      <c r="N6831" s="434">
        <v>36019</v>
      </c>
      <c r="O6831" s="427">
        <v>7.21</v>
      </c>
    </row>
    <row r="6832" spans="11:15" ht="15" customHeight="1">
      <c r="K6832" s="434">
        <v>36019</v>
      </c>
      <c r="L6832" s="427">
        <v>7</v>
      </c>
      <c r="M6832" s="427"/>
      <c r="N6832" s="434">
        <v>36018</v>
      </c>
      <c r="O6832" s="427">
        <v>7.18</v>
      </c>
    </row>
    <row r="6833" spans="11:15" ht="15" customHeight="1">
      <c r="K6833" s="434">
        <v>36018</v>
      </c>
      <c r="L6833" s="427">
        <v>6.98</v>
      </c>
      <c r="M6833" s="427"/>
      <c r="N6833" s="434">
        <v>36017</v>
      </c>
      <c r="O6833" s="427">
        <v>7.2</v>
      </c>
    </row>
    <row r="6834" spans="11:15" ht="15" customHeight="1">
      <c r="K6834" s="434">
        <v>36017</v>
      </c>
      <c r="L6834" s="427">
        <v>7</v>
      </c>
      <c r="M6834" s="427"/>
      <c r="N6834" s="434">
        <v>36014</v>
      </c>
      <c r="O6834" s="427">
        <v>7.2</v>
      </c>
    </row>
    <row r="6835" spans="11:15" ht="15" customHeight="1">
      <c r="K6835" s="434">
        <v>36014</v>
      </c>
      <c r="L6835" s="427">
        <v>7</v>
      </c>
      <c r="M6835" s="427"/>
      <c r="N6835" s="434">
        <v>36013</v>
      </c>
      <c r="O6835" s="427">
        <v>7.23</v>
      </c>
    </row>
    <row r="6836" spans="11:15" ht="15" customHeight="1">
      <c r="K6836" s="434">
        <v>36013</v>
      </c>
      <c r="L6836" s="427">
        <v>7.02</v>
      </c>
      <c r="M6836" s="427"/>
      <c r="N6836" s="434">
        <v>36012</v>
      </c>
      <c r="O6836" s="427">
        <v>7.22</v>
      </c>
    </row>
    <row r="6837" spans="11:15" ht="15" customHeight="1">
      <c r="K6837" s="434">
        <v>36012</v>
      </c>
      <c r="L6837" s="427">
        <v>7.01</v>
      </c>
      <c r="M6837" s="427"/>
      <c r="N6837" s="434">
        <v>36011</v>
      </c>
      <c r="O6837" s="427">
        <v>7.22</v>
      </c>
    </row>
    <row r="6838" spans="11:15" ht="15" customHeight="1">
      <c r="K6838" s="434">
        <v>36011</v>
      </c>
      <c r="L6838" s="427">
        <v>7.01</v>
      </c>
      <c r="M6838" s="427"/>
      <c r="N6838" s="434">
        <v>36010</v>
      </c>
      <c r="O6838" s="427">
        <v>7.23</v>
      </c>
    </row>
    <row r="6839" spans="11:15" ht="15" customHeight="1">
      <c r="K6839" s="434">
        <v>36010</v>
      </c>
      <c r="L6839" s="427">
        <v>7.02</v>
      </c>
      <c r="M6839" s="427"/>
      <c r="N6839" s="434">
        <v>36007</v>
      </c>
      <c r="O6839" s="427">
        <v>7.28</v>
      </c>
    </row>
    <row r="6840" spans="11:15" ht="15" customHeight="1">
      <c r="K6840" s="434">
        <v>36007</v>
      </c>
      <c r="L6840" s="427">
        <v>7.06</v>
      </c>
      <c r="M6840" s="427"/>
      <c r="N6840" s="434">
        <v>36006</v>
      </c>
      <c r="O6840" s="427">
        <v>7.28</v>
      </c>
    </row>
    <row r="6841" spans="11:15" ht="15" customHeight="1">
      <c r="K6841" s="434">
        <v>36006</v>
      </c>
      <c r="L6841" s="427">
        <v>7.06</v>
      </c>
      <c r="M6841" s="427"/>
      <c r="N6841" s="434">
        <v>36005</v>
      </c>
      <c r="O6841" s="427">
        <v>7.3</v>
      </c>
    </row>
    <row r="6842" spans="11:15" ht="15" customHeight="1">
      <c r="K6842" s="434">
        <v>36005</v>
      </c>
      <c r="L6842" s="427">
        <v>7.08</v>
      </c>
      <c r="M6842" s="427"/>
      <c r="N6842" s="434">
        <v>36004</v>
      </c>
      <c r="O6842" s="427">
        <v>7.25</v>
      </c>
    </row>
    <row r="6843" spans="11:15" ht="15" customHeight="1">
      <c r="K6843" s="434">
        <v>36004</v>
      </c>
      <c r="L6843" s="427">
        <v>7.04</v>
      </c>
      <c r="M6843" s="427"/>
      <c r="N6843" s="434">
        <v>36003</v>
      </c>
      <c r="O6843" s="427">
        <v>7.25</v>
      </c>
    </row>
    <row r="6844" spans="11:15" ht="15" customHeight="1">
      <c r="K6844" s="434">
        <v>36003</v>
      </c>
      <c r="L6844" s="427">
        <v>7.04</v>
      </c>
      <c r="M6844" s="427"/>
      <c r="N6844" s="434">
        <v>36000</v>
      </c>
      <c r="O6844" s="427">
        <v>7.24</v>
      </c>
    </row>
    <row r="6845" spans="11:15" ht="15" customHeight="1">
      <c r="K6845" s="434">
        <v>36000</v>
      </c>
      <c r="L6845" s="427">
        <v>7.03</v>
      </c>
      <c r="M6845" s="427"/>
      <c r="N6845" s="434">
        <v>35999</v>
      </c>
      <c r="O6845" s="427">
        <v>7.23</v>
      </c>
    </row>
    <row r="6846" spans="11:15" ht="15" customHeight="1">
      <c r="K6846" s="434">
        <v>35999</v>
      </c>
      <c r="L6846" s="427">
        <v>7.02</v>
      </c>
      <c r="M6846" s="427"/>
      <c r="N6846" s="434">
        <v>35998</v>
      </c>
      <c r="O6846" s="427">
        <v>7.24</v>
      </c>
    </row>
    <row r="6847" spans="11:15" ht="15" customHeight="1">
      <c r="K6847" s="434">
        <v>35998</v>
      </c>
      <c r="L6847" s="427">
        <v>7.03</v>
      </c>
      <c r="M6847" s="427"/>
      <c r="N6847" s="434">
        <v>35997</v>
      </c>
      <c r="O6847" s="427">
        <v>7.23</v>
      </c>
    </row>
    <row r="6848" spans="11:15" ht="15" customHeight="1">
      <c r="K6848" s="434">
        <v>35997</v>
      </c>
      <c r="L6848" s="427">
        <v>7.02</v>
      </c>
      <c r="M6848" s="427"/>
      <c r="N6848" s="434">
        <v>35996</v>
      </c>
      <c r="O6848" s="427">
        <v>7.26</v>
      </c>
    </row>
    <row r="6849" spans="11:15" ht="15" customHeight="1">
      <c r="K6849" s="434">
        <v>35996</v>
      </c>
      <c r="L6849" s="427">
        <v>7.05</v>
      </c>
      <c r="M6849" s="427"/>
      <c r="N6849" s="434">
        <v>35993</v>
      </c>
      <c r="O6849" s="427">
        <v>7.27</v>
      </c>
    </row>
    <row r="6850" spans="11:15" ht="15" customHeight="1">
      <c r="K6850" s="434">
        <v>35993</v>
      </c>
      <c r="L6850" s="427">
        <v>7.06</v>
      </c>
      <c r="M6850" s="427"/>
      <c r="N6850" s="434">
        <v>35992</v>
      </c>
      <c r="O6850" s="427">
        <v>7.26</v>
      </c>
    </row>
    <row r="6851" spans="11:15" ht="15" customHeight="1">
      <c r="K6851" s="434">
        <v>35992</v>
      </c>
      <c r="L6851" s="427">
        <v>7.05</v>
      </c>
      <c r="M6851" s="427"/>
      <c r="N6851" s="434">
        <v>35991</v>
      </c>
      <c r="O6851" s="427">
        <v>7.25</v>
      </c>
    </row>
    <row r="6852" spans="11:15" ht="15" customHeight="1">
      <c r="K6852" s="434">
        <v>35991</v>
      </c>
      <c r="L6852" s="427">
        <v>7.04</v>
      </c>
      <c r="M6852" s="427"/>
      <c r="N6852" s="434">
        <v>35990</v>
      </c>
      <c r="O6852" s="427">
        <v>7.26</v>
      </c>
    </row>
    <row r="6853" spans="11:15" ht="15" customHeight="1">
      <c r="K6853" s="434">
        <v>35990</v>
      </c>
      <c r="L6853" s="427">
        <v>7.05</v>
      </c>
      <c r="M6853" s="427"/>
      <c r="N6853" s="434">
        <v>35989</v>
      </c>
      <c r="O6853" s="427">
        <v>7.23</v>
      </c>
    </row>
    <row r="6854" spans="11:15" ht="15" customHeight="1">
      <c r="K6854" s="434">
        <v>35989</v>
      </c>
      <c r="L6854" s="427">
        <v>7.02</v>
      </c>
      <c r="M6854" s="427"/>
      <c r="N6854" s="434">
        <v>35986</v>
      </c>
      <c r="O6854" s="427">
        <v>7.19</v>
      </c>
    </row>
    <row r="6855" spans="11:15" ht="15" customHeight="1">
      <c r="K6855" s="434">
        <v>35986</v>
      </c>
      <c r="L6855" s="427">
        <v>6.99</v>
      </c>
      <c r="M6855" s="427"/>
      <c r="N6855" s="434">
        <v>35985</v>
      </c>
      <c r="O6855" s="427">
        <v>7.18</v>
      </c>
    </row>
    <row r="6856" spans="11:15" ht="15" customHeight="1">
      <c r="K6856" s="434">
        <v>35985</v>
      </c>
      <c r="L6856" s="427">
        <v>6.98</v>
      </c>
      <c r="M6856" s="427"/>
      <c r="N6856" s="434">
        <v>35984</v>
      </c>
      <c r="O6856" s="427">
        <v>7.2</v>
      </c>
    </row>
    <row r="6857" spans="11:15" ht="15" customHeight="1">
      <c r="K6857" s="434">
        <v>35984</v>
      </c>
      <c r="L6857" s="427">
        <v>7</v>
      </c>
      <c r="M6857" s="427"/>
      <c r="N6857" s="434">
        <v>35983</v>
      </c>
      <c r="O6857" s="427">
        <v>7.18</v>
      </c>
    </row>
    <row r="6858" spans="11:15" ht="15" customHeight="1">
      <c r="K6858" s="434">
        <v>35983</v>
      </c>
      <c r="L6858" s="427">
        <v>6.99</v>
      </c>
      <c r="M6858" s="427"/>
      <c r="N6858" s="434">
        <v>35982</v>
      </c>
      <c r="O6858" s="427">
        <v>7.17</v>
      </c>
    </row>
    <row r="6859" spans="11:15" ht="15" customHeight="1">
      <c r="K6859" s="434">
        <v>35982</v>
      </c>
      <c r="L6859" s="427">
        <v>6.97</v>
      </c>
      <c r="M6859" s="427"/>
      <c r="N6859" s="434">
        <v>35978</v>
      </c>
      <c r="O6859" s="427">
        <v>7.18</v>
      </c>
    </row>
    <row r="6860" spans="11:15" ht="15" customHeight="1">
      <c r="K6860" s="434">
        <v>35978</v>
      </c>
      <c r="L6860" s="427">
        <v>6.99</v>
      </c>
      <c r="M6860" s="427"/>
      <c r="N6860" s="434">
        <v>35977</v>
      </c>
      <c r="O6860" s="427">
        <v>7.2</v>
      </c>
    </row>
    <row r="6861" spans="11:15" ht="15" customHeight="1">
      <c r="K6861" s="434">
        <v>35977</v>
      </c>
      <c r="L6861" s="427">
        <v>7.01</v>
      </c>
      <c r="M6861" s="427"/>
      <c r="N6861" s="434">
        <v>35976</v>
      </c>
      <c r="O6861" s="427">
        <v>7.2</v>
      </c>
    </row>
    <row r="6862" spans="11:15" ht="15" customHeight="1">
      <c r="K6862" s="434">
        <v>35976</v>
      </c>
      <c r="L6862" s="427">
        <v>7.01</v>
      </c>
      <c r="M6862" s="427"/>
      <c r="N6862" s="434">
        <v>35975</v>
      </c>
      <c r="O6862" s="427">
        <v>7.22</v>
      </c>
    </row>
    <row r="6863" spans="11:15" ht="15" customHeight="1">
      <c r="K6863" s="434">
        <v>35975</v>
      </c>
      <c r="L6863" s="427">
        <v>7.02</v>
      </c>
      <c r="M6863" s="427"/>
      <c r="N6863" s="434">
        <v>35972</v>
      </c>
      <c r="O6863" s="427">
        <v>7.21</v>
      </c>
    </row>
    <row r="6864" spans="11:15" ht="15" customHeight="1">
      <c r="K6864" s="434">
        <v>35972</v>
      </c>
      <c r="L6864" s="427">
        <v>7.02</v>
      </c>
      <c r="M6864" s="427"/>
      <c r="N6864" s="434">
        <v>35971</v>
      </c>
      <c r="O6864" s="427">
        <v>7.23</v>
      </c>
    </row>
    <row r="6865" spans="11:15" ht="15" customHeight="1">
      <c r="K6865" s="434">
        <v>35971</v>
      </c>
      <c r="L6865" s="427">
        <v>7.03</v>
      </c>
      <c r="M6865" s="427"/>
      <c r="N6865" s="434">
        <v>35970</v>
      </c>
      <c r="O6865" s="427">
        <v>7.22</v>
      </c>
    </row>
    <row r="6866" spans="11:15" ht="15" customHeight="1">
      <c r="K6866" s="434">
        <v>35970</v>
      </c>
      <c r="L6866" s="427">
        <v>7.03</v>
      </c>
      <c r="M6866" s="427"/>
      <c r="N6866" s="434">
        <v>35969</v>
      </c>
      <c r="O6866" s="427">
        <v>7.21</v>
      </c>
    </row>
    <row r="6867" spans="11:15" ht="15" customHeight="1">
      <c r="K6867" s="434">
        <v>35969</v>
      </c>
      <c r="L6867" s="427">
        <v>7.02</v>
      </c>
      <c r="M6867" s="427"/>
      <c r="N6867" s="434">
        <v>35968</v>
      </c>
      <c r="O6867" s="427">
        <v>7.19</v>
      </c>
    </row>
    <row r="6868" spans="11:15" ht="15" customHeight="1">
      <c r="K6868" s="434">
        <v>35968</v>
      </c>
      <c r="L6868" s="427">
        <v>7.03</v>
      </c>
      <c r="M6868" s="427"/>
      <c r="N6868" s="434">
        <v>35965</v>
      </c>
      <c r="O6868" s="427">
        <v>7.2</v>
      </c>
    </row>
    <row r="6869" spans="11:15" ht="15" customHeight="1">
      <c r="K6869" s="434">
        <v>35965</v>
      </c>
      <c r="L6869" s="427">
        <v>7.04</v>
      </c>
      <c r="M6869" s="427"/>
      <c r="N6869" s="434">
        <v>35964</v>
      </c>
      <c r="O6869" s="427">
        <v>7.19</v>
      </c>
    </row>
    <row r="6870" spans="11:15" ht="15" customHeight="1">
      <c r="K6870" s="434">
        <v>35964</v>
      </c>
      <c r="L6870" s="427">
        <v>7.02</v>
      </c>
      <c r="M6870" s="427"/>
      <c r="N6870" s="434">
        <v>35963</v>
      </c>
      <c r="O6870" s="427">
        <v>7.21</v>
      </c>
    </row>
    <row r="6871" spans="11:15" ht="15" customHeight="1">
      <c r="K6871" s="434">
        <v>35963</v>
      </c>
      <c r="L6871" s="427">
        <v>7.05</v>
      </c>
      <c r="M6871" s="427"/>
      <c r="N6871" s="434">
        <v>35962</v>
      </c>
      <c r="O6871" s="427">
        <v>7.15</v>
      </c>
    </row>
    <row r="6872" spans="11:15" ht="15" customHeight="1">
      <c r="K6872" s="434">
        <v>35962</v>
      </c>
      <c r="L6872" s="427">
        <v>6.99</v>
      </c>
      <c r="M6872" s="427"/>
      <c r="N6872" s="434">
        <v>35961</v>
      </c>
      <c r="O6872" s="427">
        <v>7.12</v>
      </c>
    </row>
    <row r="6873" spans="11:15" ht="15" customHeight="1">
      <c r="K6873" s="434">
        <v>35961</v>
      </c>
      <c r="L6873" s="427">
        <v>6.97</v>
      </c>
      <c r="M6873" s="427"/>
      <c r="N6873" s="434">
        <v>35958</v>
      </c>
      <c r="O6873" s="427">
        <v>7.15</v>
      </c>
    </row>
    <row r="6874" spans="11:15" ht="15" customHeight="1">
      <c r="K6874" s="434">
        <v>35958</v>
      </c>
      <c r="L6874" s="427">
        <v>6.99</v>
      </c>
      <c r="M6874" s="427"/>
      <c r="N6874" s="434">
        <v>35957</v>
      </c>
      <c r="O6874" s="427">
        <v>7.15</v>
      </c>
    </row>
    <row r="6875" spans="11:15" ht="15" customHeight="1">
      <c r="K6875" s="434">
        <v>35957</v>
      </c>
      <c r="L6875" s="427">
        <v>6.99</v>
      </c>
      <c r="M6875" s="427"/>
      <c r="N6875" s="434">
        <v>35956</v>
      </c>
      <c r="O6875" s="427">
        <v>7.19</v>
      </c>
    </row>
    <row r="6876" spans="11:15" ht="15" customHeight="1">
      <c r="K6876" s="434">
        <v>35956</v>
      </c>
      <c r="L6876" s="427">
        <v>7.03</v>
      </c>
      <c r="M6876" s="427"/>
      <c r="N6876" s="434">
        <v>35955</v>
      </c>
      <c r="O6876" s="427">
        <v>7.24</v>
      </c>
    </row>
    <row r="6877" spans="11:15" ht="15" customHeight="1">
      <c r="K6877" s="434">
        <v>35955</v>
      </c>
      <c r="L6877" s="427">
        <v>7.07</v>
      </c>
      <c r="M6877" s="427"/>
      <c r="N6877" s="434">
        <v>35954</v>
      </c>
      <c r="O6877" s="427">
        <v>7.24</v>
      </c>
    </row>
    <row r="6878" spans="11:15" ht="15" customHeight="1">
      <c r="K6878" s="434">
        <v>35954</v>
      </c>
      <c r="L6878" s="427">
        <v>7.07</v>
      </c>
      <c r="M6878" s="427"/>
      <c r="N6878" s="434">
        <v>35951</v>
      </c>
      <c r="O6878" s="427">
        <v>7.24</v>
      </c>
    </row>
    <row r="6879" spans="11:15" ht="15" customHeight="1">
      <c r="K6879" s="434">
        <v>35951</v>
      </c>
      <c r="L6879" s="427">
        <v>7.07</v>
      </c>
      <c r="M6879" s="427"/>
      <c r="N6879" s="434">
        <v>35950</v>
      </c>
      <c r="O6879" s="427">
        <v>7.26</v>
      </c>
    </row>
    <row r="6880" spans="11:15" ht="15" customHeight="1">
      <c r="K6880" s="434">
        <v>35950</v>
      </c>
      <c r="L6880" s="427">
        <v>7.09</v>
      </c>
      <c r="M6880" s="427"/>
      <c r="N6880" s="434">
        <v>35949</v>
      </c>
      <c r="O6880" s="427">
        <v>7.25</v>
      </c>
    </row>
    <row r="6881" spans="11:15" ht="15" customHeight="1">
      <c r="K6881" s="434">
        <v>35949</v>
      </c>
      <c r="L6881" s="427">
        <v>7.07</v>
      </c>
      <c r="M6881" s="427"/>
      <c r="N6881" s="434">
        <v>35948</v>
      </c>
      <c r="O6881" s="427">
        <v>7.25</v>
      </c>
    </row>
    <row r="6882" spans="11:15" ht="15" customHeight="1">
      <c r="K6882" s="434">
        <v>35948</v>
      </c>
      <c r="L6882" s="427">
        <v>7.07</v>
      </c>
      <c r="M6882" s="427"/>
      <c r="N6882" s="434">
        <v>35947</v>
      </c>
      <c r="O6882" s="427">
        <v>7.23</v>
      </c>
    </row>
    <row r="6883" spans="11:15" ht="15" customHeight="1">
      <c r="K6883" s="434">
        <v>35947</v>
      </c>
      <c r="L6883" s="427">
        <v>7.06</v>
      </c>
      <c r="M6883" s="427"/>
      <c r="N6883" s="434">
        <v>35944</v>
      </c>
      <c r="O6883" s="427">
        <v>7.24</v>
      </c>
    </row>
    <row r="6884" spans="11:15" ht="15" customHeight="1">
      <c r="K6884" s="434">
        <v>35944</v>
      </c>
      <c r="L6884" s="427">
        <v>7.07</v>
      </c>
      <c r="M6884" s="427"/>
      <c r="N6884" s="434">
        <v>35943</v>
      </c>
      <c r="O6884" s="427">
        <v>7.27</v>
      </c>
    </row>
    <row r="6885" spans="11:15" ht="15" customHeight="1">
      <c r="K6885" s="434">
        <v>35943</v>
      </c>
      <c r="L6885" s="427">
        <v>7.09</v>
      </c>
      <c r="M6885" s="427"/>
      <c r="N6885" s="434">
        <v>35942</v>
      </c>
      <c r="O6885" s="427">
        <v>7.27</v>
      </c>
    </row>
    <row r="6886" spans="11:15" ht="15" customHeight="1">
      <c r="K6886" s="434">
        <v>35942</v>
      </c>
      <c r="L6886" s="427">
        <v>7.09</v>
      </c>
      <c r="M6886" s="427"/>
      <c r="N6886" s="434">
        <v>35941</v>
      </c>
      <c r="O6886" s="427">
        <v>7.28</v>
      </c>
    </row>
    <row r="6887" spans="11:15" ht="15" customHeight="1">
      <c r="K6887" s="434">
        <v>35941</v>
      </c>
      <c r="L6887" s="427">
        <v>7.1</v>
      </c>
      <c r="M6887" s="427"/>
      <c r="N6887" s="434">
        <v>35937</v>
      </c>
      <c r="O6887" s="427">
        <v>7.32</v>
      </c>
    </row>
    <row r="6888" spans="11:15" ht="15" customHeight="1">
      <c r="K6888" s="434">
        <v>35937</v>
      </c>
      <c r="L6888" s="427">
        <v>7.14</v>
      </c>
      <c r="M6888" s="427"/>
      <c r="N6888" s="434">
        <v>35936</v>
      </c>
      <c r="O6888" s="427">
        <v>7.33</v>
      </c>
    </row>
    <row r="6889" spans="11:15" ht="15" customHeight="1">
      <c r="K6889" s="434">
        <v>35936</v>
      </c>
      <c r="L6889" s="427">
        <v>7.15</v>
      </c>
      <c r="M6889" s="427"/>
      <c r="N6889" s="434">
        <v>35935</v>
      </c>
      <c r="O6889" s="427">
        <v>7.3</v>
      </c>
    </row>
    <row r="6890" spans="11:15" ht="15" customHeight="1">
      <c r="K6890" s="434">
        <v>35935</v>
      </c>
      <c r="L6890" s="427">
        <v>7.13</v>
      </c>
      <c r="M6890" s="427"/>
      <c r="N6890" s="434">
        <v>35934</v>
      </c>
      <c r="O6890" s="427">
        <v>7.34</v>
      </c>
    </row>
    <row r="6891" spans="11:15" ht="15" customHeight="1">
      <c r="K6891" s="434">
        <v>35934</v>
      </c>
      <c r="L6891" s="427">
        <v>7.16</v>
      </c>
      <c r="M6891" s="427"/>
      <c r="N6891" s="434">
        <v>35933</v>
      </c>
      <c r="O6891" s="427">
        <v>7.33</v>
      </c>
    </row>
    <row r="6892" spans="11:15" ht="15" customHeight="1">
      <c r="K6892" s="434">
        <v>35933</v>
      </c>
      <c r="L6892" s="427">
        <v>7.14</v>
      </c>
      <c r="M6892" s="427"/>
      <c r="N6892" s="434">
        <v>35930</v>
      </c>
      <c r="O6892" s="427">
        <v>7.37</v>
      </c>
    </row>
    <row r="6893" spans="11:15" ht="15" customHeight="1">
      <c r="K6893" s="434">
        <v>35930</v>
      </c>
      <c r="L6893" s="427">
        <v>7.19</v>
      </c>
      <c r="M6893" s="427"/>
      <c r="N6893" s="434">
        <v>35929</v>
      </c>
      <c r="O6893" s="427">
        <v>7.37</v>
      </c>
    </row>
    <row r="6894" spans="11:15" ht="15" customHeight="1">
      <c r="K6894" s="434">
        <v>35929</v>
      </c>
      <c r="L6894" s="427">
        <v>7.19</v>
      </c>
      <c r="M6894" s="427"/>
      <c r="N6894" s="434">
        <v>35928</v>
      </c>
      <c r="O6894" s="427">
        <v>7.35</v>
      </c>
    </row>
    <row r="6895" spans="11:15" ht="15" customHeight="1">
      <c r="K6895" s="434">
        <v>35928</v>
      </c>
      <c r="L6895" s="427">
        <v>7.17</v>
      </c>
      <c r="M6895" s="427"/>
      <c r="N6895" s="434">
        <v>35927</v>
      </c>
      <c r="O6895" s="427">
        <v>7.36</v>
      </c>
    </row>
    <row r="6896" spans="11:15" ht="15" customHeight="1">
      <c r="K6896" s="434">
        <v>35927</v>
      </c>
      <c r="L6896" s="427">
        <v>7.19</v>
      </c>
      <c r="M6896" s="427"/>
      <c r="N6896" s="434">
        <v>35926</v>
      </c>
      <c r="O6896" s="427">
        <v>7.43</v>
      </c>
    </row>
    <row r="6897" spans="11:15" ht="15" customHeight="1">
      <c r="K6897" s="434">
        <v>35926</v>
      </c>
      <c r="L6897" s="427">
        <v>7.24</v>
      </c>
      <c r="M6897" s="427"/>
      <c r="N6897" s="434">
        <v>35923</v>
      </c>
      <c r="O6897" s="427">
        <v>7.35</v>
      </c>
    </row>
    <row r="6898" spans="11:15" ht="15" customHeight="1">
      <c r="K6898" s="434">
        <v>35923</v>
      </c>
      <c r="L6898" s="427">
        <v>7.19</v>
      </c>
      <c r="M6898" s="427"/>
      <c r="N6898" s="434">
        <v>35922</v>
      </c>
      <c r="O6898" s="427">
        <v>7.37</v>
      </c>
    </row>
    <row r="6899" spans="11:15" ht="15" customHeight="1">
      <c r="K6899" s="434">
        <v>35922</v>
      </c>
      <c r="L6899" s="427">
        <v>7.18</v>
      </c>
      <c r="M6899" s="427"/>
      <c r="N6899" s="434">
        <v>35921</v>
      </c>
      <c r="O6899" s="427">
        <v>7.36</v>
      </c>
    </row>
    <row r="6900" spans="11:15" ht="15" customHeight="1">
      <c r="K6900" s="434">
        <v>35921</v>
      </c>
      <c r="L6900" s="427">
        <v>7.17</v>
      </c>
      <c r="M6900" s="427"/>
      <c r="N6900" s="434">
        <v>35920</v>
      </c>
      <c r="O6900" s="427">
        <v>7.39</v>
      </c>
    </row>
    <row r="6901" spans="11:15" ht="15" customHeight="1">
      <c r="K6901" s="434">
        <v>35920</v>
      </c>
      <c r="L6901" s="427">
        <v>7.2</v>
      </c>
      <c r="M6901" s="427"/>
      <c r="N6901" s="434">
        <v>35919</v>
      </c>
      <c r="O6901" s="427">
        <v>7.36</v>
      </c>
    </row>
    <row r="6902" spans="11:15" ht="15" customHeight="1">
      <c r="K6902" s="434">
        <v>35919</v>
      </c>
      <c r="L6902" s="427">
        <v>7.18</v>
      </c>
      <c r="M6902" s="427"/>
      <c r="N6902" s="434">
        <v>35916</v>
      </c>
      <c r="O6902" s="427">
        <v>7.36</v>
      </c>
    </row>
    <row r="6903" spans="11:15" ht="15" customHeight="1">
      <c r="K6903" s="434">
        <v>35916</v>
      </c>
      <c r="L6903" s="427">
        <v>7.18</v>
      </c>
      <c r="M6903" s="427"/>
      <c r="N6903" s="434">
        <v>35915</v>
      </c>
      <c r="O6903" s="427">
        <v>7.37</v>
      </c>
    </row>
    <row r="6904" spans="11:15" ht="15" customHeight="1">
      <c r="K6904" s="434">
        <v>35915</v>
      </c>
      <c r="L6904" s="427">
        <v>7.18</v>
      </c>
      <c r="M6904" s="427"/>
      <c r="N6904" s="434">
        <v>35914</v>
      </c>
      <c r="O6904" s="427">
        <v>7.48</v>
      </c>
    </row>
    <row r="6905" spans="11:15" ht="15" customHeight="1">
      <c r="K6905" s="434">
        <v>35914</v>
      </c>
      <c r="L6905" s="427">
        <v>7.27</v>
      </c>
      <c r="M6905" s="427"/>
      <c r="N6905" s="434">
        <v>35913</v>
      </c>
      <c r="O6905" s="427">
        <v>7.47</v>
      </c>
    </row>
    <row r="6906" spans="11:15" ht="15" customHeight="1">
      <c r="K6906" s="434">
        <v>35913</v>
      </c>
      <c r="L6906" s="427">
        <v>7.27</v>
      </c>
      <c r="M6906" s="427"/>
      <c r="N6906" s="434">
        <v>35912</v>
      </c>
      <c r="O6906" s="427">
        <v>7.47</v>
      </c>
    </row>
    <row r="6907" spans="11:15" ht="15" customHeight="1">
      <c r="K6907" s="434">
        <v>35912</v>
      </c>
      <c r="L6907" s="427">
        <v>7.27</v>
      </c>
      <c r="M6907" s="427"/>
      <c r="N6907" s="434">
        <v>35909</v>
      </c>
      <c r="O6907" s="427">
        <v>7.38</v>
      </c>
    </row>
    <row r="6908" spans="11:15" ht="15" customHeight="1">
      <c r="K6908" s="434">
        <v>35909</v>
      </c>
      <c r="L6908" s="427">
        <v>7.19</v>
      </c>
      <c r="M6908" s="427"/>
      <c r="N6908" s="434">
        <v>35908</v>
      </c>
      <c r="O6908" s="427">
        <v>7.4</v>
      </c>
    </row>
    <row r="6909" spans="11:15" ht="15" customHeight="1">
      <c r="K6909" s="434">
        <v>35908</v>
      </c>
      <c r="L6909" s="427">
        <v>7.2</v>
      </c>
      <c r="M6909" s="427"/>
      <c r="N6909" s="434">
        <v>35907</v>
      </c>
      <c r="O6909" s="427">
        <v>7.4</v>
      </c>
    </row>
    <row r="6910" spans="11:15" ht="15" customHeight="1">
      <c r="K6910" s="434">
        <v>35907</v>
      </c>
      <c r="L6910" s="427">
        <v>7.2</v>
      </c>
      <c r="M6910" s="427"/>
      <c r="N6910" s="434">
        <v>35906</v>
      </c>
      <c r="O6910" s="427">
        <v>7.39</v>
      </c>
    </row>
    <row r="6911" spans="11:15" ht="15" customHeight="1">
      <c r="K6911" s="434">
        <v>35906</v>
      </c>
      <c r="L6911" s="427">
        <v>7.18</v>
      </c>
      <c r="M6911" s="427"/>
      <c r="N6911" s="434">
        <v>35905</v>
      </c>
      <c r="O6911" s="427">
        <v>7.37</v>
      </c>
    </row>
    <row r="6912" spans="11:15" ht="15" customHeight="1">
      <c r="K6912" s="434">
        <v>35905</v>
      </c>
      <c r="L6912" s="427">
        <v>7.16</v>
      </c>
      <c r="M6912" s="427"/>
      <c r="N6912" s="434">
        <v>35902</v>
      </c>
      <c r="O6912" s="427">
        <v>7.29</v>
      </c>
    </row>
    <row r="6913" spans="11:15" ht="15" customHeight="1">
      <c r="K6913" s="434">
        <v>35902</v>
      </c>
      <c r="L6913" s="427">
        <v>6.99</v>
      </c>
      <c r="M6913" s="427"/>
      <c r="N6913" s="434">
        <v>35901</v>
      </c>
      <c r="O6913" s="427">
        <v>7.33</v>
      </c>
    </row>
    <row r="6914" spans="11:15" ht="15" customHeight="1">
      <c r="K6914" s="434">
        <v>35901</v>
      </c>
      <c r="L6914" s="427">
        <v>7.13</v>
      </c>
      <c r="M6914" s="427"/>
      <c r="N6914" s="434">
        <v>35900</v>
      </c>
      <c r="O6914" s="427">
        <v>7.35</v>
      </c>
    </row>
    <row r="6915" spans="11:15" ht="15" customHeight="1">
      <c r="K6915" s="434">
        <v>35900</v>
      </c>
      <c r="L6915" s="427">
        <v>7.14</v>
      </c>
      <c r="M6915" s="427"/>
      <c r="N6915" s="434">
        <v>35899</v>
      </c>
      <c r="O6915" s="427">
        <v>7.37</v>
      </c>
    </row>
    <row r="6916" spans="11:15" ht="15" customHeight="1">
      <c r="K6916" s="434">
        <v>35899</v>
      </c>
      <c r="L6916" s="427">
        <v>7.16</v>
      </c>
      <c r="M6916" s="427"/>
      <c r="N6916" s="434">
        <v>35898</v>
      </c>
      <c r="O6916" s="427">
        <v>7.39</v>
      </c>
    </row>
    <row r="6917" spans="11:15" ht="15" customHeight="1">
      <c r="K6917" s="434">
        <v>35898</v>
      </c>
      <c r="L6917" s="427">
        <v>7.18</v>
      </c>
      <c r="M6917" s="427"/>
      <c r="N6917" s="434">
        <v>35894</v>
      </c>
      <c r="O6917" s="427">
        <v>7.35</v>
      </c>
    </row>
    <row r="6918" spans="11:15" ht="15" customHeight="1">
      <c r="K6918" s="434">
        <v>35894</v>
      </c>
      <c r="L6918" s="427">
        <v>7.13</v>
      </c>
      <c r="M6918" s="427"/>
      <c r="N6918" s="434">
        <v>35893</v>
      </c>
      <c r="O6918" s="427">
        <v>7.37</v>
      </c>
    </row>
    <row r="6919" spans="11:15" ht="15" customHeight="1">
      <c r="K6919" s="434">
        <v>35893</v>
      </c>
      <c r="L6919" s="427">
        <v>7.15</v>
      </c>
      <c r="M6919" s="427"/>
      <c r="N6919" s="434">
        <v>35892</v>
      </c>
      <c r="O6919" s="427">
        <v>7.28</v>
      </c>
    </row>
    <row r="6920" spans="11:15" ht="15" customHeight="1">
      <c r="K6920" s="434">
        <v>35892</v>
      </c>
      <c r="L6920" s="427">
        <v>7.09</v>
      </c>
      <c r="M6920" s="427"/>
      <c r="N6920" s="434">
        <v>35891</v>
      </c>
      <c r="O6920" s="427">
        <v>7.28</v>
      </c>
    </row>
    <row r="6921" spans="11:15" ht="15" customHeight="1">
      <c r="K6921" s="434">
        <v>35891</v>
      </c>
      <c r="L6921" s="427">
        <v>7.09</v>
      </c>
      <c r="M6921" s="427"/>
      <c r="N6921" s="434">
        <v>35888</v>
      </c>
      <c r="O6921" s="427">
        <v>7.25</v>
      </c>
    </row>
    <row r="6922" spans="11:15" ht="15" customHeight="1">
      <c r="K6922" s="434">
        <v>35888</v>
      </c>
      <c r="L6922" s="427">
        <v>7.06</v>
      </c>
      <c r="M6922" s="427"/>
      <c r="N6922" s="434">
        <v>35887</v>
      </c>
      <c r="O6922" s="427">
        <v>7.31</v>
      </c>
    </row>
    <row r="6923" spans="11:15" ht="15" customHeight="1">
      <c r="K6923" s="434">
        <v>35887</v>
      </c>
      <c r="L6923" s="427">
        <v>7.11</v>
      </c>
      <c r="M6923" s="427"/>
      <c r="N6923" s="434">
        <v>35886</v>
      </c>
      <c r="O6923" s="427">
        <v>7.35</v>
      </c>
    </row>
    <row r="6924" spans="11:15" ht="15" customHeight="1">
      <c r="K6924" s="434">
        <v>35886</v>
      </c>
      <c r="L6924" s="427">
        <v>7.15</v>
      </c>
      <c r="M6924" s="427"/>
      <c r="N6924" s="434">
        <v>35885</v>
      </c>
      <c r="O6924" s="427">
        <v>7.37</v>
      </c>
    </row>
    <row r="6925" spans="11:15" ht="15" customHeight="1">
      <c r="K6925" s="434">
        <v>35885</v>
      </c>
      <c r="L6925" s="427">
        <v>7.16</v>
      </c>
      <c r="M6925" s="427"/>
      <c r="N6925" s="434">
        <v>35884</v>
      </c>
      <c r="O6925" s="427">
        <v>7.41</v>
      </c>
    </row>
    <row r="6926" spans="11:15" ht="15" customHeight="1">
      <c r="K6926" s="434">
        <v>35884</v>
      </c>
      <c r="L6926" s="427">
        <v>7.19</v>
      </c>
      <c r="M6926" s="427"/>
      <c r="N6926" s="434">
        <v>35881</v>
      </c>
      <c r="O6926" s="427">
        <v>7.39</v>
      </c>
    </row>
    <row r="6927" spans="11:15" ht="15" customHeight="1">
      <c r="K6927" s="434">
        <v>35881</v>
      </c>
      <c r="L6927" s="427">
        <v>7.17</v>
      </c>
      <c r="M6927" s="427"/>
      <c r="N6927" s="434">
        <v>35880</v>
      </c>
      <c r="O6927" s="427">
        <v>7.37</v>
      </c>
    </row>
    <row r="6928" spans="11:15" ht="15" customHeight="1">
      <c r="K6928" s="434">
        <v>35880</v>
      </c>
      <c r="L6928" s="427">
        <v>7.16</v>
      </c>
      <c r="M6928" s="427"/>
      <c r="N6928" s="434">
        <v>35879</v>
      </c>
      <c r="O6928" s="427">
        <v>7.36</v>
      </c>
    </row>
    <row r="6929" spans="11:15" ht="15" customHeight="1">
      <c r="K6929" s="434">
        <v>35879</v>
      </c>
      <c r="L6929" s="427">
        <v>7.15</v>
      </c>
      <c r="M6929" s="427"/>
      <c r="N6929" s="434">
        <v>35878</v>
      </c>
      <c r="O6929" s="427">
        <v>7.32</v>
      </c>
    </row>
    <row r="6930" spans="11:15" ht="15" customHeight="1">
      <c r="K6930" s="434">
        <v>35878</v>
      </c>
      <c r="L6930" s="427">
        <v>7.11</v>
      </c>
      <c r="M6930" s="427"/>
      <c r="N6930" s="434">
        <v>35877</v>
      </c>
      <c r="O6930" s="427">
        <v>7.32</v>
      </c>
    </row>
    <row r="6931" spans="11:15" ht="15" customHeight="1">
      <c r="K6931" s="434">
        <v>35877</v>
      </c>
      <c r="L6931" s="427">
        <v>7.11</v>
      </c>
      <c r="M6931" s="427"/>
      <c r="N6931" s="434">
        <v>35874</v>
      </c>
      <c r="O6931" s="427">
        <v>7.32</v>
      </c>
    </row>
    <row r="6932" spans="11:15" ht="15" customHeight="1">
      <c r="K6932" s="434">
        <v>35874</v>
      </c>
      <c r="L6932" s="427">
        <v>7.12</v>
      </c>
      <c r="M6932" s="427"/>
      <c r="N6932" s="434">
        <v>35873</v>
      </c>
      <c r="O6932" s="427">
        <v>7.34</v>
      </c>
    </row>
    <row r="6933" spans="11:15" ht="15" customHeight="1">
      <c r="K6933" s="434">
        <v>35873</v>
      </c>
      <c r="L6933" s="427">
        <v>7.14</v>
      </c>
      <c r="M6933" s="427"/>
      <c r="N6933" s="434">
        <v>35872</v>
      </c>
      <c r="O6933" s="427">
        <v>7.33</v>
      </c>
    </row>
    <row r="6934" spans="11:15" ht="15" customHeight="1">
      <c r="K6934" s="434">
        <v>35872</v>
      </c>
      <c r="L6934" s="427">
        <v>7.13</v>
      </c>
      <c r="M6934" s="427"/>
      <c r="N6934" s="434">
        <v>35871</v>
      </c>
      <c r="O6934" s="427">
        <v>7.33</v>
      </c>
    </row>
    <row r="6935" spans="11:15" ht="15" customHeight="1">
      <c r="K6935" s="434">
        <v>35871</v>
      </c>
      <c r="L6935" s="427">
        <v>7.12</v>
      </c>
      <c r="M6935" s="427"/>
      <c r="N6935" s="434">
        <v>35870</v>
      </c>
      <c r="O6935" s="427">
        <v>7.3</v>
      </c>
    </row>
    <row r="6936" spans="11:15" ht="15" customHeight="1">
      <c r="K6936" s="434">
        <v>35870</v>
      </c>
      <c r="L6936" s="427">
        <v>7.09</v>
      </c>
      <c r="M6936" s="427"/>
      <c r="N6936" s="434">
        <v>35867</v>
      </c>
      <c r="O6936" s="427">
        <v>7.33</v>
      </c>
    </row>
    <row r="6937" spans="11:15" ht="15" customHeight="1">
      <c r="K6937" s="434">
        <v>35867</v>
      </c>
      <c r="L6937" s="427">
        <v>7.12</v>
      </c>
      <c r="M6937" s="427"/>
      <c r="N6937" s="434">
        <v>35866</v>
      </c>
      <c r="O6937" s="427">
        <v>7.31</v>
      </c>
    </row>
    <row r="6938" spans="11:15" ht="15" customHeight="1">
      <c r="K6938" s="434">
        <v>35866</v>
      </c>
      <c r="L6938" s="427">
        <v>7.11</v>
      </c>
      <c r="M6938" s="427"/>
      <c r="N6938" s="434">
        <v>35865</v>
      </c>
      <c r="O6938" s="427">
        <v>7.38</v>
      </c>
    </row>
    <row r="6939" spans="11:15" ht="15" customHeight="1">
      <c r="K6939" s="434">
        <v>35865</v>
      </c>
      <c r="L6939" s="427">
        <v>7.17</v>
      </c>
      <c r="M6939" s="427"/>
      <c r="N6939" s="434">
        <v>35864</v>
      </c>
      <c r="O6939" s="427">
        <v>7.38</v>
      </c>
    </row>
    <row r="6940" spans="11:15" ht="15" customHeight="1">
      <c r="K6940" s="434">
        <v>35864</v>
      </c>
      <c r="L6940" s="427">
        <v>7.17</v>
      </c>
      <c r="M6940" s="427"/>
      <c r="N6940" s="434">
        <v>35863</v>
      </c>
      <c r="O6940" s="427">
        <v>7.39</v>
      </c>
    </row>
    <row r="6941" spans="11:15" ht="15" customHeight="1">
      <c r="K6941" s="434">
        <v>35863</v>
      </c>
      <c r="L6941" s="427">
        <v>7.18</v>
      </c>
      <c r="M6941" s="427"/>
      <c r="N6941" s="434">
        <v>35860</v>
      </c>
      <c r="O6941" s="427">
        <v>7.43</v>
      </c>
    </row>
    <row r="6942" spans="11:15" ht="15" customHeight="1">
      <c r="K6942" s="434">
        <v>35860</v>
      </c>
      <c r="L6942" s="427">
        <v>7.22</v>
      </c>
      <c r="M6942" s="427"/>
      <c r="N6942" s="434">
        <v>35859</v>
      </c>
      <c r="O6942" s="427">
        <v>7.48</v>
      </c>
    </row>
    <row r="6943" spans="11:15" ht="15" customHeight="1">
      <c r="K6943" s="434">
        <v>35859</v>
      </c>
      <c r="L6943" s="427">
        <v>7.26</v>
      </c>
      <c r="M6943" s="427"/>
      <c r="N6943" s="434">
        <v>35858</v>
      </c>
      <c r="O6943" s="427">
        <v>7.46</v>
      </c>
    </row>
    <row r="6944" spans="11:15" ht="15" customHeight="1">
      <c r="K6944" s="434">
        <v>35858</v>
      </c>
      <c r="L6944" s="427">
        <v>7.24</v>
      </c>
      <c r="M6944" s="427"/>
      <c r="N6944" s="434">
        <v>35857</v>
      </c>
      <c r="O6944" s="427">
        <v>7.46</v>
      </c>
    </row>
    <row r="6945" spans="11:15" ht="15" customHeight="1">
      <c r="K6945" s="434">
        <v>35857</v>
      </c>
      <c r="L6945" s="427">
        <v>7.24</v>
      </c>
      <c r="M6945" s="427"/>
      <c r="N6945" s="434">
        <v>35856</v>
      </c>
      <c r="O6945" s="427">
        <v>7.43</v>
      </c>
    </row>
    <row r="6946" spans="11:15" ht="15" customHeight="1">
      <c r="K6946" s="434">
        <v>35856</v>
      </c>
      <c r="L6946" s="427">
        <v>7.21</v>
      </c>
      <c r="M6946" s="427"/>
      <c r="N6946" s="434">
        <v>35853</v>
      </c>
      <c r="O6946" s="427">
        <v>7.37</v>
      </c>
    </row>
    <row r="6947" spans="11:15" ht="15" customHeight="1">
      <c r="K6947" s="434">
        <v>35853</v>
      </c>
      <c r="L6947" s="427">
        <v>7.15</v>
      </c>
      <c r="M6947" s="427"/>
      <c r="N6947" s="434">
        <v>35852</v>
      </c>
      <c r="O6947" s="427">
        <v>7.38</v>
      </c>
    </row>
    <row r="6948" spans="11:15" ht="15" customHeight="1">
      <c r="K6948" s="434">
        <v>35852</v>
      </c>
      <c r="L6948" s="427">
        <v>7.16</v>
      </c>
      <c r="M6948" s="427"/>
      <c r="N6948" s="434">
        <v>35851</v>
      </c>
      <c r="O6948" s="427">
        <v>7.37</v>
      </c>
    </row>
    <row r="6949" spans="11:15" ht="15" customHeight="1">
      <c r="K6949" s="434">
        <v>35851</v>
      </c>
      <c r="L6949" s="427">
        <v>7.15</v>
      </c>
      <c r="M6949" s="427"/>
      <c r="N6949" s="434">
        <v>35850</v>
      </c>
      <c r="O6949" s="427">
        <v>7.4</v>
      </c>
    </row>
    <row r="6950" spans="11:15" ht="15" customHeight="1">
      <c r="K6950" s="434">
        <v>35850</v>
      </c>
      <c r="L6950" s="427">
        <v>7.18</v>
      </c>
      <c r="M6950" s="427"/>
      <c r="N6950" s="434">
        <v>35849</v>
      </c>
      <c r="O6950" s="427">
        <v>7.34</v>
      </c>
    </row>
    <row r="6951" spans="11:15" ht="15" customHeight="1">
      <c r="K6951" s="434">
        <v>35849</v>
      </c>
      <c r="L6951" s="427">
        <v>7.13</v>
      </c>
      <c r="M6951" s="427"/>
      <c r="N6951" s="434">
        <v>35846</v>
      </c>
      <c r="O6951" s="427">
        <v>7.33</v>
      </c>
    </row>
    <row r="6952" spans="11:15" ht="15" customHeight="1">
      <c r="K6952" s="434">
        <v>35846</v>
      </c>
      <c r="L6952" s="427">
        <v>7.11</v>
      </c>
      <c r="M6952" s="427"/>
      <c r="N6952" s="434">
        <v>35845</v>
      </c>
      <c r="O6952" s="427">
        <v>7.3</v>
      </c>
    </row>
    <row r="6953" spans="11:15" ht="15" customHeight="1">
      <c r="K6953" s="434">
        <v>35845</v>
      </c>
      <c r="L6953" s="427">
        <v>7.09</v>
      </c>
      <c r="M6953" s="427"/>
      <c r="N6953" s="434">
        <v>35844</v>
      </c>
      <c r="O6953" s="427">
        <v>7.3</v>
      </c>
    </row>
    <row r="6954" spans="11:15" ht="15" customHeight="1">
      <c r="K6954" s="434">
        <v>35844</v>
      </c>
      <c r="L6954" s="427">
        <v>7.08</v>
      </c>
      <c r="M6954" s="427"/>
      <c r="N6954" s="434">
        <v>35843</v>
      </c>
      <c r="O6954" s="427">
        <v>7.28</v>
      </c>
    </row>
    <row r="6955" spans="11:15" ht="15" customHeight="1">
      <c r="K6955" s="434">
        <v>35843</v>
      </c>
      <c r="L6955" s="427">
        <v>7.06</v>
      </c>
      <c r="M6955" s="427"/>
      <c r="N6955" s="434">
        <v>35839</v>
      </c>
      <c r="O6955" s="427">
        <v>7.32</v>
      </c>
    </row>
    <row r="6956" spans="11:15" ht="15" customHeight="1">
      <c r="K6956" s="434">
        <v>35839</v>
      </c>
      <c r="L6956" s="427">
        <v>7.1</v>
      </c>
      <c r="M6956" s="427"/>
      <c r="N6956" s="434">
        <v>35838</v>
      </c>
      <c r="O6956" s="427">
        <v>7.34</v>
      </c>
    </row>
    <row r="6957" spans="11:15" ht="15" customHeight="1">
      <c r="K6957" s="434">
        <v>35838</v>
      </c>
      <c r="L6957" s="427">
        <v>7.11</v>
      </c>
      <c r="M6957" s="427"/>
      <c r="N6957" s="434">
        <v>35837</v>
      </c>
      <c r="O6957" s="427">
        <v>7.36</v>
      </c>
    </row>
    <row r="6958" spans="11:15" ht="15" customHeight="1">
      <c r="K6958" s="434">
        <v>35837</v>
      </c>
      <c r="L6958" s="427">
        <v>7.1</v>
      </c>
      <c r="M6958" s="427"/>
      <c r="N6958" s="434">
        <v>35836</v>
      </c>
      <c r="O6958" s="427">
        <v>7.41</v>
      </c>
    </row>
    <row r="6959" spans="11:15" ht="15" customHeight="1">
      <c r="K6959" s="434">
        <v>35836</v>
      </c>
      <c r="L6959" s="427">
        <v>7.15</v>
      </c>
      <c r="M6959" s="427"/>
      <c r="N6959" s="434">
        <v>35835</v>
      </c>
      <c r="O6959" s="427">
        <v>7.44</v>
      </c>
    </row>
    <row r="6960" spans="11:15" ht="15" customHeight="1">
      <c r="K6960" s="434">
        <v>35835</v>
      </c>
      <c r="L6960" s="427">
        <v>7.17</v>
      </c>
      <c r="M6960" s="427"/>
      <c r="N6960" s="434">
        <v>35832</v>
      </c>
      <c r="O6960" s="427">
        <v>7.4</v>
      </c>
    </row>
    <row r="6961" spans="11:15" ht="15" customHeight="1">
      <c r="K6961" s="434">
        <v>35832</v>
      </c>
      <c r="L6961" s="427">
        <v>7.15</v>
      </c>
      <c r="M6961" s="427"/>
      <c r="N6961" s="434">
        <v>35831</v>
      </c>
      <c r="O6961" s="427">
        <v>7.39</v>
      </c>
    </row>
    <row r="6962" spans="11:15" ht="15" customHeight="1">
      <c r="K6962" s="434">
        <v>35831</v>
      </c>
      <c r="L6962" s="427">
        <v>7.14</v>
      </c>
      <c r="M6962" s="427"/>
      <c r="N6962" s="434">
        <v>35830</v>
      </c>
      <c r="O6962" s="427">
        <v>7.35</v>
      </c>
    </row>
    <row r="6963" spans="11:15" ht="15" customHeight="1">
      <c r="K6963" s="434">
        <v>35830</v>
      </c>
      <c r="L6963" s="427">
        <v>7.1</v>
      </c>
      <c r="M6963" s="427"/>
      <c r="N6963" s="434">
        <v>35829</v>
      </c>
      <c r="O6963" s="427">
        <v>7.35</v>
      </c>
    </row>
    <row r="6964" spans="11:15" ht="15" customHeight="1">
      <c r="K6964" s="434">
        <v>35829</v>
      </c>
      <c r="L6964" s="427">
        <v>7.1</v>
      </c>
      <c r="M6964" s="427"/>
      <c r="N6964" s="434">
        <v>35828</v>
      </c>
      <c r="O6964" s="427">
        <v>7.35</v>
      </c>
    </row>
    <row r="6965" spans="11:15" ht="15" customHeight="1">
      <c r="K6965" s="434">
        <v>35828</v>
      </c>
      <c r="L6965" s="427">
        <v>7.1</v>
      </c>
      <c r="M6965" s="427"/>
      <c r="N6965" s="434">
        <v>35825</v>
      </c>
      <c r="O6965" s="427">
        <v>7.31</v>
      </c>
    </row>
    <row r="6966" spans="11:15" ht="15" customHeight="1">
      <c r="K6966" s="434">
        <v>35825</v>
      </c>
      <c r="L6966" s="427">
        <v>7.06</v>
      </c>
      <c r="M6966" s="427"/>
      <c r="N6966" s="434">
        <v>35824</v>
      </c>
      <c r="O6966" s="427">
        <v>7.34</v>
      </c>
    </row>
    <row r="6967" spans="11:15" ht="15" customHeight="1">
      <c r="K6967" s="434">
        <v>35824</v>
      </c>
      <c r="L6967" s="427">
        <v>7.09</v>
      </c>
      <c r="M6967" s="427"/>
      <c r="N6967" s="434">
        <v>35823</v>
      </c>
      <c r="O6967" s="427">
        <v>7.42</v>
      </c>
    </row>
    <row r="6968" spans="11:15" ht="15" customHeight="1">
      <c r="K6968" s="434">
        <v>35823</v>
      </c>
      <c r="L6968" s="427">
        <v>7.17</v>
      </c>
      <c r="M6968" s="427"/>
      <c r="N6968" s="434">
        <v>35822</v>
      </c>
      <c r="O6968" s="427">
        <v>7.4</v>
      </c>
    </row>
    <row r="6969" spans="11:15" ht="15" customHeight="1">
      <c r="K6969" s="434">
        <v>35822</v>
      </c>
      <c r="L6969" s="427">
        <v>7.17</v>
      </c>
      <c r="M6969" s="427"/>
      <c r="N6969" s="434">
        <v>35821</v>
      </c>
      <c r="O6969" s="427">
        <v>7.35</v>
      </c>
    </row>
    <row r="6970" spans="11:15" ht="15" customHeight="1">
      <c r="K6970" s="434">
        <v>35821</v>
      </c>
      <c r="L6970" s="427">
        <v>7.13</v>
      </c>
      <c r="M6970" s="427"/>
      <c r="N6970" s="434">
        <v>35818</v>
      </c>
      <c r="O6970" s="427">
        <v>7.4</v>
      </c>
    </row>
    <row r="6971" spans="11:15" ht="15" customHeight="1">
      <c r="K6971" s="434">
        <v>35818</v>
      </c>
      <c r="L6971" s="427">
        <v>7.17</v>
      </c>
      <c r="M6971" s="427"/>
      <c r="N6971" s="434">
        <v>35817</v>
      </c>
      <c r="O6971" s="427">
        <v>7.3</v>
      </c>
    </row>
    <row r="6972" spans="11:15" ht="15" customHeight="1">
      <c r="K6972" s="434">
        <v>35817</v>
      </c>
      <c r="L6972" s="427">
        <v>7.08</v>
      </c>
      <c r="M6972" s="427"/>
      <c r="N6972" s="434">
        <v>35816</v>
      </c>
      <c r="O6972" s="427">
        <v>7.28</v>
      </c>
    </row>
    <row r="6973" spans="11:15" ht="15" customHeight="1">
      <c r="K6973" s="434">
        <v>35816</v>
      </c>
      <c r="L6973" s="427">
        <v>7.05</v>
      </c>
      <c r="M6973" s="427"/>
      <c r="N6973" s="434">
        <v>35815</v>
      </c>
      <c r="O6973" s="427">
        <v>7.29</v>
      </c>
    </row>
    <row r="6974" spans="11:15" ht="15" customHeight="1">
      <c r="K6974" s="434">
        <v>35815</v>
      </c>
      <c r="L6974" s="427">
        <v>7.06</v>
      </c>
      <c r="M6974" s="427"/>
      <c r="N6974" s="434">
        <v>35811</v>
      </c>
      <c r="O6974" s="427">
        <v>7.29</v>
      </c>
    </row>
    <row r="6975" spans="11:15" ht="15" customHeight="1">
      <c r="K6975" s="434">
        <v>35811</v>
      </c>
      <c r="L6975" s="427">
        <v>7.06</v>
      </c>
      <c r="M6975" s="427"/>
      <c r="N6975" s="434">
        <v>35810</v>
      </c>
      <c r="O6975" s="427">
        <v>7.23</v>
      </c>
    </row>
    <row r="6976" spans="11:15" ht="15" customHeight="1">
      <c r="K6976" s="434">
        <v>35810</v>
      </c>
      <c r="L6976" s="427">
        <v>7</v>
      </c>
      <c r="M6976" s="427"/>
      <c r="N6976" s="434">
        <v>35809</v>
      </c>
      <c r="O6976" s="427">
        <v>7.22</v>
      </c>
    </row>
    <row r="6977" spans="11:15" ht="15" customHeight="1">
      <c r="K6977" s="434">
        <v>35809</v>
      </c>
      <c r="L6977" s="427">
        <v>6.99</v>
      </c>
      <c r="M6977" s="427"/>
      <c r="N6977" s="434">
        <v>35808</v>
      </c>
      <c r="O6977" s="427">
        <v>7.21</v>
      </c>
    </row>
    <row r="6978" spans="11:15" ht="15" customHeight="1">
      <c r="K6978" s="434">
        <v>35808</v>
      </c>
      <c r="L6978" s="427">
        <v>6.98</v>
      </c>
      <c r="M6978" s="427"/>
      <c r="N6978" s="434">
        <v>35807</v>
      </c>
      <c r="O6978" s="427">
        <v>7.2</v>
      </c>
    </row>
    <row r="6979" spans="11:15" ht="15" customHeight="1">
      <c r="K6979" s="434">
        <v>35807</v>
      </c>
      <c r="L6979" s="427">
        <v>6.97</v>
      </c>
      <c r="M6979" s="427"/>
      <c r="N6979" s="434">
        <v>35804</v>
      </c>
      <c r="O6979" s="427">
        <v>7.21</v>
      </c>
    </row>
    <row r="6980" spans="11:15" ht="15" customHeight="1">
      <c r="K6980" s="434">
        <v>35804</v>
      </c>
      <c r="L6980" s="427">
        <v>6.98</v>
      </c>
      <c r="M6980" s="427"/>
      <c r="N6980" s="434">
        <v>35803</v>
      </c>
      <c r="O6980" s="427">
        <v>7.22</v>
      </c>
    </row>
    <row r="6981" spans="11:15" ht="15" customHeight="1">
      <c r="K6981" s="434">
        <v>35803</v>
      </c>
      <c r="L6981" s="427">
        <v>6.99</v>
      </c>
      <c r="M6981" s="427"/>
      <c r="N6981" s="434">
        <v>35802</v>
      </c>
      <c r="O6981" s="427">
        <v>7.26</v>
      </c>
    </row>
    <row r="6982" spans="11:15" ht="15" customHeight="1">
      <c r="K6982" s="434">
        <v>35802</v>
      </c>
      <c r="L6982" s="427">
        <v>7.02</v>
      </c>
      <c r="M6982" s="427"/>
      <c r="N6982" s="434">
        <v>35801</v>
      </c>
      <c r="O6982" s="427">
        <v>7.21</v>
      </c>
    </row>
    <row r="6983" spans="11:15" ht="15" customHeight="1">
      <c r="K6983" s="434">
        <v>35801</v>
      </c>
      <c r="L6983" s="427">
        <v>6.98</v>
      </c>
      <c r="M6983" s="427"/>
      <c r="N6983" s="434">
        <v>35800</v>
      </c>
      <c r="O6983" s="427">
        <v>7.22</v>
      </c>
    </row>
    <row r="6984" spans="11:15" ht="15" customHeight="1">
      <c r="K6984" s="434">
        <v>35800</v>
      </c>
      <c r="L6984" s="427">
        <v>6.98</v>
      </c>
      <c r="M6984" s="427"/>
      <c r="N6984" s="434">
        <v>35797</v>
      </c>
      <c r="O6984" s="427">
        <v>7.3</v>
      </c>
    </row>
    <row r="6985" spans="11:15" ht="15" customHeight="1">
      <c r="K6985" s="434">
        <v>35797</v>
      </c>
      <c r="L6985" s="427">
        <v>7.06</v>
      </c>
      <c r="M6985" s="427"/>
      <c r="N6985" s="434"/>
      <c r="O6985" s="427"/>
    </row>
    <row r="6986" spans="11:15" ht="15" customHeight="1">
      <c r="K6986" s="434"/>
      <c r="L6986" s="427"/>
      <c r="M6986" s="427"/>
      <c r="N6986" s="434"/>
      <c r="O6986" s="427"/>
    </row>
    <row r="6987" spans="11:15" ht="15" customHeight="1">
      <c r="K6987" s="434"/>
      <c r="L6987" s="427"/>
      <c r="M6987" s="427"/>
      <c r="N6987" s="434"/>
      <c r="O6987" s="427"/>
    </row>
    <row r="6988" spans="11:15" ht="15" customHeight="1">
      <c r="K6988" s="434"/>
      <c r="L6988" s="427"/>
      <c r="M6988" s="427"/>
      <c r="N6988" s="434"/>
      <c r="O6988" s="427"/>
    </row>
    <row r="6989" spans="11:15" ht="15" customHeight="1">
      <c r="K6989" s="434"/>
      <c r="L6989" s="427"/>
      <c r="M6989" s="427"/>
      <c r="N6989" s="434"/>
      <c r="O6989" s="427"/>
    </row>
    <row r="6990" spans="11:15" ht="15" customHeight="1">
      <c r="K6990" s="434"/>
      <c r="L6990" s="427"/>
      <c r="M6990" s="427"/>
      <c r="N6990" s="434"/>
      <c r="O6990" s="427"/>
    </row>
    <row r="6991" spans="11:15" ht="15" customHeight="1">
      <c r="K6991" s="434"/>
      <c r="L6991" s="427"/>
      <c r="M6991" s="427"/>
      <c r="N6991" s="434"/>
      <c r="O6991" s="427"/>
    </row>
    <row r="6992" spans="11:15" ht="15" customHeight="1">
      <c r="K6992" s="434"/>
      <c r="L6992" s="427"/>
      <c r="M6992" s="427"/>
      <c r="N6992" s="434"/>
      <c r="O6992" s="427"/>
    </row>
    <row r="6993" spans="11:15" ht="15" customHeight="1">
      <c r="K6993" s="434"/>
      <c r="L6993" s="427"/>
      <c r="M6993" s="427"/>
      <c r="N6993" s="434"/>
      <c r="O6993" s="427"/>
    </row>
    <row r="6994" spans="11:15" ht="15" customHeight="1">
      <c r="K6994" s="434"/>
      <c r="L6994" s="427"/>
      <c r="M6994" s="427"/>
      <c r="N6994" s="434"/>
      <c r="O6994" s="427"/>
    </row>
    <row r="6995" spans="11:15" ht="15" customHeight="1">
      <c r="K6995" s="434"/>
      <c r="L6995" s="427"/>
      <c r="M6995" s="427"/>
      <c r="N6995" s="434"/>
      <c r="O6995" s="427"/>
    </row>
    <row r="6996" spans="11:15" ht="15" customHeight="1">
      <c r="K6996" s="434"/>
      <c r="L6996" s="427"/>
      <c r="M6996" s="427"/>
      <c r="N6996" s="434"/>
      <c r="O6996" s="427"/>
    </row>
    <row r="6997" spans="11:15" ht="15" customHeight="1">
      <c r="K6997" s="434"/>
      <c r="L6997" s="427"/>
      <c r="M6997" s="427"/>
      <c r="N6997" s="434"/>
      <c r="O6997" s="427"/>
    </row>
    <row r="6998" spans="11:15" ht="15" customHeight="1">
      <c r="K6998" s="434"/>
      <c r="L6998" s="427"/>
      <c r="M6998" s="427"/>
      <c r="N6998" s="434"/>
      <c r="O6998" s="427"/>
    </row>
    <row r="6999" spans="11:15" ht="15" customHeight="1">
      <c r="K6999" s="434"/>
      <c r="L6999" s="427"/>
      <c r="M6999" s="427"/>
      <c r="N6999" s="434"/>
      <c r="O6999" s="427"/>
    </row>
    <row r="7000" spans="11:15" ht="15" customHeight="1">
      <c r="K7000" s="434"/>
      <c r="L7000" s="427"/>
      <c r="M7000" s="427"/>
      <c r="N7000" s="434"/>
      <c r="O7000" s="427"/>
    </row>
    <row r="7001" spans="11:15" ht="15" customHeight="1">
      <c r="K7001" s="434"/>
      <c r="L7001" s="427"/>
      <c r="M7001" s="427"/>
      <c r="N7001" s="434"/>
      <c r="O7001" s="427"/>
    </row>
    <row r="7002" spans="11:15" ht="15" customHeight="1">
      <c r="K7002" s="434"/>
      <c r="L7002" s="427"/>
      <c r="M7002" s="427"/>
      <c r="N7002" s="434"/>
      <c r="O7002" s="427"/>
    </row>
    <row r="7003" spans="11:15" ht="15" customHeight="1">
      <c r="K7003" s="434"/>
      <c r="L7003" s="427"/>
      <c r="M7003" s="427"/>
      <c r="N7003" s="434"/>
      <c r="O7003" s="427"/>
    </row>
    <row r="7004" spans="11:15" ht="15" customHeight="1">
      <c r="K7004" s="434"/>
      <c r="L7004" s="427"/>
      <c r="M7004" s="427"/>
      <c r="N7004" s="434"/>
      <c r="O7004" s="427"/>
    </row>
    <row r="7005" spans="11:15" ht="15" customHeight="1">
      <c r="K7005" s="434"/>
      <c r="L7005" s="427"/>
      <c r="M7005" s="427"/>
      <c r="N7005" s="434"/>
      <c r="O7005" s="427"/>
    </row>
    <row r="7006" spans="11:15" ht="15" customHeight="1">
      <c r="K7006" s="434"/>
      <c r="L7006" s="427"/>
      <c r="M7006" s="427"/>
      <c r="N7006" s="434"/>
      <c r="O7006" s="427"/>
    </row>
    <row r="7007" spans="11:15" ht="15" customHeight="1">
      <c r="K7007" s="434"/>
      <c r="L7007" s="427"/>
      <c r="M7007" s="427"/>
      <c r="N7007" s="434"/>
      <c r="O7007" s="427"/>
    </row>
    <row r="7008" spans="11:15" ht="15" customHeight="1">
      <c r="K7008" s="434"/>
      <c r="L7008" s="427"/>
      <c r="M7008" s="427"/>
      <c r="N7008" s="434"/>
      <c r="O7008" s="427"/>
    </row>
    <row r="7009" spans="11:15" ht="15" customHeight="1">
      <c r="K7009" s="434"/>
      <c r="L7009" s="427"/>
      <c r="M7009" s="427"/>
      <c r="N7009" s="434"/>
      <c r="O7009" s="427"/>
    </row>
    <row r="7010" spans="11:15" ht="15" customHeight="1">
      <c r="K7010" s="434"/>
      <c r="L7010" s="427"/>
      <c r="M7010" s="427"/>
      <c r="N7010" s="434"/>
      <c r="O7010" s="427"/>
    </row>
    <row r="7011" spans="11:15" ht="15" customHeight="1">
      <c r="K7011" s="434"/>
      <c r="L7011" s="427"/>
      <c r="M7011" s="427"/>
      <c r="N7011" s="434"/>
      <c r="O7011" s="427"/>
    </row>
    <row r="7012" spans="11:15" ht="15" customHeight="1">
      <c r="K7012" s="434"/>
      <c r="L7012" s="427"/>
      <c r="M7012" s="427"/>
      <c r="N7012" s="434"/>
      <c r="O7012" s="427"/>
    </row>
    <row r="7013" spans="11:15" ht="15" customHeight="1">
      <c r="K7013" s="434"/>
      <c r="L7013" s="427"/>
      <c r="M7013" s="427"/>
      <c r="N7013" s="434"/>
      <c r="O7013" s="427"/>
    </row>
    <row r="7014" spans="11:15" ht="15" customHeight="1">
      <c r="K7014" s="434"/>
      <c r="L7014" s="427"/>
      <c r="M7014" s="427"/>
      <c r="N7014" s="434"/>
      <c r="O7014" s="427"/>
    </row>
    <row r="7015" spans="11:15" ht="15" customHeight="1">
      <c r="K7015" s="434"/>
      <c r="L7015" s="427"/>
      <c r="M7015" s="427"/>
      <c r="N7015" s="434"/>
      <c r="O7015" s="427"/>
    </row>
    <row r="7016" spans="11:15" ht="15" customHeight="1">
      <c r="K7016" s="434"/>
      <c r="L7016" s="427"/>
      <c r="M7016" s="427"/>
      <c r="N7016" s="434"/>
      <c r="O7016" s="427"/>
    </row>
    <row r="7017" spans="11:15" ht="15" customHeight="1">
      <c r="K7017" s="434"/>
      <c r="L7017" s="427"/>
      <c r="M7017" s="427"/>
      <c r="N7017" s="434"/>
      <c r="O7017" s="427"/>
    </row>
    <row r="7018" spans="11:15" ht="15" customHeight="1">
      <c r="K7018" s="434"/>
      <c r="L7018" s="427"/>
      <c r="M7018" s="427"/>
      <c r="N7018" s="434"/>
      <c r="O7018" s="427"/>
    </row>
    <row r="7019" spans="11:15" ht="15" customHeight="1">
      <c r="K7019" s="434"/>
      <c r="L7019" s="427"/>
      <c r="M7019" s="427"/>
      <c r="N7019" s="434"/>
      <c r="O7019" s="427"/>
    </row>
    <row r="7020" spans="11:15" ht="15" customHeight="1">
      <c r="K7020" s="434"/>
      <c r="L7020" s="427"/>
      <c r="M7020" s="427"/>
      <c r="N7020" s="434"/>
      <c r="O7020" s="427"/>
    </row>
    <row r="7021" spans="11:15" ht="15" customHeight="1">
      <c r="K7021" s="434"/>
      <c r="L7021" s="427"/>
      <c r="M7021" s="427"/>
      <c r="N7021" s="434"/>
      <c r="O7021" s="427"/>
    </row>
    <row r="7022" spans="11:15" ht="15" customHeight="1">
      <c r="K7022" s="434"/>
      <c r="L7022" s="427"/>
      <c r="M7022" s="427"/>
      <c r="N7022" s="434"/>
      <c r="O7022" s="427"/>
    </row>
    <row r="7023" spans="11:15" ht="15" customHeight="1">
      <c r="K7023" s="434"/>
      <c r="L7023" s="427"/>
      <c r="M7023" s="427"/>
      <c r="N7023" s="434"/>
      <c r="O7023" s="427"/>
    </row>
    <row r="7024" spans="11:15" ht="15" customHeight="1">
      <c r="K7024" s="434"/>
      <c r="L7024" s="427"/>
      <c r="M7024" s="427"/>
      <c r="N7024" s="434"/>
      <c r="O7024" s="427"/>
    </row>
    <row r="7025" spans="11:15" ht="15" customHeight="1">
      <c r="K7025" s="434"/>
      <c r="L7025" s="427"/>
      <c r="M7025" s="427"/>
      <c r="N7025" s="434"/>
      <c r="O7025" s="427"/>
    </row>
    <row r="7026" spans="11:15" ht="15" customHeight="1">
      <c r="K7026" s="434"/>
      <c r="L7026" s="427"/>
      <c r="M7026" s="427"/>
      <c r="N7026" s="434"/>
      <c r="O7026" s="427"/>
    </row>
    <row r="7027" spans="11:15" ht="15" customHeight="1">
      <c r="K7027" s="434"/>
      <c r="L7027" s="427"/>
      <c r="M7027" s="427"/>
      <c r="N7027" s="434"/>
      <c r="O7027" s="427"/>
    </row>
    <row r="7028" spans="11:15" ht="15" customHeight="1">
      <c r="K7028" s="434"/>
      <c r="L7028" s="427"/>
      <c r="M7028" s="427"/>
      <c r="N7028" s="434"/>
      <c r="O7028" s="427"/>
    </row>
    <row r="7029" spans="11:15" ht="15" customHeight="1">
      <c r="K7029" s="434"/>
      <c r="L7029" s="427"/>
      <c r="M7029" s="427"/>
      <c r="N7029" s="434"/>
      <c r="O7029" s="427"/>
    </row>
    <row r="7030" spans="11:15" ht="15" customHeight="1">
      <c r="K7030" s="434"/>
      <c r="L7030" s="427"/>
      <c r="M7030" s="427"/>
      <c r="N7030" s="434"/>
      <c r="O7030" s="427"/>
    </row>
    <row r="7031" spans="11:15" ht="15" customHeight="1">
      <c r="K7031" s="434"/>
      <c r="L7031" s="427"/>
      <c r="M7031" s="427"/>
      <c r="N7031" s="434"/>
      <c r="O7031" s="427"/>
    </row>
    <row r="7032" spans="11:15" ht="15" customHeight="1">
      <c r="K7032" s="434"/>
      <c r="L7032" s="427"/>
      <c r="M7032" s="427"/>
      <c r="N7032" s="434"/>
      <c r="O7032" s="427"/>
    </row>
    <row r="7033" spans="11:15" ht="15" customHeight="1">
      <c r="K7033" s="434"/>
      <c r="L7033" s="427"/>
      <c r="M7033" s="427"/>
      <c r="N7033" s="434"/>
      <c r="O7033" s="427"/>
    </row>
    <row r="7034" spans="11:15" ht="15" customHeight="1">
      <c r="K7034" s="434"/>
      <c r="L7034" s="427"/>
      <c r="M7034" s="427"/>
      <c r="N7034" s="434"/>
      <c r="O7034" s="427"/>
    </row>
    <row r="7035" spans="11:15" ht="15" customHeight="1">
      <c r="K7035" s="434"/>
      <c r="L7035" s="427"/>
      <c r="M7035" s="427"/>
      <c r="N7035" s="434"/>
      <c r="O7035" s="427"/>
    </row>
    <row r="7036" spans="11:15" ht="15" customHeight="1">
      <c r="K7036" s="434"/>
      <c r="L7036" s="427"/>
      <c r="M7036" s="427"/>
      <c r="N7036" s="434"/>
      <c r="O7036" s="427"/>
    </row>
    <row r="7037" spans="11:15" ht="15" customHeight="1">
      <c r="K7037" s="434"/>
      <c r="L7037" s="427"/>
      <c r="M7037" s="427"/>
      <c r="N7037" s="434"/>
      <c r="O7037" s="427"/>
    </row>
    <row r="7038" spans="11:15" ht="15" customHeight="1">
      <c r="K7038" s="434"/>
      <c r="L7038" s="427"/>
      <c r="M7038" s="427"/>
      <c r="N7038" s="434"/>
      <c r="O7038" s="427"/>
    </row>
    <row r="7039" spans="11:15" ht="15" customHeight="1">
      <c r="K7039" s="434"/>
      <c r="L7039" s="427"/>
      <c r="M7039" s="427"/>
      <c r="N7039" s="434"/>
      <c r="O7039" s="427"/>
    </row>
    <row r="7040" spans="11:15" ht="15" customHeight="1">
      <c r="K7040" s="434"/>
      <c r="L7040" s="427"/>
      <c r="M7040" s="427"/>
      <c r="N7040" s="434"/>
      <c r="O7040" s="427"/>
    </row>
    <row r="7041" spans="11:15" ht="15" customHeight="1">
      <c r="K7041" s="434"/>
      <c r="L7041" s="427"/>
      <c r="M7041" s="427"/>
      <c r="N7041" s="434"/>
      <c r="O7041" s="427"/>
    </row>
    <row r="7042" spans="11:15" ht="15" customHeight="1">
      <c r="K7042" s="434"/>
      <c r="L7042" s="427"/>
      <c r="M7042" s="427"/>
      <c r="N7042" s="434"/>
      <c r="O7042" s="427"/>
    </row>
    <row r="7043" spans="11:15" ht="15" customHeight="1">
      <c r="K7043" s="434"/>
      <c r="L7043" s="427"/>
      <c r="M7043" s="427"/>
      <c r="N7043" s="434"/>
      <c r="O7043" s="427"/>
    </row>
    <row r="7044" spans="11:15" ht="15" customHeight="1">
      <c r="K7044" s="434"/>
      <c r="L7044" s="427"/>
      <c r="M7044" s="427"/>
      <c r="N7044" s="434"/>
      <c r="O7044" s="427"/>
    </row>
    <row r="7045" spans="11:15" ht="15" customHeight="1">
      <c r="K7045" s="434"/>
      <c r="L7045" s="427"/>
      <c r="M7045" s="427"/>
      <c r="N7045" s="434"/>
      <c r="O7045" s="427"/>
    </row>
    <row r="7046" spans="11:15" ht="15" customHeight="1">
      <c r="K7046" s="434"/>
      <c r="L7046" s="427"/>
      <c r="M7046" s="427"/>
      <c r="N7046" s="434"/>
      <c r="O7046" s="427"/>
    </row>
    <row r="7047" spans="11:15" ht="15" customHeight="1">
      <c r="K7047" s="434"/>
      <c r="L7047" s="427"/>
      <c r="M7047" s="427"/>
      <c r="N7047" s="434"/>
      <c r="O7047" s="427"/>
    </row>
    <row r="7048" spans="11:15" ht="15" customHeight="1">
      <c r="K7048" s="434"/>
      <c r="L7048" s="427"/>
      <c r="M7048" s="427"/>
      <c r="N7048" s="434"/>
      <c r="O7048" s="427"/>
    </row>
    <row r="7049" spans="11:15" ht="15" customHeight="1">
      <c r="K7049" s="434"/>
      <c r="L7049" s="427"/>
      <c r="M7049" s="427"/>
      <c r="N7049" s="434"/>
      <c r="O7049" s="427"/>
    </row>
    <row r="7050" spans="11:15" ht="15" customHeight="1">
      <c r="K7050" s="434"/>
      <c r="L7050" s="427"/>
      <c r="M7050" s="427"/>
      <c r="N7050" s="434"/>
      <c r="O7050" s="427"/>
    </row>
    <row r="7051" spans="11:15" ht="15" customHeight="1">
      <c r="K7051" s="434"/>
      <c r="L7051" s="427"/>
      <c r="M7051" s="427"/>
      <c r="N7051" s="434"/>
      <c r="O7051" s="427"/>
    </row>
    <row r="7052" spans="11:15" ht="15" customHeight="1">
      <c r="K7052" s="434"/>
      <c r="L7052" s="427"/>
      <c r="M7052" s="427"/>
      <c r="N7052" s="434"/>
      <c r="O7052" s="427"/>
    </row>
    <row r="7053" spans="11:15" ht="15" customHeight="1">
      <c r="K7053" s="434"/>
      <c r="L7053" s="427"/>
      <c r="M7053" s="427"/>
      <c r="N7053" s="434"/>
      <c r="O7053" s="427"/>
    </row>
    <row r="7054" spans="11:15" ht="15" customHeight="1">
      <c r="K7054" s="434"/>
      <c r="L7054" s="427"/>
      <c r="M7054" s="427"/>
      <c r="N7054" s="434"/>
      <c r="O7054" s="427"/>
    </row>
    <row r="7055" spans="11:15" ht="15" customHeight="1">
      <c r="K7055" s="434"/>
      <c r="L7055" s="427"/>
      <c r="M7055" s="427"/>
      <c r="N7055" s="434"/>
      <c r="O7055" s="427"/>
    </row>
    <row r="7056" spans="11:15" ht="15" customHeight="1">
      <c r="K7056" s="434"/>
      <c r="L7056" s="427"/>
      <c r="M7056" s="427"/>
      <c r="N7056" s="434"/>
      <c r="O7056" s="427"/>
    </row>
    <row r="7057" spans="11:15" ht="15" customHeight="1">
      <c r="K7057" s="434"/>
      <c r="L7057" s="427"/>
      <c r="M7057" s="427"/>
      <c r="N7057" s="434"/>
      <c r="O7057" s="427"/>
    </row>
    <row r="7058" spans="11:15" ht="15" customHeight="1">
      <c r="K7058" s="434"/>
      <c r="L7058" s="427"/>
      <c r="M7058" s="427"/>
      <c r="N7058" s="434"/>
      <c r="O7058" s="427"/>
    </row>
    <row r="7059" spans="11:15" ht="15" customHeight="1">
      <c r="K7059" s="434"/>
      <c r="L7059" s="427"/>
      <c r="M7059" s="427"/>
      <c r="N7059" s="434"/>
      <c r="O7059" s="427"/>
    </row>
    <row r="7060" spans="11:15" ht="15" customHeight="1">
      <c r="K7060" s="434"/>
      <c r="L7060" s="427"/>
      <c r="M7060" s="427"/>
      <c r="N7060" s="434"/>
      <c r="O7060" s="427"/>
    </row>
    <row r="7061" spans="11:15" ht="15" customHeight="1">
      <c r="K7061" s="434"/>
      <c r="L7061" s="427"/>
      <c r="M7061" s="427"/>
      <c r="N7061" s="434"/>
      <c r="O7061" s="427"/>
    </row>
    <row r="7062" spans="11:15" ht="15" customHeight="1">
      <c r="K7062" s="434"/>
      <c r="L7062" s="427"/>
      <c r="M7062" s="427"/>
      <c r="N7062" s="434"/>
      <c r="O7062" s="427"/>
    </row>
    <row r="7063" spans="11:15" ht="15" customHeight="1">
      <c r="K7063" s="434"/>
      <c r="L7063" s="427"/>
      <c r="M7063" s="427"/>
      <c r="N7063" s="434"/>
      <c r="O7063" s="427"/>
    </row>
    <row r="7064" spans="11:15" ht="15" customHeight="1">
      <c r="K7064" s="434"/>
      <c r="L7064" s="427"/>
      <c r="M7064" s="427"/>
      <c r="N7064" s="434"/>
      <c r="O7064" s="427"/>
    </row>
    <row r="7065" spans="11:15" ht="15" customHeight="1">
      <c r="K7065" s="434"/>
      <c r="L7065" s="427"/>
      <c r="M7065" s="427"/>
      <c r="N7065" s="434"/>
      <c r="O7065" s="427"/>
    </row>
    <row r="7066" spans="11:15" ht="15" customHeight="1">
      <c r="K7066" s="434"/>
      <c r="L7066" s="427"/>
      <c r="M7066" s="427"/>
      <c r="N7066" s="434"/>
      <c r="O7066" s="427"/>
    </row>
    <row r="7067" spans="11:15" ht="15" customHeight="1">
      <c r="K7067" s="434"/>
      <c r="L7067" s="427"/>
      <c r="M7067" s="427"/>
      <c r="N7067" s="434"/>
      <c r="O7067" s="427"/>
    </row>
    <row r="7068" spans="11:15" ht="15" customHeight="1">
      <c r="K7068" s="434"/>
      <c r="L7068" s="427"/>
      <c r="M7068" s="427"/>
      <c r="N7068" s="434"/>
      <c r="O7068" s="427"/>
    </row>
    <row r="7069" spans="11:15" ht="15" customHeight="1">
      <c r="K7069" s="434"/>
      <c r="L7069" s="427"/>
      <c r="M7069" s="427"/>
      <c r="N7069" s="434"/>
      <c r="O7069" s="427"/>
    </row>
    <row r="7070" spans="11:15" ht="15" customHeight="1">
      <c r="K7070" s="434"/>
      <c r="L7070" s="427"/>
      <c r="M7070" s="427"/>
      <c r="N7070" s="434"/>
      <c r="O7070" s="427"/>
    </row>
    <row r="7071" spans="11:15" ht="15" customHeight="1">
      <c r="K7071" s="434"/>
      <c r="L7071" s="427"/>
      <c r="M7071" s="427"/>
      <c r="N7071" s="434"/>
      <c r="O7071" s="427"/>
    </row>
    <row r="7072" spans="11:15" ht="15" customHeight="1">
      <c r="K7072" s="434"/>
      <c r="L7072" s="427"/>
      <c r="M7072" s="427"/>
      <c r="N7072" s="434"/>
      <c r="O7072" s="427"/>
    </row>
  </sheetData>
  <mergeCells count="2">
    <mergeCell ref="B2:H2"/>
    <mergeCell ref="B3:H3"/>
  </mergeCells>
  <printOptions horizontalCentered="1"/>
  <pageMargins left="0.7" right="0.7" top="1.5" bottom="0.75" header="0.3" footer="0.3"/>
  <pageSetup scale="76" orientation="landscape" useFirstPageNumber="1" horizontalDpi="1200" verticalDpi="1200" r:id="rId1"/>
  <headerFooter scaleWithDoc="0">
    <oddHeader>&amp;LDRAFT- PRIVILEGED AND CONFIDENTIAL
PREPARED AT THE REQUEST OF COUNSEL
&amp;R&amp;"Times New Roman,Regular"Schedule AEB-13
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280E-BF9C-4978-94B6-64B813A3A43C}">
  <sheetPr codeName="Sheet2"/>
  <dimension ref="B2:U50"/>
  <sheetViews>
    <sheetView zoomScale="75" zoomScaleNormal="75" zoomScaleSheetLayoutView="100" zoomScalePageLayoutView="80" workbookViewId="0">
      <selection activeCell="B52" sqref="B52"/>
    </sheetView>
  </sheetViews>
  <sheetFormatPr defaultColWidth="9.140625" defaultRowHeight="12.75"/>
  <cols>
    <col min="1" max="1" width="3.140625" style="211" customWidth="1"/>
    <col min="2" max="2" width="34.140625" style="211" customWidth="1"/>
    <col min="3" max="3" width="8.42578125" style="211" customWidth="1"/>
    <col min="4" max="4" width="18.42578125" style="211" customWidth="1"/>
    <col min="5" max="5" width="13.85546875" style="211" customWidth="1"/>
    <col min="6" max="6" width="21.85546875" style="211" customWidth="1"/>
    <col min="7" max="8" width="13.28515625" style="211" customWidth="1"/>
    <col min="9" max="9" width="15.85546875" style="211" customWidth="1"/>
    <col min="10" max="10" width="12.7109375" style="211" customWidth="1"/>
    <col min="11" max="11" width="7.5703125" style="211" customWidth="1"/>
    <col min="12" max="12" width="7" style="211" bestFit="1" customWidth="1"/>
    <col min="13" max="13" width="8" style="211" customWidth="1"/>
    <col min="14" max="14" width="9.140625" style="211"/>
    <col min="15" max="16" width="7.5703125" style="211" customWidth="1"/>
    <col min="17" max="17" width="9" style="211" customWidth="1"/>
    <col min="18" max="19" width="7.5703125" style="211" customWidth="1"/>
    <col min="20" max="20" width="9.140625" style="211"/>
    <col min="21" max="21" width="6.140625" style="211" customWidth="1"/>
    <col min="22" max="16384" width="9.140625" style="211"/>
  </cols>
  <sheetData>
    <row r="2" spans="2:19">
      <c r="B2" s="451" t="s">
        <v>30</v>
      </c>
      <c r="C2" s="451"/>
      <c r="D2" s="451"/>
      <c r="E2" s="451"/>
      <c r="F2" s="451"/>
      <c r="G2" s="451"/>
      <c r="H2" s="451"/>
      <c r="I2" s="451"/>
      <c r="J2" s="451"/>
    </row>
    <row r="4" spans="2:19">
      <c r="D4" s="212" t="s">
        <v>31</v>
      </c>
      <c r="E4" s="212" t="s">
        <v>32</v>
      </c>
      <c r="F4" s="212" t="s">
        <v>33</v>
      </c>
      <c r="G4" s="212" t="s">
        <v>34</v>
      </c>
      <c r="H4" s="212" t="s">
        <v>35</v>
      </c>
      <c r="I4" s="212" t="s">
        <v>36</v>
      </c>
      <c r="J4" s="213" t="s">
        <v>37</v>
      </c>
    </row>
    <row r="5" spans="2:19" ht="64.5" thickBot="1">
      <c r="B5" s="214" t="s">
        <v>39</v>
      </c>
      <c r="C5" s="215" t="s">
        <v>40</v>
      </c>
      <c r="D5" s="216" t="s">
        <v>41</v>
      </c>
      <c r="E5" s="217" t="s">
        <v>42</v>
      </c>
      <c r="F5" s="217" t="s">
        <v>1431</v>
      </c>
      <c r="G5" s="217" t="s">
        <v>43</v>
      </c>
      <c r="H5" s="217" t="s">
        <v>1434</v>
      </c>
      <c r="I5" s="217" t="s">
        <v>1435</v>
      </c>
      <c r="J5" s="217" t="s">
        <v>44</v>
      </c>
      <c r="M5" s="281"/>
      <c r="N5" s="281"/>
      <c r="O5" s="281"/>
      <c r="P5" s="281"/>
      <c r="Q5" s="281"/>
      <c r="R5" s="281"/>
      <c r="S5" s="281"/>
    </row>
    <row r="6" spans="2:19" ht="15" customHeight="1">
      <c r="B6" s="2" t="s">
        <v>48</v>
      </c>
      <c r="C6" s="72" t="s">
        <v>49</v>
      </c>
      <c r="D6" s="384" t="s">
        <v>45</v>
      </c>
      <c r="E6" s="384" t="s">
        <v>53</v>
      </c>
      <c r="F6" s="384" t="s">
        <v>45</v>
      </c>
      <c r="G6" s="384" t="s">
        <v>45</v>
      </c>
      <c r="H6" s="386">
        <v>0.76114110881515351</v>
      </c>
      <c r="I6" s="71">
        <v>0.86940257221324113</v>
      </c>
      <c r="J6" s="213" t="s">
        <v>47</v>
      </c>
      <c r="K6" s="218"/>
      <c r="L6" s="218"/>
      <c r="M6" s="282"/>
      <c r="N6" s="281"/>
      <c r="O6" s="281"/>
      <c r="P6" s="281"/>
      <c r="Q6" s="283"/>
      <c r="R6" s="284"/>
      <c r="S6" s="281"/>
    </row>
    <row r="7" spans="2:19" ht="15" customHeight="1">
      <c r="B7" s="2" t="s">
        <v>51</v>
      </c>
      <c r="C7" s="72" t="s">
        <v>52</v>
      </c>
      <c r="D7" s="213" t="s">
        <v>45</v>
      </c>
      <c r="E7" s="213" t="s">
        <v>53</v>
      </c>
      <c r="F7" s="213" t="s">
        <v>45</v>
      </c>
      <c r="G7" s="213" t="s">
        <v>45</v>
      </c>
      <c r="H7" s="71">
        <v>0.71055501976807511</v>
      </c>
      <c r="I7" s="71">
        <v>0.8441912974565603</v>
      </c>
      <c r="J7" s="213" t="s">
        <v>47</v>
      </c>
      <c r="K7" s="218"/>
      <c r="L7" s="218"/>
      <c r="M7" s="282"/>
      <c r="N7" s="281"/>
      <c r="O7" s="281"/>
      <c r="P7" s="281"/>
      <c r="Q7" s="283"/>
      <c r="R7" s="284"/>
      <c r="S7" s="281"/>
    </row>
    <row r="8" spans="2:19" ht="15" customHeight="1">
      <c r="B8" s="2" t="s">
        <v>54</v>
      </c>
      <c r="C8" s="72" t="s">
        <v>55</v>
      </c>
      <c r="D8" s="213" t="s">
        <v>45</v>
      </c>
      <c r="E8" s="213" t="s">
        <v>53</v>
      </c>
      <c r="F8" s="213" t="s">
        <v>45</v>
      </c>
      <c r="G8" s="213" t="s">
        <v>45</v>
      </c>
      <c r="H8" s="71">
        <v>0.53117629797253363</v>
      </c>
      <c r="I8" s="71">
        <v>0.99086778220162708</v>
      </c>
      <c r="J8" s="213" t="s">
        <v>47</v>
      </c>
      <c r="K8" s="218"/>
      <c r="L8" s="218"/>
      <c r="M8" s="282"/>
      <c r="N8" s="281"/>
      <c r="O8" s="281"/>
      <c r="P8" s="281"/>
      <c r="Q8" s="283"/>
      <c r="R8" s="284"/>
      <c r="S8" s="281"/>
    </row>
    <row r="9" spans="2:19" ht="15" customHeight="1">
      <c r="B9" s="2" t="s">
        <v>1423</v>
      </c>
      <c r="C9" s="72" t="s">
        <v>1424</v>
      </c>
      <c r="D9" s="213" t="s">
        <v>45</v>
      </c>
      <c r="E9" s="213" t="s">
        <v>46</v>
      </c>
      <c r="F9" s="213" t="s">
        <v>45</v>
      </c>
      <c r="G9" s="213" t="s">
        <v>45</v>
      </c>
      <c r="H9" s="71">
        <v>0.60634951162331452</v>
      </c>
      <c r="I9" s="71">
        <v>0.7440421416189954</v>
      </c>
      <c r="J9" s="213" t="s">
        <v>47</v>
      </c>
      <c r="K9" s="218"/>
      <c r="L9" s="218"/>
      <c r="M9" s="282"/>
      <c r="N9" s="281"/>
      <c r="O9" s="281"/>
      <c r="P9" s="281"/>
      <c r="Q9" s="283"/>
      <c r="R9" s="284"/>
      <c r="S9" s="281"/>
    </row>
    <row r="10" spans="2:19" ht="15" customHeight="1">
      <c r="B10" s="2" t="s">
        <v>1425</v>
      </c>
      <c r="C10" s="72" t="s">
        <v>56</v>
      </c>
      <c r="D10" s="213" t="s">
        <v>45</v>
      </c>
      <c r="E10" s="213" t="s">
        <v>53</v>
      </c>
      <c r="F10" s="213" t="s">
        <v>45</v>
      </c>
      <c r="G10" s="213" t="s">
        <v>45</v>
      </c>
      <c r="H10" s="71">
        <v>0.5066056114759192</v>
      </c>
      <c r="I10" s="71">
        <v>0.6433663682622669</v>
      </c>
      <c r="J10" s="213" t="s">
        <v>47</v>
      </c>
      <c r="K10" s="218"/>
      <c r="L10" s="218"/>
      <c r="M10" s="282"/>
      <c r="N10" s="281"/>
      <c r="O10" s="281"/>
      <c r="P10" s="281"/>
      <c r="Q10" s="283"/>
      <c r="R10" s="284"/>
      <c r="S10" s="281"/>
    </row>
    <row r="11" spans="2:19" ht="15" customHeight="1">
      <c r="B11" s="2" t="s">
        <v>1344</v>
      </c>
      <c r="C11" s="72" t="s">
        <v>303</v>
      </c>
      <c r="D11" s="213" t="s">
        <v>45</v>
      </c>
      <c r="E11" s="213" t="s">
        <v>53</v>
      </c>
      <c r="F11" s="213" t="s">
        <v>45</v>
      </c>
      <c r="G11" s="213" t="s">
        <v>45</v>
      </c>
      <c r="H11" s="71">
        <v>0.77335699015085047</v>
      </c>
      <c r="I11" s="71">
        <v>0.96931105803993634</v>
      </c>
      <c r="J11" s="213" t="s">
        <v>47</v>
      </c>
      <c r="K11" s="218"/>
      <c r="L11" s="218"/>
      <c r="M11" s="282"/>
      <c r="N11" s="281"/>
      <c r="O11" s="281"/>
      <c r="P11" s="281"/>
      <c r="Q11" s="283"/>
      <c r="R11" s="284"/>
      <c r="S11" s="281"/>
    </row>
    <row r="12" spans="2:19" ht="15" customHeight="1">
      <c r="B12" s="2" t="s">
        <v>1345</v>
      </c>
      <c r="C12" s="72" t="s">
        <v>838</v>
      </c>
      <c r="D12" s="213" t="s">
        <v>45</v>
      </c>
      <c r="E12" s="213" t="s">
        <v>53</v>
      </c>
      <c r="F12" s="213" t="s">
        <v>45</v>
      </c>
      <c r="G12" s="213" t="s">
        <v>45</v>
      </c>
      <c r="H12" s="71">
        <v>0.84776886553888608</v>
      </c>
      <c r="I12" s="71">
        <v>0.65782152113381198</v>
      </c>
      <c r="J12" s="213" t="s">
        <v>47</v>
      </c>
      <c r="K12" s="218"/>
      <c r="L12" s="218"/>
      <c r="M12" s="282"/>
      <c r="N12" s="281"/>
      <c r="O12" s="281"/>
      <c r="P12" s="281"/>
      <c r="Q12" s="283"/>
      <c r="R12" s="284"/>
      <c r="S12" s="281"/>
    </row>
    <row r="13" spans="2:19" ht="15" customHeight="1">
      <c r="B13" s="2" t="s">
        <v>58</v>
      </c>
      <c r="C13" s="72" t="s">
        <v>59</v>
      </c>
      <c r="D13" s="213" t="s">
        <v>45</v>
      </c>
      <c r="E13" s="213" t="s">
        <v>53</v>
      </c>
      <c r="F13" s="213" t="s">
        <v>45</v>
      </c>
      <c r="G13" s="213" t="s">
        <v>45</v>
      </c>
      <c r="H13" s="71">
        <v>0.72589218625595031</v>
      </c>
      <c r="I13" s="71">
        <v>0.96436030293529473</v>
      </c>
      <c r="J13" s="213" t="s">
        <v>47</v>
      </c>
      <c r="K13" s="218"/>
      <c r="L13" s="218"/>
      <c r="M13" s="282"/>
      <c r="N13" s="281"/>
      <c r="O13" s="281"/>
      <c r="P13" s="281"/>
      <c r="Q13" s="283"/>
      <c r="R13" s="284"/>
      <c r="S13" s="281"/>
    </row>
    <row r="14" spans="2:19" ht="15" customHeight="1">
      <c r="B14" s="2" t="s">
        <v>61</v>
      </c>
      <c r="C14" s="72" t="s">
        <v>62</v>
      </c>
      <c r="D14" s="213" t="s">
        <v>45</v>
      </c>
      <c r="E14" s="213" t="s">
        <v>46</v>
      </c>
      <c r="F14" s="213" t="s">
        <v>45</v>
      </c>
      <c r="G14" s="213" t="s">
        <v>45</v>
      </c>
      <c r="H14" s="71">
        <v>0.64280944618441238</v>
      </c>
      <c r="I14" s="71">
        <v>0.99988764195384905</v>
      </c>
      <c r="J14" s="213" t="s">
        <v>47</v>
      </c>
      <c r="K14" s="218"/>
      <c r="L14" s="218"/>
      <c r="M14" s="282"/>
      <c r="N14" s="281"/>
      <c r="O14" s="281"/>
      <c r="P14" s="281"/>
      <c r="Q14" s="283"/>
      <c r="R14" s="284"/>
      <c r="S14" s="281"/>
    </row>
    <row r="15" spans="2:19" ht="15" customHeight="1">
      <c r="B15" s="2" t="s">
        <v>1426</v>
      </c>
      <c r="C15" s="72" t="s">
        <v>63</v>
      </c>
      <c r="D15" s="213" t="s">
        <v>45</v>
      </c>
      <c r="E15" s="213" t="s">
        <v>50</v>
      </c>
      <c r="F15" s="213" t="s">
        <v>45</v>
      </c>
      <c r="G15" s="213" t="s">
        <v>45</v>
      </c>
      <c r="H15" s="71">
        <v>0.96457309271073577</v>
      </c>
      <c r="I15" s="71">
        <v>0.83748585453486157</v>
      </c>
      <c r="J15" s="213" t="s">
        <v>47</v>
      </c>
      <c r="K15" s="218"/>
      <c r="L15" s="218"/>
      <c r="M15" s="282"/>
      <c r="N15" s="281"/>
      <c r="O15" s="281"/>
      <c r="P15" s="281"/>
      <c r="Q15" s="283"/>
      <c r="R15" s="284"/>
      <c r="S15" s="284"/>
    </row>
    <row r="16" spans="2:19" ht="15" customHeight="1">
      <c r="B16" s="2" t="s">
        <v>1428</v>
      </c>
      <c r="C16" s="72" t="s">
        <v>1429</v>
      </c>
      <c r="D16" s="213" t="s">
        <v>45</v>
      </c>
      <c r="E16" s="213" t="s">
        <v>53</v>
      </c>
      <c r="F16" s="213" t="s">
        <v>45</v>
      </c>
      <c r="G16" s="213" t="s">
        <v>45</v>
      </c>
      <c r="H16" s="71">
        <v>0.41908752237768421</v>
      </c>
      <c r="I16" s="71">
        <v>1</v>
      </c>
      <c r="J16" s="213" t="s">
        <v>47</v>
      </c>
      <c r="K16" s="218"/>
      <c r="L16" s="218"/>
      <c r="M16" s="282"/>
      <c r="N16" s="281"/>
      <c r="O16" s="281"/>
      <c r="P16" s="282"/>
      <c r="Q16" s="283"/>
      <c r="R16" s="284"/>
      <c r="S16" s="281"/>
    </row>
    <row r="17" spans="2:21" ht="15" customHeight="1">
      <c r="B17" s="2" t="s">
        <v>64</v>
      </c>
      <c r="C17" s="72" t="s">
        <v>65</v>
      </c>
      <c r="D17" s="213" t="s">
        <v>45</v>
      </c>
      <c r="E17" s="213" t="s">
        <v>53</v>
      </c>
      <c r="F17" s="213" t="s">
        <v>45</v>
      </c>
      <c r="G17" s="213" t="s">
        <v>45</v>
      </c>
      <c r="H17" s="71">
        <v>0.69557194074545714</v>
      </c>
      <c r="I17" s="71">
        <v>1</v>
      </c>
      <c r="J17" s="213" t="s">
        <v>47</v>
      </c>
      <c r="K17" s="218"/>
      <c r="L17" s="218"/>
      <c r="M17" s="282"/>
      <c r="N17" s="281"/>
      <c r="O17" s="281"/>
      <c r="P17" s="281"/>
      <c r="Q17" s="283"/>
      <c r="R17" s="284"/>
      <c r="S17" s="281"/>
    </row>
    <row r="18" spans="2:21" ht="15" customHeight="1">
      <c r="B18" s="2" t="s">
        <v>66</v>
      </c>
      <c r="C18" s="72" t="s">
        <v>67</v>
      </c>
      <c r="D18" s="213" t="s">
        <v>45</v>
      </c>
      <c r="E18" s="213" t="s">
        <v>53</v>
      </c>
      <c r="F18" s="213" t="s">
        <v>45</v>
      </c>
      <c r="G18" s="213" t="s">
        <v>45</v>
      </c>
      <c r="H18" s="71">
        <v>0.54012101572254079</v>
      </c>
      <c r="I18" s="71">
        <v>1</v>
      </c>
      <c r="J18" s="213" t="s">
        <v>47</v>
      </c>
      <c r="K18" s="218"/>
      <c r="L18" s="218"/>
      <c r="M18" s="282"/>
      <c r="N18" s="281"/>
      <c r="O18" s="281"/>
      <c r="P18" s="281"/>
      <c r="Q18" s="283"/>
      <c r="R18" s="284"/>
      <c r="S18" s="281"/>
    </row>
    <row r="19" spans="2:21" ht="15" customHeight="1">
      <c r="B19" s="2" t="s">
        <v>1427</v>
      </c>
      <c r="C19" s="72" t="s">
        <v>475</v>
      </c>
      <c r="D19" s="213" t="s">
        <v>45</v>
      </c>
      <c r="E19" s="213" t="s">
        <v>50</v>
      </c>
      <c r="F19" s="213" t="s">
        <v>45</v>
      </c>
      <c r="G19" s="213" t="s">
        <v>45</v>
      </c>
      <c r="H19" s="71">
        <v>0.41603565724905273</v>
      </c>
      <c r="I19" s="71">
        <v>0.9419097574039057</v>
      </c>
      <c r="J19" s="213" t="s">
        <v>47</v>
      </c>
      <c r="K19" s="218"/>
      <c r="L19" s="218"/>
      <c r="M19" s="281"/>
      <c r="N19" s="281"/>
      <c r="O19" s="281"/>
      <c r="P19" s="281"/>
      <c r="Q19" s="283"/>
      <c r="R19" s="284"/>
      <c r="S19" s="281"/>
    </row>
    <row r="20" spans="2:21" ht="15" customHeight="1">
      <c r="B20" s="2" t="s">
        <v>68</v>
      </c>
      <c r="C20" s="72" t="s">
        <v>69</v>
      </c>
      <c r="D20" s="213" t="s">
        <v>45</v>
      </c>
      <c r="E20" s="213" t="s">
        <v>50</v>
      </c>
      <c r="F20" s="213" t="s">
        <v>45</v>
      </c>
      <c r="G20" s="213" t="s">
        <v>45</v>
      </c>
      <c r="H20" s="71">
        <v>0.76818703628175145</v>
      </c>
      <c r="I20" s="71">
        <v>0.772580475785135</v>
      </c>
      <c r="J20" s="213" t="s">
        <v>47</v>
      </c>
      <c r="K20" s="218"/>
      <c r="L20" s="218"/>
      <c r="M20" s="281"/>
      <c r="N20" s="281"/>
      <c r="O20" s="281"/>
      <c r="P20" s="281"/>
      <c r="Q20" s="283"/>
      <c r="R20" s="284"/>
      <c r="S20" s="281"/>
    </row>
    <row r="21" spans="2:21" ht="15" customHeight="1">
      <c r="B21" s="238" t="s">
        <v>1490</v>
      </c>
      <c r="C21" s="240" t="s">
        <v>70</v>
      </c>
      <c r="D21" s="385" t="s">
        <v>45</v>
      </c>
      <c r="E21" s="385" t="s">
        <v>53</v>
      </c>
      <c r="F21" s="385" t="s">
        <v>45</v>
      </c>
      <c r="G21" s="385" t="s">
        <v>45</v>
      </c>
      <c r="H21" s="387">
        <v>0.58192065920757563</v>
      </c>
      <c r="I21" s="387">
        <v>0.85616314262963844</v>
      </c>
      <c r="J21" s="385" t="s">
        <v>47</v>
      </c>
      <c r="K21" s="218"/>
      <c r="L21" s="218"/>
      <c r="M21" s="281"/>
      <c r="N21" s="281"/>
      <c r="O21" s="281"/>
      <c r="P21" s="281"/>
      <c r="Q21" s="283"/>
      <c r="R21" s="284"/>
      <c r="S21" s="281"/>
    </row>
    <row r="22" spans="2:21" ht="15" customHeight="1">
      <c r="M22" s="281"/>
      <c r="N22" s="281"/>
      <c r="O22" s="281"/>
      <c r="P22" s="281"/>
      <c r="Q22" s="281"/>
      <c r="R22" s="281"/>
      <c r="S22" s="281"/>
    </row>
    <row r="23" spans="2:21" ht="15" customHeight="1">
      <c r="M23" s="281"/>
      <c r="N23" s="281"/>
      <c r="O23" s="281"/>
      <c r="P23" s="281"/>
      <c r="Q23" s="281"/>
      <c r="R23" s="281"/>
      <c r="S23" s="281"/>
    </row>
    <row r="24" spans="2:21" ht="15" customHeight="1">
      <c r="B24" s="219" t="s">
        <v>71</v>
      </c>
      <c r="M24" s="281"/>
      <c r="N24" s="281"/>
      <c r="O24" s="281"/>
      <c r="P24" s="281"/>
      <c r="Q24" s="281"/>
      <c r="R24" s="281"/>
      <c r="S24" s="281"/>
    </row>
    <row r="25" spans="2:21" ht="15" customHeight="1">
      <c r="B25" s="211" t="s">
        <v>72</v>
      </c>
    </row>
    <row r="26" spans="2:21" ht="15" customHeight="1">
      <c r="B26" s="211" t="s">
        <v>73</v>
      </c>
    </row>
    <row r="27" spans="2:21" ht="15" customHeight="1">
      <c r="B27" s="211" t="s">
        <v>1464</v>
      </c>
    </row>
    <row r="28" spans="2:21" ht="15" customHeight="1">
      <c r="B28" s="211" t="s">
        <v>1432</v>
      </c>
    </row>
    <row r="29" spans="2:21" ht="15" customHeight="1">
      <c r="B29" s="211" t="s">
        <v>74</v>
      </c>
    </row>
    <row r="30" spans="2:21" ht="15" customHeight="1">
      <c r="B30" s="211" t="s">
        <v>1453</v>
      </c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2"/>
    </row>
    <row r="31" spans="2:21" ht="15" customHeight="1">
      <c r="B31" s="211" t="s">
        <v>1433</v>
      </c>
    </row>
    <row r="32" spans="2:21" ht="15" customHeight="1">
      <c r="B32" s="220"/>
      <c r="C32" s="220"/>
      <c r="D32" s="220"/>
      <c r="E32" s="220"/>
      <c r="F32" s="220"/>
      <c r="G32" s="220"/>
      <c r="H32" s="220"/>
      <c r="I32" s="220"/>
      <c r="J32" s="220"/>
    </row>
    <row r="33" spans="4:10" ht="15" customHeight="1">
      <c r="D33" s="212"/>
      <c r="E33" s="212"/>
      <c r="F33" s="212"/>
      <c r="G33" s="212"/>
      <c r="H33" s="212"/>
      <c r="I33" s="218"/>
      <c r="J33" s="218"/>
    </row>
    <row r="34" spans="4:10" ht="15" customHeight="1"/>
    <row r="35" spans="4:10" ht="15" customHeight="1"/>
    <row r="36" spans="4:10" ht="15" customHeight="1"/>
    <row r="37" spans="4:10" ht="15" customHeight="1"/>
    <row r="38" spans="4:10" ht="15" customHeight="1"/>
    <row r="39" spans="4:10" ht="15" customHeight="1"/>
    <row r="40" spans="4:10" ht="15" customHeight="1"/>
    <row r="41" spans="4:10" ht="15" customHeight="1"/>
    <row r="42" spans="4:10" ht="15" customHeight="1"/>
    <row r="43" spans="4:10" ht="15" customHeight="1"/>
    <row r="44" spans="4:10" ht="15" customHeight="1"/>
    <row r="45" spans="4:10" ht="15" customHeight="1"/>
    <row r="46" spans="4:10" ht="15" customHeight="1"/>
    <row r="47" spans="4:10" ht="15" customHeight="1"/>
    <row r="48" spans="4:10" ht="15" customHeight="1"/>
    <row r="49" ht="15" customHeight="1"/>
    <row r="50" ht="15" customHeight="1"/>
  </sheetData>
  <mergeCells count="1">
    <mergeCell ref="B2:J2"/>
  </mergeCells>
  <conditionalFormatting sqref="B6:C16 B18:C18 C19:C20 B21:C21">
    <cfRule type="expression" dxfId="37" priority="7">
      <formula>"(blank)"</formula>
    </cfRule>
    <cfRule type="expression" dxfId="36" priority="8">
      <formula>#REF!</formula>
    </cfRule>
  </conditionalFormatting>
  <conditionalFormatting sqref="Q6:Q16 Q18:Q21">
    <cfRule type="expression" dxfId="35" priority="1">
      <formula>"(blank)"</formula>
    </cfRule>
    <cfRule type="expression" dxfId="34" priority="2">
      <formula>#REF!</formula>
    </cfRule>
  </conditionalFormatting>
  <printOptions horizontalCentered="1"/>
  <pageMargins left="0.7" right="0.7" top="1.25" bottom="0.75" header="0.3" footer="0.3"/>
  <pageSetup scale="75" fitToWidth="0" fitToHeight="0" orientation="landscape" useFirstPageNumber="1" r:id="rId1"/>
  <headerFooter scaleWithDoc="0">
    <oddHeader>&amp;L&amp;"Arial,Regular"DRAFT- PRIVILEGED AND CONFIDENTIAL
PREPARED AT THE REQUEST OF COUNSEL
&amp;R&amp;"Arial,Regular"Schedule AEB-2
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6176-F7D2-4B1E-8F97-09FF99960BB9}">
  <sheetPr codeName="Sheet3"/>
  <dimension ref="A1:Z127"/>
  <sheetViews>
    <sheetView zoomScaleNormal="100" zoomScaleSheetLayoutView="50" zoomScalePageLayoutView="60" workbookViewId="0">
      <selection activeCell="J133" sqref="J133"/>
    </sheetView>
  </sheetViews>
  <sheetFormatPr defaultColWidth="8.7109375" defaultRowHeight="12.75"/>
  <cols>
    <col min="1" max="1" width="35.5703125" style="74" customWidth="1"/>
    <col min="2" max="2" width="8.7109375" style="280"/>
    <col min="3" max="3" width="13.85546875" style="280" customWidth="1"/>
    <col min="4" max="4" width="10.5703125" style="280" customWidth="1"/>
    <col min="5" max="5" width="8.7109375" style="280"/>
    <col min="6" max="6" width="12" style="280" customWidth="1"/>
    <col min="7" max="7" width="11.42578125" style="280" customWidth="1"/>
    <col min="8" max="8" width="13.5703125" style="280" customWidth="1"/>
    <col min="9" max="9" width="12.140625" style="280" customWidth="1"/>
    <col min="10" max="10" width="11.140625" style="74" customWidth="1"/>
    <col min="11" max="11" width="12" style="74" customWidth="1"/>
    <col min="12" max="12" width="11.28515625" style="74" customWidth="1"/>
    <col min="13" max="13" width="11.42578125" style="74" customWidth="1"/>
    <col min="14" max="16384" width="8.7109375" style="74"/>
  </cols>
  <sheetData>
    <row r="1" spans="1:26">
      <c r="A1" s="332">
        <v>45989</v>
      </c>
    </row>
    <row r="2" spans="1:26">
      <c r="A2" s="453" t="s">
        <v>1480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83"/>
    </row>
    <row r="3" spans="1:26">
      <c r="A3" s="453" t="s">
        <v>1479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83"/>
    </row>
    <row r="4" spans="1:26">
      <c r="A4" s="75"/>
      <c r="G4" s="452"/>
      <c r="H4" s="452"/>
      <c r="I4" s="452"/>
    </row>
    <row r="5" spans="1:26" ht="13.5" thickBot="1"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76">
        <v>6</v>
      </c>
      <c r="I5" s="76">
        <v>7</v>
      </c>
      <c r="J5" s="76">
        <v>8</v>
      </c>
      <c r="K5" s="76">
        <v>9</v>
      </c>
      <c r="L5" s="76">
        <v>10</v>
      </c>
      <c r="M5" s="76">
        <v>11</v>
      </c>
      <c r="O5" s="259"/>
      <c r="P5" s="259"/>
      <c r="Q5" s="259"/>
    </row>
    <row r="6" spans="1:26" ht="65.25" customHeight="1">
      <c r="A6" s="77" t="s">
        <v>39</v>
      </c>
      <c r="B6" s="78" t="s">
        <v>40</v>
      </c>
      <c r="C6" s="79" t="s">
        <v>75</v>
      </c>
      <c r="D6" s="79" t="s">
        <v>76</v>
      </c>
      <c r="E6" s="79" t="s">
        <v>77</v>
      </c>
      <c r="F6" s="79" t="s">
        <v>78</v>
      </c>
      <c r="G6" s="79" t="s">
        <v>79</v>
      </c>
      <c r="H6" s="79" t="s">
        <v>1465</v>
      </c>
      <c r="I6" s="79" t="s">
        <v>1466</v>
      </c>
      <c r="J6" s="79" t="s">
        <v>80</v>
      </c>
      <c r="K6" s="79" t="s">
        <v>81</v>
      </c>
      <c r="L6" s="79" t="s">
        <v>82</v>
      </c>
      <c r="M6" s="79" t="s">
        <v>83</v>
      </c>
      <c r="O6" s="84"/>
      <c r="P6" s="260"/>
      <c r="Q6" s="84"/>
    </row>
    <row r="7" spans="1:26">
      <c r="A7" s="80"/>
      <c r="B7" s="81"/>
      <c r="J7" s="280"/>
      <c r="K7" s="280"/>
      <c r="L7" s="280"/>
      <c r="M7" s="280"/>
    </row>
    <row r="8" spans="1:26">
      <c r="A8" s="83" t="s">
        <v>48</v>
      </c>
      <c r="B8" s="84" t="s">
        <v>49</v>
      </c>
      <c r="C8" s="85">
        <v>2.0299999999999998</v>
      </c>
      <c r="D8" s="85">
        <v>67.727763333333328</v>
      </c>
      <c r="E8" s="86">
        <f>C8/D8</f>
        <v>2.997293724301836E-2</v>
      </c>
      <c r="F8" s="87">
        <f>IFERROR(E8*(1+0.5*J8),"")</f>
        <v>3.0992663525627524E-2</v>
      </c>
      <c r="G8" s="86">
        <v>0.06</v>
      </c>
      <c r="H8" s="86">
        <v>7.2000000000000008E-2</v>
      </c>
      <c r="I8" s="86">
        <v>7.2129399999999996E-2</v>
      </c>
      <c r="J8" s="88">
        <f>AVERAGE(G8:I8)</f>
        <v>6.8043133333333339E-2</v>
      </c>
      <c r="K8" s="87">
        <f>$E8*(1+0.5*MIN($G8:$I8))+MIN($G8:$I8)</f>
        <v>9.0872125360308906E-2</v>
      </c>
      <c r="L8" s="87">
        <f>J8+F8</f>
        <v>9.9035796858960856E-2</v>
      </c>
      <c r="M8" s="87">
        <f>$E8*(1+0.5*MAX($G8:$I8))+MAX($G8:$I8)</f>
        <v>0.10318330223280664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261"/>
    </row>
    <row r="9" spans="1:26">
      <c r="A9" s="83" t="s">
        <v>51</v>
      </c>
      <c r="B9" s="84" t="s">
        <v>52</v>
      </c>
      <c r="C9" s="85">
        <v>2.84</v>
      </c>
      <c r="D9" s="85">
        <v>104.16800000000003</v>
      </c>
      <c r="E9" s="86">
        <f t="shared" ref="E9:E23" si="0">C9/D9</f>
        <v>2.7263651025266865E-2</v>
      </c>
      <c r="F9" s="87">
        <f t="shared" ref="F9:F23" si="1">IFERROR(E9*(1+0.5*J9),"")</f>
        <v>2.8300690333563718E-2</v>
      </c>
      <c r="G9" s="86">
        <v>6.5000000000000002E-2</v>
      </c>
      <c r="H9" s="86">
        <v>8.5000000000000006E-2</v>
      </c>
      <c r="I9" s="86">
        <v>7.8224600000000005E-2</v>
      </c>
      <c r="J9" s="88">
        <f t="shared" ref="J9:J23" si="2">AVERAGE(G9:I9)</f>
        <v>7.6074866666666671E-2</v>
      </c>
      <c r="K9" s="87">
        <f t="shared" ref="K9:K23" si="3">$E9*(1+0.5*MIN($G9:$I9))+MIN($G9:$I9)</f>
        <v>9.3149719683588039E-2</v>
      </c>
      <c r="L9" s="87">
        <f t="shared" ref="L9:L23" si="4">J9+F9</f>
        <v>0.10437555700023039</v>
      </c>
      <c r="M9" s="87">
        <f t="shared" ref="M9:M23" si="5">$E9*(1+0.5*MAX($G9:$I9))+MAX($G9:$I9)</f>
        <v>0.11342235619384071</v>
      </c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261"/>
    </row>
    <row r="10" spans="1:26">
      <c r="A10" s="83" t="s">
        <v>54</v>
      </c>
      <c r="B10" s="84" t="s">
        <v>55</v>
      </c>
      <c r="C10" s="85">
        <v>3.8</v>
      </c>
      <c r="D10" s="85">
        <v>119.85316333333334</v>
      </c>
      <c r="E10" s="86">
        <f t="shared" si="0"/>
        <v>3.1705462703821276E-2</v>
      </c>
      <c r="F10" s="87">
        <f t="shared" si="1"/>
        <v>3.2799878206524316E-2</v>
      </c>
      <c r="G10" s="86">
        <v>6.5000000000000002E-2</v>
      </c>
      <c r="H10" s="86">
        <v>6.5000000000000002E-2</v>
      </c>
      <c r="I10" s="86">
        <v>7.7109200000000003E-2</v>
      </c>
      <c r="J10" s="88">
        <f t="shared" si="2"/>
        <v>6.9036399999999998E-2</v>
      </c>
      <c r="K10" s="87">
        <f t="shared" si="3"/>
        <v>9.7735890241695461E-2</v>
      </c>
      <c r="L10" s="87">
        <f t="shared" si="4"/>
        <v>0.10183627820652431</v>
      </c>
      <c r="M10" s="87">
        <f t="shared" si="5"/>
        <v>0.11003705413618203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261"/>
    </row>
    <row r="11" spans="1:26">
      <c r="A11" s="83" t="s">
        <v>1423</v>
      </c>
      <c r="B11" s="84" t="s">
        <v>1424</v>
      </c>
      <c r="C11" s="85">
        <v>1.96</v>
      </c>
      <c r="D11" s="85">
        <v>39.601363333333325</v>
      </c>
      <c r="E11" s="86">
        <f t="shared" si="0"/>
        <v>4.9493245560822033E-2</v>
      </c>
      <c r="F11" s="87">
        <f t="shared" si="1"/>
        <v>5.1023561865588984E-2</v>
      </c>
      <c r="G11" s="86">
        <v>5.5E-2</v>
      </c>
      <c r="H11" s="86">
        <v>7.0999999999999994E-2</v>
      </c>
      <c r="I11" s="86">
        <v>5.9518199999999993E-2</v>
      </c>
      <c r="J11" s="88">
        <f t="shared" si="2"/>
        <v>6.1839399999999996E-2</v>
      </c>
      <c r="K11" s="87">
        <f t="shared" si="3"/>
        <v>0.10585430981374463</v>
      </c>
      <c r="L11" s="87">
        <f t="shared" si="4"/>
        <v>0.11286296186558897</v>
      </c>
      <c r="M11" s="87">
        <f t="shared" si="5"/>
        <v>0.1222502557782312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61"/>
    </row>
    <row r="12" spans="1:26">
      <c r="A12" s="83" t="s">
        <v>1425</v>
      </c>
      <c r="B12" s="84" t="s">
        <v>56</v>
      </c>
      <c r="C12" s="85">
        <v>2.17</v>
      </c>
      <c r="D12" s="85">
        <v>73.73383000000004</v>
      </c>
      <c r="E12" s="86">
        <f t="shared" si="0"/>
        <v>2.9430181505558557E-2</v>
      </c>
      <c r="F12" s="87">
        <f t="shared" si="1"/>
        <v>3.0565801466798416E-2</v>
      </c>
      <c r="G12" s="86">
        <v>8.5000000000000006E-2</v>
      </c>
      <c r="H12" s="86">
        <v>7.2999999999999995E-2</v>
      </c>
      <c r="I12" s="86">
        <v>7.3521500000000004E-2</v>
      </c>
      <c r="J12" s="88">
        <f t="shared" si="2"/>
        <v>7.717383333333333E-2</v>
      </c>
      <c r="K12" s="87">
        <f t="shared" si="3"/>
        <v>0.10350438313051144</v>
      </c>
      <c r="L12" s="87">
        <f t="shared" si="4"/>
        <v>0.10773963480013174</v>
      </c>
      <c r="M12" s="87">
        <f t="shared" si="5"/>
        <v>0.1156809642195448</v>
      </c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261"/>
    </row>
    <row r="13" spans="1:26">
      <c r="A13" s="83" t="s">
        <v>1344</v>
      </c>
      <c r="B13" s="84" t="s">
        <v>303</v>
      </c>
      <c r="C13" s="85">
        <v>2.67</v>
      </c>
      <c r="D13" s="85">
        <v>60.716666666666661</v>
      </c>
      <c r="E13" s="86">
        <f t="shared" si="0"/>
        <v>4.3974746088388694E-2</v>
      </c>
      <c r="F13" s="87">
        <f t="shared" si="1"/>
        <v>4.56759384573154E-2</v>
      </c>
      <c r="G13" s="86">
        <v>0.06</v>
      </c>
      <c r="H13" s="86">
        <v>0.10300000000000001</v>
      </c>
      <c r="I13" s="86">
        <v>6.9114000000000009E-2</v>
      </c>
      <c r="J13" s="88">
        <f t="shared" si="2"/>
        <v>7.7371333333333334E-2</v>
      </c>
      <c r="K13" s="87">
        <f t="shared" si="3"/>
        <v>0.10529398847104035</v>
      </c>
      <c r="L13" s="87">
        <f t="shared" si="4"/>
        <v>0.12304727179064873</v>
      </c>
      <c r="M13" s="87">
        <f t="shared" si="5"/>
        <v>0.14923944551194074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261"/>
    </row>
    <row r="14" spans="1:26">
      <c r="A14" s="83" t="s">
        <v>1345</v>
      </c>
      <c r="B14" s="84" t="s">
        <v>838</v>
      </c>
      <c r="C14" s="85">
        <v>4.3600000000000003</v>
      </c>
      <c r="D14" s="85">
        <v>138.02199999999999</v>
      </c>
      <c r="E14" s="86">
        <f t="shared" si="0"/>
        <v>3.1589166944400171E-2</v>
      </c>
      <c r="F14" s="87">
        <f t="shared" si="1"/>
        <v>3.2583005834818601E-2</v>
      </c>
      <c r="G14" s="86">
        <v>4.4999999999999998E-2</v>
      </c>
      <c r="H14" s="86">
        <v>7.0999999999999994E-2</v>
      </c>
      <c r="I14" s="86">
        <v>7.2768300000000008E-2</v>
      </c>
      <c r="J14" s="88">
        <f t="shared" si="2"/>
        <v>6.2922766666666671E-2</v>
      </c>
      <c r="K14" s="87">
        <f t="shared" si="3"/>
        <v>7.729992320064917E-2</v>
      </c>
      <c r="L14" s="87">
        <f t="shared" si="4"/>
        <v>9.5505772501485273E-2</v>
      </c>
      <c r="M14" s="87">
        <f t="shared" si="5"/>
        <v>0.10550681193288028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261"/>
    </row>
    <row r="15" spans="1:26">
      <c r="A15" s="83" t="s">
        <v>58</v>
      </c>
      <c r="B15" s="84" t="s">
        <v>59</v>
      </c>
      <c r="C15" s="85">
        <v>2.56</v>
      </c>
      <c r="D15" s="85">
        <v>95.415133333333358</v>
      </c>
      <c r="E15" s="86">
        <f t="shared" si="0"/>
        <v>2.6830125479745694E-2</v>
      </c>
      <c r="F15" s="87">
        <f t="shared" si="1"/>
        <v>2.7917768683793691E-2</v>
      </c>
      <c r="G15" s="86">
        <v>0.03</v>
      </c>
      <c r="H15" s="86">
        <v>0.10199999999999999</v>
      </c>
      <c r="I15" s="86">
        <v>0.1112288</v>
      </c>
      <c r="J15" s="88">
        <f t="shared" si="2"/>
        <v>8.1076266666666674E-2</v>
      </c>
      <c r="K15" s="87">
        <f t="shared" si="3"/>
        <v>5.7232577361941872E-2</v>
      </c>
      <c r="L15" s="87">
        <f t="shared" si="4"/>
        <v>0.10899403535046037</v>
      </c>
      <c r="M15" s="87">
        <f t="shared" si="5"/>
        <v>0.13955106681022647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261"/>
    </row>
    <row r="16" spans="1:26">
      <c r="A16" s="83" t="s">
        <v>61</v>
      </c>
      <c r="B16" s="84" t="s">
        <v>62</v>
      </c>
      <c r="C16" s="85">
        <v>3.52</v>
      </c>
      <c r="D16" s="85">
        <v>130.53356000000002</v>
      </c>
      <c r="E16" s="86">
        <f t="shared" si="0"/>
        <v>2.6966245308869225E-2</v>
      </c>
      <c r="F16" s="87">
        <f t="shared" si="1"/>
        <v>2.7927010382106588E-2</v>
      </c>
      <c r="G16" s="86">
        <v>0.05</v>
      </c>
      <c r="H16" s="86">
        <v>0.08</v>
      </c>
      <c r="I16" s="86">
        <v>8.3770600000000001E-2</v>
      </c>
      <c r="J16" s="88">
        <f t="shared" si="2"/>
        <v>7.1256866666666668E-2</v>
      </c>
      <c r="K16" s="87">
        <f t="shared" si="3"/>
        <v>7.7640401441590956E-2</v>
      </c>
      <c r="L16" s="87">
        <f t="shared" si="4"/>
        <v>9.9183877048773253E-2</v>
      </c>
      <c r="M16" s="87">
        <f t="shared" si="5"/>
        <v>0.11186633458350481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261"/>
    </row>
    <row r="17" spans="1:26">
      <c r="A17" s="83" t="s">
        <v>1426</v>
      </c>
      <c r="B17" s="84" t="s">
        <v>63</v>
      </c>
      <c r="C17" s="85">
        <v>2.266</v>
      </c>
      <c r="D17" s="85">
        <v>83.442840000000004</v>
      </c>
      <c r="E17" s="86">
        <f t="shared" si="0"/>
        <v>2.7156314430333388E-2</v>
      </c>
      <c r="F17" s="87">
        <f t="shared" si="1"/>
        <v>2.8251441691102559E-2</v>
      </c>
      <c r="G17" s="86">
        <v>8.5000000000000006E-2</v>
      </c>
      <c r="H17" s="86">
        <v>8.1000000000000003E-2</v>
      </c>
      <c r="I17" s="86">
        <v>7.5960799999999995E-2</v>
      </c>
      <c r="J17" s="88">
        <f t="shared" si="2"/>
        <v>8.0653600000000006E-2</v>
      </c>
      <c r="K17" s="87">
        <f t="shared" si="3"/>
        <v>0.10414852211492322</v>
      </c>
      <c r="L17" s="87">
        <f t="shared" si="4"/>
        <v>0.10890504169110257</v>
      </c>
      <c r="M17" s="87">
        <f t="shared" si="5"/>
        <v>0.11331045779362256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261"/>
    </row>
    <row r="18" spans="1:26">
      <c r="A18" s="83" t="s">
        <v>1428</v>
      </c>
      <c r="B18" s="84" t="s">
        <v>1429</v>
      </c>
      <c r="C18" s="85">
        <v>1.7</v>
      </c>
      <c r="D18" s="85">
        <v>45.070333333333338</v>
      </c>
      <c r="E18" s="86">
        <f t="shared" si="0"/>
        <v>3.7718824651840455E-2</v>
      </c>
      <c r="F18" s="87">
        <f t="shared" si="1"/>
        <v>3.8984781563630173E-2</v>
      </c>
      <c r="G18" s="86">
        <v>6.5000000000000002E-2</v>
      </c>
      <c r="H18" s="86">
        <v>7.0000000000000007E-2</v>
      </c>
      <c r="I18" s="86">
        <v>6.6378000000000006E-2</v>
      </c>
      <c r="J18" s="88">
        <f t="shared" si="2"/>
        <v>6.7126000000000005E-2</v>
      </c>
      <c r="K18" s="87">
        <f t="shared" si="3"/>
        <v>0.10394468645302526</v>
      </c>
      <c r="L18" s="87">
        <f t="shared" si="4"/>
        <v>0.10611078156363019</v>
      </c>
      <c r="M18" s="87">
        <f t="shared" si="5"/>
        <v>0.10903898351465488</v>
      </c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261"/>
    </row>
    <row r="19" spans="1:26">
      <c r="A19" s="83" t="s">
        <v>64</v>
      </c>
      <c r="B19" s="84" t="s">
        <v>65</v>
      </c>
      <c r="C19" s="85">
        <v>3.64</v>
      </c>
      <c r="D19" s="85">
        <v>89.54792333333333</v>
      </c>
      <c r="E19" s="86">
        <f t="shared" si="0"/>
        <v>4.0648625501347013E-2</v>
      </c>
      <c r="F19" s="87">
        <f t="shared" si="1"/>
        <v>4.1642823133400786E-2</v>
      </c>
      <c r="G19" s="86">
        <v>0.05</v>
      </c>
      <c r="H19" s="86">
        <v>2.1000000000000001E-2</v>
      </c>
      <c r="I19" s="86">
        <v>7.5749999999999998E-2</v>
      </c>
      <c r="J19" s="88">
        <f t="shared" si="2"/>
        <v>4.8916666666666664E-2</v>
      </c>
      <c r="K19" s="87">
        <f t="shared" si="3"/>
        <v>6.2075436069111159E-2</v>
      </c>
      <c r="L19" s="87">
        <f t="shared" si="4"/>
        <v>9.055948980006745E-2</v>
      </c>
      <c r="M19" s="87">
        <f t="shared" si="5"/>
        <v>0.11793819219221054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261"/>
    </row>
    <row r="20" spans="1:26">
      <c r="A20" s="83" t="s">
        <v>66</v>
      </c>
      <c r="B20" s="84" t="s">
        <v>67</v>
      </c>
      <c r="C20" s="85">
        <v>2.1</v>
      </c>
      <c r="D20" s="85">
        <v>47.854333333333329</v>
      </c>
      <c r="E20" s="86">
        <f t="shared" si="0"/>
        <v>4.3883173241016142E-2</v>
      </c>
      <c r="F20" s="87">
        <f t="shared" si="1"/>
        <v>4.4995782827051543E-2</v>
      </c>
      <c r="G20" s="86">
        <v>6.5000000000000002E-2</v>
      </c>
      <c r="H20" s="86">
        <v>3.4000000000000002E-2</v>
      </c>
      <c r="I20" s="86">
        <v>5.3123400000000001E-2</v>
      </c>
      <c r="J20" s="88">
        <f t="shared" si="2"/>
        <v>5.0707800000000004E-2</v>
      </c>
      <c r="K20" s="87">
        <f t="shared" si="3"/>
        <v>7.862918718611342E-2</v>
      </c>
      <c r="L20" s="87">
        <f t="shared" si="4"/>
        <v>9.5703582827051548E-2</v>
      </c>
      <c r="M20" s="87">
        <f t="shared" si="5"/>
        <v>0.11030937637134916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1"/>
    </row>
    <row r="21" spans="1:26">
      <c r="A21" s="83" t="s">
        <v>1427</v>
      </c>
      <c r="B21" s="84" t="s">
        <v>475</v>
      </c>
      <c r="C21" s="85">
        <v>1.0900000000000001</v>
      </c>
      <c r="D21" s="85">
        <v>36.742666666666672</v>
      </c>
      <c r="E21" s="86">
        <f t="shared" si="0"/>
        <v>2.966578364843778E-2</v>
      </c>
      <c r="F21" s="87">
        <f t="shared" si="1"/>
        <v>3.0778625312987622E-2</v>
      </c>
      <c r="G21" s="86">
        <v>7.4999999999999997E-2</v>
      </c>
      <c r="H21" s="86">
        <v>7.2999999999999995E-2</v>
      </c>
      <c r="I21" s="86">
        <v>7.70758E-2</v>
      </c>
      <c r="J21" s="88">
        <f t="shared" si="2"/>
        <v>7.502526666666666E-2</v>
      </c>
      <c r="K21" s="87">
        <f t="shared" si="3"/>
        <v>0.10374858475160575</v>
      </c>
      <c r="L21" s="87">
        <f t="shared" si="4"/>
        <v>0.10580389197965429</v>
      </c>
      <c r="M21" s="87">
        <f t="shared" si="5"/>
        <v>0.10788484065210291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261"/>
    </row>
    <row r="22" spans="1:26">
      <c r="A22" s="83" t="s">
        <v>68</v>
      </c>
      <c r="B22" s="84" t="s">
        <v>69</v>
      </c>
      <c r="C22" s="333">
        <v>2.96</v>
      </c>
      <c r="D22" s="333">
        <v>92.036376666666683</v>
      </c>
      <c r="E22" s="90">
        <f t="shared" si="0"/>
        <v>3.2161196552971637E-2</v>
      </c>
      <c r="F22" s="87">
        <f t="shared" si="1"/>
        <v>3.3285948103201068E-2</v>
      </c>
      <c r="G22" s="90">
        <v>6.5000000000000002E-2</v>
      </c>
      <c r="H22" s="90">
        <v>7.2000000000000008E-2</v>
      </c>
      <c r="I22" s="90">
        <v>7.2833899999999993E-2</v>
      </c>
      <c r="J22" s="91">
        <f t="shared" si="2"/>
        <v>6.9944633333333339E-2</v>
      </c>
      <c r="K22" s="87">
        <f t="shared" si="3"/>
        <v>9.8206435440943207E-2</v>
      </c>
      <c r="L22" s="87">
        <f t="shared" si="4"/>
        <v>0.10323058143653441</v>
      </c>
      <c r="M22" s="87">
        <f t="shared" si="5"/>
        <v>0.10616630923978138</v>
      </c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261"/>
    </row>
    <row r="23" spans="1:26">
      <c r="A23" s="241" t="s">
        <v>1490</v>
      </c>
      <c r="B23" s="242" t="s">
        <v>70</v>
      </c>
      <c r="C23" s="334">
        <v>2.2799999999999998</v>
      </c>
      <c r="D23" s="334">
        <v>80.705666666666687</v>
      </c>
      <c r="E23" s="93">
        <f t="shared" si="0"/>
        <v>2.8250804363179775E-2</v>
      </c>
      <c r="F23" s="94">
        <f t="shared" si="1"/>
        <v>2.942206717413481E-2</v>
      </c>
      <c r="G23" s="93">
        <v>7.0000000000000007E-2</v>
      </c>
      <c r="H23" s="93">
        <v>8.900000000000001E-2</v>
      </c>
      <c r="I23" s="93">
        <v>8.9756699999999995E-2</v>
      </c>
      <c r="J23" s="95">
        <f t="shared" si="2"/>
        <v>8.2918900000000004E-2</v>
      </c>
      <c r="K23" s="94">
        <f t="shared" si="3"/>
        <v>9.9239582515891073E-2</v>
      </c>
      <c r="L23" s="94">
        <f t="shared" si="4"/>
        <v>0.11234096717413482</v>
      </c>
      <c r="M23" s="94">
        <f t="shared" si="5"/>
        <v>0.11927535384917208</v>
      </c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261"/>
    </row>
    <row r="24" spans="1:26"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</row>
    <row r="25" spans="1:26">
      <c r="A25" s="96" t="s">
        <v>84</v>
      </c>
      <c r="E25" s="88">
        <f t="shared" ref="E25:M25" si="6">AVERAGE(E8:E23)</f>
        <v>3.3544405265563564E-2</v>
      </c>
      <c r="F25" s="88">
        <f t="shared" si="6"/>
        <v>3.4696736785102864E-2</v>
      </c>
      <c r="G25" s="88">
        <f t="shared" si="6"/>
        <v>6.1874999999999999E-2</v>
      </c>
      <c r="H25" s="88">
        <f t="shared" si="6"/>
        <v>7.2625000000000009E-2</v>
      </c>
      <c r="I25" s="88">
        <f t="shared" si="6"/>
        <v>7.5516449999999999E-2</v>
      </c>
      <c r="J25" s="88">
        <f t="shared" si="6"/>
        <v>7.0005483333333327E-2</v>
      </c>
      <c r="K25" s="88">
        <f t="shared" si="6"/>
        <v>9.1160984577292756E-2</v>
      </c>
      <c r="L25" s="88">
        <f t="shared" si="6"/>
        <v>0.1047022201184362</v>
      </c>
      <c r="M25" s="88">
        <f t="shared" si="6"/>
        <v>0.11591631906325318</v>
      </c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</row>
    <row r="26" spans="1:26">
      <c r="A26" s="96" t="s">
        <v>85</v>
      </c>
      <c r="E26" s="88">
        <f t="shared" ref="E26:M26" si="7">MEDIAN(E8:E23)</f>
        <v>3.0781052093709266E-2</v>
      </c>
      <c r="F26" s="88">
        <f t="shared" si="7"/>
        <v>3.1787834680223059E-2</v>
      </c>
      <c r="G26" s="88">
        <f t="shared" si="7"/>
        <v>6.5000000000000002E-2</v>
      </c>
      <c r="H26" s="88">
        <f t="shared" si="7"/>
        <v>7.2500000000000009E-2</v>
      </c>
      <c r="I26" s="88">
        <f t="shared" si="7"/>
        <v>7.4635750000000001E-2</v>
      </c>
      <c r="J26" s="88">
        <f t="shared" si="7"/>
        <v>7.0600750000000004E-2</v>
      </c>
      <c r="K26" s="88">
        <f t="shared" si="7"/>
        <v>9.7971162841319334E-2</v>
      </c>
      <c r="L26" s="88">
        <f t="shared" si="7"/>
        <v>0.10508972448994233</v>
      </c>
      <c r="M26" s="88">
        <f t="shared" si="7"/>
        <v>0.11258839618856369</v>
      </c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</row>
    <row r="27" spans="1:26" ht="13.5" thickBot="1">
      <c r="A27" s="97"/>
      <c r="B27" s="98"/>
      <c r="C27" s="98"/>
      <c r="D27" s="98"/>
      <c r="E27" s="99"/>
      <c r="F27" s="99"/>
      <c r="G27" s="99"/>
      <c r="H27" s="99"/>
      <c r="I27" s="99"/>
      <c r="J27" s="99"/>
      <c r="K27" s="99"/>
      <c r="L27" s="99"/>
      <c r="M27" s="9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6">
      <c r="J28" s="280"/>
      <c r="K28" s="280"/>
      <c r="L28" s="280"/>
      <c r="M28" s="28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</row>
    <row r="29" spans="1:26">
      <c r="J29" s="280"/>
      <c r="K29" s="280"/>
      <c r="L29" s="280"/>
      <c r="M29" s="28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  <row r="30" spans="1:26">
      <c r="A30" s="100" t="s">
        <v>71</v>
      </c>
      <c r="J30" s="280"/>
      <c r="K30" s="280"/>
      <c r="L30" s="280"/>
      <c r="M30" s="280"/>
    </row>
    <row r="31" spans="1:26">
      <c r="A31" s="74" t="str">
        <f>"[1] Bloomberg Professional as of "&amp;TEXT(A1,"mmmm d, yyyy")</f>
        <v>[1] Bloomberg Professional as of November 28, 2025</v>
      </c>
      <c r="J31" s="280"/>
      <c r="K31" s="280"/>
      <c r="L31" s="280"/>
      <c r="M31" s="280"/>
    </row>
    <row r="32" spans="1:26">
      <c r="A32" s="74" t="str">
        <f>"[2] Bloomberg Professional 30-day average as of "&amp;TEXT('AEB-3 CGDCF'!$A$1,"mmmm d, yyyy")</f>
        <v>[2] Bloomberg Professional 30-day average as of November 28, 2025</v>
      </c>
      <c r="J32" s="280"/>
      <c r="K32" s="280"/>
      <c r="L32" s="280"/>
      <c r="M32" s="280"/>
    </row>
    <row r="33" spans="1:13">
      <c r="A33" s="74" t="s">
        <v>86</v>
      </c>
    </row>
    <row r="34" spans="1:13">
      <c r="A34" s="74" t="s">
        <v>1475</v>
      </c>
    </row>
    <row r="35" spans="1:13">
      <c r="A35" s="74" t="s">
        <v>87</v>
      </c>
    </row>
    <row r="36" spans="1:13">
      <c r="A36" s="74" t="s">
        <v>1467</v>
      </c>
    </row>
    <row r="37" spans="1:13">
      <c r="A37" s="74" t="s">
        <v>1468</v>
      </c>
    </row>
    <row r="38" spans="1:13">
      <c r="A38" s="74" t="s">
        <v>88</v>
      </c>
    </row>
    <row r="39" spans="1:13">
      <c r="A39" s="74" t="s">
        <v>1473</v>
      </c>
    </row>
    <row r="40" spans="1:13">
      <c r="A40" s="74" t="s">
        <v>89</v>
      </c>
    </row>
    <row r="41" spans="1:13">
      <c r="A41" s="74" t="s">
        <v>1474</v>
      </c>
    </row>
    <row r="44" spans="1:13">
      <c r="A44" s="75"/>
    </row>
    <row r="45" spans="1:13">
      <c r="A45" s="453" t="s">
        <v>1480</v>
      </c>
      <c r="B45" s="453"/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</row>
    <row r="46" spans="1:13">
      <c r="A46" s="453" t="s">
        <v>1481</v>
      </c>
      <c r="B46" s="453"/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</row>
    <row r="47" spans="1:13">
      <c r="G47" s="452"/>
      <c r="H47" s="452"/>
      <c r="I47" s="452"/>
    </row>
    <row r="48" spans="1:13" ht="13.5" thickBot="1">
      <c r="C48" s="76">
        <v>1</v>
      </c>
      <c r="D48" s="76">
        <v>2</v>
      </c>
      <c r="E48" s="76">
        <v>3</v>
      </c>
      <c r="F48" s="76">
        <v>4</v>
      </c>
      <c r="G48" s="76">
        <v>5</v>
      </c>
      <c r="H48" s="76">
        <v>6</v>
      </c>
      <c r="I48" s="76">
        <v>7</v>
      </c>
      <c r="J48" s="76">
        <v>8</v>
      </c>
      <c r="K48" s="76">
        <v>9</v>
      </c>
      <c r="L48" s="76">
        <v>10</v>
      </c>
      <c r="M48" s="76">
        <v>11</v>
      </c>
    </row>
    <row r="49" spans="1:25" ht="65.25" customHeight="1">
      <c r="A49" s="77" t="s">
        <v>39</v>
      </c>
      <c r="B49" s="78" t="s">
        <v>40</v>
      </c>
      <c r="C49" s="79" t="s">
        <v>75</v>
      </c>
      <c r="D49" s="79" t="s">
        <v>76</v>
      </c>
      <c r="E49" s="79" t="s">
        <v>77</v>
      </c>
      <c r="F49" s="79" t="s">
        <v>78</v>
      </c>
      <c r="G49" s="79" t="str">
        <f t="shared" ref="G49:M49" si="8">G6</f>
        <v>Value Line Projected EPS Growth Rate</v>
      </c>
      <c r="H49" s="79" t="str">
        <f t="shared" si="8"/>
        <v>Zacks  Projected EPS Growth Rate</v>
      </c>
      <c r="I49" s="79" t="str">
        <f t="shared" si="8"/>
        <v>S&amp;P Capital IQ Projected EPS Growth Rate</v>
      </c>
      <c r="J49" s="79" t="str">
        <f t="shared" si="8"/>
        <v>Average Projected EPS Growth Rate</v>
      </c>
      <c r="K49" s="79" t="str">
        <f t="shared" si="8"/>
        <v>Cost of Equity:  Minimum Growth Rate</v>
      </c>
      <c r="L49" s="79" t="str">
        <f t="shared" si="8"/>
        <v>Cost of Equity:  Mean Growth Rate</v>
      </c>
      <c r="M49" s="79" t="str">
        <f t="shared" si="8"/>
        <v>Cost of Equity:  Maximum Growth Rate</v>
      </c>
    </row>
    <row r="50" spans="1:25">
      <c r="A50" s="80"/>
      <c r="B50" s="81"/>
      <c r="J50" s="280"/>
      <c r="K50" s="280"/>
      <c r="L50" s="280"/>
      <c r="M50" s="280"/>
    </row>
    <row r="51" spans="1:25">
      <c r="A51" s="83" t="str">
        <f t="shared" ref="A51:C51" si="9">A8</f>
        <v>Alliant Energy Corporation</v>
      </c>
      <c r="B51" s="84" t="str">
        <f t="shared" si="9"/>
        <v>LNT</v>
      </c>
      <c r="C51" s="85">
        <f t="shared" si="9"/>
        <v>2.0299999999999998</v>
      </c>
      <c r="D51" s="85">
        <v>65.977828888888865</v>
      </c>
      <c r="E51" s="86">
        <f>C51/D51</f>
        <v>3.0767911496734114E-2</v>
      </c>
      <c r="F51" s="87">
        <f>IFERROR(E51*(1+0.5*J51),"")</f>
        <v>3.1814684048914348E-2</v>
      </c>
      <c r="G51" s="86">
        <f t="shared" ref="G51:I51" si="10">G8</f>
        <v>0.06</v>
      </c>
      <c r="H51" s="86">
        <f t="shared" si="10"/>
        <v>7.2000000000000008E-2</v>
      </c>
      <c r="I51" s="86">
        <f t="shared" si="10"/>
        <v>7.2129399999999996E-2</v>
      </c>
      <c r="J51" s="88">
        <f t="shared" ref="J51:J66" si="11">AVERAGE(G51:I51)</f>
        <v>6.8043133333333339E-2</v>
      </c>
      <c r="K51" s="87">
        <f t="shared" ref="K51:K66" si="12">$E51*(1+0.5*MIN($G51:$I51))+MIN($G8:$I8)</f>
        <v>9.1690948841636144E-2</v>
      </c>
      <c r="L51" s="101">
        <f>J51+F51</f>
        <v>9.9857817382247693E-2</v>
      </c>
      <c r="M51" s="87">
        <f t="shared" ref="M51:M66" si="13">$E51*(1+0.5*MAX($G51:$I51))+MAX($G8:$I8)</f>
        <v>0.10400694699449038</v>
      </c>
      <c r="O51" s="89"/>
      <c r="P51" s="262"/>
      <c r="Q51" s="89"/>
      <c r="R51" s="89"/>
      <c r="S51" s="89"/>
      <c r="T51" s="89"/>
      <c r="U51" s="89"/>
      <c r="V51" s="89"/>
      <c r="W51" s="89"/>
      <c r="X51" s="89"/>
      <c r="Y51" s="89"/>
    </row>
    <row r="52" spans="1:25">
      <c r="A52" s="83" t="str">
        <f t="shared" ref="A52:C52" si="14">A9</f>
        <v>Ameren Corporation</v>
      </c>
      <c r="B52" s="84" t="str">
        <f t="shared" si="14"/>
        <v>AEE</v>
      </c>
      <c r="C52" s="85">
        <f t="shared" si="14"/>
        <v>2.84</v>
      </c>
      <c r="D52" s="85">
        <v>102.0734433333333</v>
      </c>
      <c r="E52" s="86">
        <f>C52/D52</f>
        <v>2.7823103710978309E-2</v>
      </c>
      <c r="F52" s="87">
        <f t="shared" ref="F52:F66" si="15">IFERROR(E52*(1+0.5*J52),"")</f>
        <v>2.8881423163511066E-2</v>
      </c>
      <c r="G52" s="86">
        <f t="shared" ref="G52:I52" si="16">G9</f>
        <v>6.5000000000000002E-2</v>
      </c>
      <c r="H52" s="86">
        <f t="shared" si="16"/>
        <v>8.5000000000000006E-2</v>
      </c>
      <c r="I52" s="86">
        <f t="shared" si="16"/>
        <v>7.8224600000000005E-2</v>
      </c>
      <c r="J52" s="88">
        <f t="shared" si="11"/>
        <v>7.6074866666666671E-2</v>
      </c>
      <c r="K52" s="87">
        <f t="shared" si="12"/>
        <v>9.3727354581585098E-2</v>
      </c>
      <c r="L52" s="101">
        <f t="shared" ref="L52:L66" si="17">J52+F52</f>
        <v>0.10495628983017774</v>
      </c>
      <c r="M52" s="87">
        <f t="shared" si="13"/>
        <v>0.11400558561869489</v>
      </c>
      <c r="O52" s="89"/>
      <c r="P52" s="262"/>
      <c r="Q52" s="89"/>
      <c r="R52" s="89"/>
      <c r="S52" s="89"/>
      <c r="T52" s="89"/>
      <c r="U52" s="89"/>
      <c r="V52" s="89"/>
      <c r="W52" s="89"/>
      <c r="X52" s="89"/>
      <c r="Y52" s="89"/>
    </row>
    <row r="53" spans="1:25">
      <c r="A53" s="83" t="str">
        <f t="shared" ref="A53:C53" si="18">A10</f>
        <v>American Electric Power Company, Inc.</v>
      </c>
      <c r="B53" s="84" t="str">
        <f t="shared" si="18"/>
        <v>AEP</v>
      </c>
      <c r="C53" s="85">
        <f t="shared" si="18"/>
        <v>3.8</v>
      </c>
      <c r="D53" s="85">
        <v>113.79356444444443</v>
      </c>
      <c r="E53" s="86">
        <f>C53/D53</f>
        <v>3.3393804109679785E-2</v>
      </c>
      <c r="F53" s="87">
        <f t="shared" si="15"/>
        <v>3.4546498118698532E-2</v>
      </c>
      <c r="G53" s="86">
        <f t="shared" ref="G53:I53" si="19">G10</f>
        <v>6.5000000000000002E-2</v>
      </c>
      <c r="H53" s="86">
        <f t="shared" si="19"/>
        <v>6.5000000000000002E-2</v>
      </c>
      <c r="I53" s="86">
        <f t="shared" si="19"/>
        <v>7.7109200000000003E-2</v>
      </c>
      <c r="J53" s="88">
        <f t="shared" si="11"/>
        <v>6.9036399999999998E-2</v>
      </c>
      <c r="K53" s="87">
        <f t="shared" si="12"/>
        <v>9.9479102743244383E-2</v>
      </c>
      <c r="L53" s="101">
        <f t="shared" si="17"/>
        <v>0.10358289811869853</v>
      </c>
      <c r="M53" s="87">
        <f t="shared" si="13"/>
        <v>0.11179048886960685</v>
      </c>
      <c r="O53" s="89"/>
      <c r="P53" s="262"/>
      <c r="Q53" s="89"/>
      <c r="R53" s="89"/>
      <c r="S53" s="89"/>
      <c r="T53" s="89"/>
      <c r="U53" s="89"/>
      <c r="V53" s="89"/>
      <c r="W53" s="89"/>
      <c r="X53" s="89"/>
      <c r="Y53" s="89"/>
    </row>
    <row r="54" spans="1:25">
      <c r="A54" s="83" t="str">
        <f t="shared" ref="A54:C54" si="20">A11</f>
        <v>Avista Corporation</v>
      </c>
      <c r="B54" s="84" t="str">
        <f t="shared" si="20"/>
        <v>AVA</v>
      </c>
      <c r="C54" s="85">
        <f t="shared" si="20"/>
        <v>1.96</v>
      </c>
      <c r="D54" s="85">
        <v>37.480025555555564</v>
      </c>
      <c r="E54" s="86">
        <f>C54/D54</f>
        <v>5.2294521440353563E-2</v>
      </c>
      <c r="F54" s="87">
        <f t="shared" si="15"/>
        <v>5.3911452354932866E-2</v>
      </c>
      <c r="G54" s="86">
        <f t="shared" ref="G54:I54" si="21">G11</f>
        <v>5.5E-2</v>
      </c>
      <c r="H54" s="86">
        <f t="shared" si="21"/>
        <v>7.0999999999999994E-2</v>
      </c>
      <c r="I54" s="86">
        <f t="shared" si="21"/>
        <v>5.9518199999999993E-2</v>
      </c>
      <c r="J54" s="88">
        <f t="shared" si="11"/>
        <v>6.1839399999999996E-2</v>
      </c>
      <c r="K54" s="87">
        <f t="shared" si="12"/>
        <v>0.10873262077996329</v>
      </c>
      <c r="L54" s="101">
        <f t="shared" si="17"/>
        <v>0.11575085235493286</v>
      </c>
      <c r="M54" s="87">
        <f t="shared" si="13"/>
        <v>0.12515097695148611</v>
      </c>
      <c r="O54" s="89"/>
      <c r="P54" s="262"/>
      <c r="Q54" s="89"/>
      <c r="R54" s="89"/>
      <c r="S54" s="89"/>
      <c r="T54" s="89"/>
      <c r="U54" s="89"/>
      <c r="V54" s="89"/>
      <c r="W54" s="89"/>
      <c r="X54" s="89"/>
      <c r="Y54" s="89"/>
    </row>
    <row r="55" spans="1:25">
      <c r="A55" s="83" t="str">
        <f t="shared" ref="A55:C55" si="22">A12</f>
        <v>CMS Energy Corporation</v>
      </c>
      <c r="B55" s="84" t="str">
        <f t="shared" si="22"/>
        <v>CMS</v>
      </c>
      <c r="C55" s="85">
        <f t="shared" si="22"/>
        <v>2.17</v>
      </c>
      <c r="D55" s="85">
        <v>72.442973333333356</v>
      </c>
      <c r="E55" s="86">
        <f>C55/D55</f>
        <v>2.9954596010507935E-2</v>
      </c>
      <c r="F55" s="87">
        <f t="shared" si="15"/>
        <v>3.1110451510549069E-2</v>
      </c>
      <c r="G55" s="86">
        <f t="shared" ref="G55:I55" si="23">G12</f>
        <v>8.5000000000000006E-2</v>
      </c>
      <c r="H55" s="86">
        <f t="shared" si="23"/>
        <v>7.2999999999999995E-2</v>
      </c>
      <c r="I55" s="86">
        <f t="shared" si="23"/>
        <v>7.3521500000000004E-2</v>
      </c>
      <c r="J55" s="88">
        <f t="shared" si="11"/>
        <v>7.717383333333333E-2</v>
      </c>
      <c r="K55" s="87">
        <f t="shared" si="12"/>
        <v>0.10404793876489146</v>
      </c>
      <c r="L55" s="101">
        <f t="shared" si="17"/>
        <v>0.1082842848438824</v>
      </c>
      <c r="M55" s="87">
        <f t="shared" si="13"/>
        <v>0.11622766634095452</v>
      </c>
      <c r="O55" s="89"/>
      <c r="P55" s="262"/>
      <c r="Q55" s="89"/>
      <c r="R55" s="89"/>
      <c r="S55" s="89"/>
      <c r="T55" s="89"/>
      <c r="U55" s="89"/>
      <c r="V55" s="89"/>
      <c r="W55" s="89"/>
      <c r="X55" s="89"/>
      <c r="Y55" s="89"/>
    </row>
    <row r="56" spans="1:25">
      <c r="A56" s="83" t="str">
        <f t="shared" ref="A56:C56" si="24">A13</f>
        <v>Dominion Resources, Inc.</v>
      </c>
      <c r="B56" s="84" t="str">
        <f t="shared" si="24"/>
        <v>D</v>
      </c>
      <c r="C56" s="85">
        <f t="shared" si="24"/>
        <v>2.67</v>
      </c>
      <c r="D56" s="85">
        <v>60.222403333333332</v>
      </c>
      <c r="E56" s="86">
        <f t="shared" ref="E56:E66" si="25">C56/D56</f>
        <v>4.4335660023753068E-2</v>
      </c>
      <c r="F56" s="87">
        <f t="shared" si="15"/>
        <v>4.6050814588878636E-2</v>
      </c>
      <c r="G56" s="86">
        <f t="shared" ref="G56:I56" si="26">G13</f>
        <v>0.06</v>
      </c>
      <c r="H56" s="86">
        <f t="shared" si="26"/>
        <v>0.10300000000000001</v>
      </c>
      <c r="I56" s="86">
        <f t="shared" si="26"/>
        <v>6.9114000000000009E-2</v>
      </c>
      <c r="J56" s="88">
        <f t="shared" si="11"/>
        <v>7.7371333333333334E-2</v>
      </c>
      <c r="K56" s="87">
        <f t="shared" si="12"/>
        <v>0.10566572982446566</v>
      </c>
      <c r="L56" s="101">
        <f t="shared" si="17"/>
        <v>0.12342214792221197</v>
      </c>
      <c r="M56" s="87">
        <f t="shared" si="13"/>
        <v>0.14961894651497637</v>
      </c>
      <c r="O56" s="89"/>
      <c r="P56" s="262"/>
      <c r="Q56" s="89"/>
      <c r="R56" s="89"/>
      <c r="S56" s="89"/>
      <c r="T56" s="89"/>
      <c r="U56" s="89"/>
      <c r="V56" s="89"/>
      <c r="W56" s="89"/>
      <c r="X56" s="89"/>
      <c r="Y56" s="89"/>
    </row>
    <row r="57" spans="1:25">
      <c r="A57" s="83" t="str">
        <f t="shared" ref="A57:C57" si="27">A14</f>
        <v>DTE Energy Company</v>
      </c>
      <c r="B57" s="84" t="str">
        <f t="shared" si="27"/>
        <v>DTE</v>
      </c>
      <c r="C57" s="85">
        <f t="shared" si="27"/>
        <v>4.3600000000000003</v>
      </c>
      <c r="D57" s="85">
        <v>137.94754444444439</v>
      </c>
      <c r="E57" s="86">
        <f>C57/D57</f>
        <v>3.1606216823641273E-2</v>
      </c>
      <c r="F57" s="87">
        <f t="shared" si="15"/>
        <v>3.2600592126846295E-2</v>
      </c>
      <c r="G57" s="86">
        <f t="shared" ref="G57:I57" si="28">G14</f>
        <v>4.4999999999999998E-2</v>
      </c>
      <c r="H57" s="86">
        <f t="shared" si="28"/>
        <v>7.0999999999999994E-2</v>
      </c>
      <c r="I57" s="86">
        <f t="shared" si="28"/>
        <v>7.2768300000000008E-2</v>
      </c>
      <c r="J57" s="88">
        <f t="shared" si="11"/>
        <v>6.2922766666666671E-2</v>
      </c>
      <c r="K57" s="87">
        <f t="shared" si="12"/>
        <v>7.7317356702173198E-2</v>
      </c>
      <c r="L57" s="101">
        <f t="shared" si="17"/>
        <v>9.5523358793512966E-2</v>
      </c>
      <c r="M57" s="87">
        <f t="shared" si="13"/>
        <v>0.10552448215748517</v>
      </c>
      <c r="O57" s="89"/>
      <c r="P57" s="262"/>
      <c r="Q57" s="89"/>
      <c r="R57" s="89"/>
      <c r="S57" s="89"/>
      <c r="T57" s="89"/>
      <c r="U57" s="89"/>
      <c r="V57" s="89"/>
      <c r="W57" s="89"/>
      <c r="X57" s="89"/>
      <c r="Y57" s="89"/>
    </row>
    <row r="58" spans="1:25">
      <c r="A58" s="83" t="str">
        <f t="shared" ref="A58:C58" si="29">A15</f>
        <v>Entergy Corporation</v>
      </c>
      <c r="B58" s="84" t="str">
        <f t="shared" si="29"/>
        <v>ETR</v>
      </c>
      <c r="C58" s="85">
        <f t="shared" si="29"/>
        <v>2.56</v>
      </c>
      <c r="D58" s="85">
        <v>91.772494444444476</v>
      </c>
      <c r="E58" s="86">
        <f t="shared" si="25"/>
        <v>2.7895068293580329E-2</v>
      </c>
      <c r="F58" s="87">
        <f t="shared" si="15"/>
        <v>2.9025882291407932E-2</v>
      </c>
      <c r="G58" s="86">
        <f t="shared" ref="G58:I58" si="30">G15</f>
        <v>0.03</v>
      </c>
      <c r="H58" s="86">
        <f t="shared" si="30"/>
        <v>0.10199999999999999</v>
      </c>
      <c r="I58" s="86">
        <f t="shared" si="30"/>
        <v>0.1112288</v>
      </c>
      <c r="J58" s="88">
        <f t="shared" si="11"/>
        <v>8.1076266666666674E-2</v>
      </c>
      <c r="K58" s="87">
        <f t="shared" si="12"/>
        <v>5.8313494317984028E-2</v>
      </c>
      <c r="L58" s="101">
        <f t="shared" si="17"/>
        <v>0.1101021489580746</v>
      </c>
      <c r="M58" s="87">
        <f t="shared" si="13"/>
        <v>0.14067523577968682</v>
      </c>
      <c r="O58" s="89"/>
      <c r="P58" s="262"/>
      <c r="Q58" s="89"/>
      <c r="R58" s="89"/>
      <c r="S58" s="89"/>
      <c r="T58" s="89"/>
      <c r="U58" s="89"/>
      <c r="V58" s="89"/>
      <c r="W58" s="89"/>
      <c r="X58" s="89"/>
      <c r="Y58" s="89"/>
    </row>
    <row r="59" spans="1:25">
      <c r="A59" s="83" t="str">
        <f t="shared" ref="A59:C59" si="31">A16</f>
        <v>IDACORP, Inc.</v>
      </c>
      <c r="B59" s="84" t="str">
        <f t="shared" si="31"/>
        <v>IDA</v>
      </c>
      <c r="C59" s="85">
        <f t="shared" si="31"/>
        <v>3.52</v>
      </c>
      <c r="D59" s="85">
        <v>127.75462333333336</v>
      </c>
      <c r="E59" s="86">
        <f t="shared" si="25"/>
        <v>2.7552818897330442E-2</v>
      </c>
      <c r="F59" s="87">
        <f t="shared" si="15"/>
        <v>2.8534482668559388E-2</v>
      </c>
      <c r="G59" s="86">
        <f t="shared" ref="G59:I59" si="32">G16</f>
        <v>0.05</v>
      </c>
      <c r="H59" s="86">
        <f t="shared" si="32"/>
        <v>0.08</v>
      </c>
      <c r="I59" s="86">
        <f t="shared" si="32"/>
        <v>8.3770600000000001E-2</v>
      </c>
      <c r="J59" s="88">
        <f t="shared" si="11"/>
        <v>7.1256866666666668E-2</v>
      </c>
      <c r="K59" s="87">
        <f t="shared" si="12"/>
        <v>7.8241639369763707E-2</v>
      </c>
      <c r="L59" s="101">
        <f t="shared" si="17"/>
        <v>9.9791349335226057E-2</v>
      </c>
      <c r="M59" s="87">
        <f t="shared" si="13"/>
        <v>0.1124774769826908</v>
      </c>
      <c r="O59" s="89"/>
      <c r="P59" s="262"/>
      <c r="Q59" s="89"/>
      <c r="R59" s="89"/>
      <c r="S59" s="89"/>
      <c r="T59" s="89"/>
      <c r="U59" s="89"/>
      <c r="V59" s="89"/>
      <c r="W59" s="89"/>
      <c r="X59" s="89"/>
      <c r="Y59" s="89"/>
    </row>
    <row r="60" spans="1:25">
      <c r="A60" s="83" t="str">
        <f t="shared" ref="A60:C60" si="33">A17</f>
        <v>NextEra Energy, Inc.</v>
      </c>
      <c r="B60" s="84" t="str">
        <f t="shared" si="33"/>
        <v>NEE</v>
      </c>
      <c r="C60" s="85">
        <f t="shared" si="33"/>
        <v>2.266</v>
      </c>
      <c r="D60" s="85">
        <v>77.072919999999996</v>
      </c>
      <c r="E60" s="86">
        <f t="shared" si="25"/>
        <v>2.9400728556800496E-2</v>
      </c>
      <c r="F60" s="87">
        <f t="shared" si="15"/>
        <v>3.0586365857164882E-2</v>
      </c>
      <c r="G60" s="86">
        <f t="shared" ref="G60:I60" si="34">G17</f>
        <v>8.5000000000000006E-2</v>
      </c>
      <c r="H60" s="86">
        <f t="shared" si="34"/>
        <v>8.1000000000000003E-2</v>
      </c>
      <c r="I60" s="86">
        <f t="shared" si="34"/>
        <v>7.5960799999999995E-2</v>
      </c>
      <c r="J60" s="88">
        <f t="shared" si="11"/>
        <v>8.0653600000000006E-2</v>
      </c>
      <c r="K60" s="87">
        <f t="shared" si="12"/>
        <v>0.10647817998767919</v>
      </c>
      <c r="L60" s="101">
        <f t="shared" si="17"/>
        <v>0.11123996585716489</v>
      </c>
      <c r="M60" s="87">
        <f t="shared" si="13"/>
        <v>0.11565025952046452</v>
      </c>
      <c r="O60" s="89"/>
      <c r="P60" s="262"/>
      <c r="Q60" s="89"/>
      <c r="R60" s="89"/>
      <c r="S60" s="89"/>
      <c r="T60" s="89"/>
      <c r="U60" s="89"/>
      <c r="V60" s="89"/>
      <c r="W60" s="89"/>
      <c r="X60" s="89"/>
      <c r="Y60" s="89"/>
    </row>
    <row r="61" spans="1:25">
      <c r="A61" s="83" t="str">
        <f t="shared" ref="A61:C61" si="35">A18</f>
        <v>OGE Energy Corporation</v>
      </c>
      <c r="B61" s="84" t="str">
        <f t="shared" si="35"/>
        <v>OGE</v>
      </c>
      <c r="C61" s="85">
        <f t="shared" si="35"/>
        <v>1.7</v>
      </c>
      <c r="D61" s="85">
        <v>44.859589999999997</v>
      </c>
      <c r="E61" s="86">
        <f t="shared" si="25"/>
        <v>3.7896021787091679E-2</v>
      </c>
      <c r="F61" s="87">
        <f t="shared" si="15"/>
        <v>3.916792596633184E-2</v>
      </c>
      <c r="G61" s="86">
        <f t="shared" ref="G61:I61" si="36">G18</f>
        <v>6.5000000000000002E-2</v>
      </c>
      <c r="H61" s="86">
        <f t="shared" si="36"/>
        <v>7.0000000000000007E-2</v>
      </c>
      <c r="I61" s="86">
        <f t="shared" si="36"/>
        <v>6.6378000000000006E-2</v>
      </c>
      <c r="J61" s="88">
        <f t="shared" si="11"/>
        <v>6.7126000000000005E-2</v>
      </c>
      <c r="K61" s="87">
        <f t="shared" si="12"/>
        <v>0.10412764249517216</v>
      </c>
      <c r="L61" s="101">
        <f t="shared" si="17"/>
        <v>0.10629392596633185</v>
      </c>
      <c r="M61" s="87">
        <f t="shared" si="13"/>
        <v>0.1092223825496399</v>
      </c>
      <c r="O61" s="89"/>
      <c r="P61" s="262"/>
      <c r="Q61" s="89"/>
      <c r="R61" s="89"/>
      <c r="S61" s="89"/>
      <c r="T61" s="89"/>
      <c r="U61" s="89"/>
      <c r="V61" s="89"/>
      <c r="W61" s="89"/>
      <c r="X61" s="89"/>
      <c r="Y61" s="89"/>
    </row>
    <row r="62" spans="1:25">
      <c r="A62" s="83" t="str">
        <f t="shared" ref="A62:C62" si="37">A19</f>
        <v>Pinnacle West Capital Corporation</v>
      </c>
      <c r="B62" s="84" t="str">
        <f t="shared" si="37"/>
        <v>PNW</v>
      </c>
      <c r="C62" s="85">
        <f t="shared" si="37"/>
        <v>3.64</v>
      </c>
      <c r="D62" s="85">
        <v>89.153249999999971</v>
      </c>
      <c r="E62" s="86">
        <f t="shared" si="25"/>
        <v>4.0828573271305325E-2</v>
      </c>
      <c r="F62" s="87">
        <f t="shared" si="15"/>
        <v>4.1827172125899328E-2</v>
      </c>
      <c r="G62" s="86">
        <f t="shared" ref="G62:I62" si="38">G19</f>
        <v>0.05</v>
      </c>
      <c r="H62" s="86">
        <f t="shared" si="38"/>
        <v>2.1000000000000001E-2</v>
      </c>
      <c r="I62" s="86">
        <f t="shared" si="38"/>
        <v>7.5749999999999998E-2</v>
      </c>
      <c r="J62" s="88">
        <f t="shared" si="11"/>
        <v>4.8916666666666664E-2</v>
      </c>
      <c r="K62" s="87">
        <f t="shared" si="12"/>
        <v>6.225727329065403E-2</v>
      </c>
      <c r="L62" s="101">
        <f t="shared" si="17"/>
        <v>9.0743838792565992E-2</v>
      </c>
      <c r="M62" s="87">
        <f t="shared" si="13"/>
        <v>0.11812495548395602</v>
      </c>
      <c r="O62" s="89"/>
      <c r="P62" s="262"/>
      <c r="Q62" s="89"/>
      <c r="R62" s="89"/>
      <c r="S62" s="89"/>
      <c r="T62" s="89"/>
      <c r="U62" s="89"/>
      <c r="V62" s="89"/>
      <c r="W62" s="89"/>
      <c r="X62" s="89"/>
      <c r="Y62" s="89"/>
    </row>
    <row r="63" spans="1:25">
      <c r="A63" s="83" t="str">
        <f t="shared" ref="A63:C63" si="39">A20</f>
        <v>Portland General Electric Company</v>
      </c>
      <c r="B63" s="84" t="str">
        <f t="shared" si="39"/>
        <v>POR</v>
      </c>
      <c r="C63" s="85">
        <f t="shared" si="39"/>
        <v>2.1</v>
      </c>
      <c r="D63" s="85">
        <v>44.112122222222219</v>
      </c>
      <c r="E63" s="86">
        <f t="shared" si="25"/>
        <v>4.7605961676948971E-2</v>
      </c>
      <c r="F63" s="87">
        <f t="shared" si="15"/>
        <v>4.8812958468710171E-2</v>
      </c>
      <c r="G63" s="86">
        <f t="shared" ref="G63:I63" si="40">G20</f>
        <v>6.5000000000000002E-2</v>
      </c>
      <c r="H63" s="86">
        <f t="shared" si="40"/>
        <v>3.4000000000000002E-2</v>
      </c>
      <c r="I63" s="86">
        <f t="shared" si="40"/>
        <v>5.3123400000000001E-2</v>
      </c>
      <c r="J63" s="88">
        <f t="shared" si="11"/>
        <v>5.0707800000000004E-2</v>
      </c>
      <c r="K63" s="87">
        <f t="shared" si="12"/>
        <v>8.2415263025457097E-2</v>
      </c>
      <c r="L63" s="101">
        <f t="shared" si="17"/>
        <v>9.9520758468710169E-2</v>
      </c>
      <c r="M63" s="87">
        <f t="shared" si="13"/>
        <v>0.11415315543144981</v>
      </c>
      <c r="O63" s="89"/>
      <c r="P63" s="262"/>
      <c r="Q63" s="89"/>
      <c r="R63" s="89"/>
      <c r="S63" s="89"/>
      <c r="T63" s="89"/>
      <c r="U63" s="89"/>
      <c r="V63" s="89"/>
      <c r="W63" s="89"/>
      <c r="X63" s="89"/>
      <c r="Y63" s="89"/>
    </row>
    <row r="64" spans="1:25">
      <c r="A64" s="83" t="str">
        <f t="shared" ref="A64:C64" si="41">A21</f>
        <v>PPL Corporation</v>
      </c>
      <c r="B64" s="84" t="str">
        <f t="shared" si="41"/>
        <v>PPL</v>
      </c>
      <c r="C64" s="85">
        <f t="shared" si="41"/>
        <v>1.0900000000000001</v>
      </c>
      <c r="D64" s="85">
        <v>36.461737777777785</v>
      </c>
      <c r="E64" s="86">
        <f t="shared" si="25"/>
        <v>2.9894351351084501E-2</v>
      </c>
      <c r="F64" s="87">
        <f t="shared" si="15"/>
        <v>3.1015767192055572E-2</v>
      </c>
      <c r="G64" s="86">
        <f t="shared" ref="G64:I64" si="42">G21</f>
        <v>7.4999999999999997E-2</v>
      </c>
      <c r="H64" s="86">
        <f t="shared" si="42"/>
        <v>7.2999999999999995E-2</v>
      </c>
      <c r="I64" s="86">
        <f t="shared" si="42"/>
        <v>7.70758E-2</v>
      </c>
      <c r="J64" s="88">
        <f t="shared" si="11"/>
        <v>7.502526666666666E-2</v>
      </c>
      <c r="K64" s="87">
        <f t="shared" si="12"/>
        <v>0.10398549517539908</v>
      </c>
      <c r="L64" s="101">
        <f t="shared" si="17"/>
        <v>0.10604103385872224</v>
      </c>
      <c r="M64" s="87">
        <f t="shared" si="13"/>
        <v>0.10812221687401746</v>
      </c>
      <c r="O64" s="89"/>
      <c r="P64" s="262"/>
      <c r="Q64" s="89"/>
      <c r="R64" s="89"/>
      <c r="S64" s="89"/>
      <c r="T64" s="89"/>
      <c r="U64" s="89"/>
      <c r="V64" s="89"/>
      <c r="W64" s="89"/>
      <c r="X64" s="89"/>
      <c r="Y64" s="89"/>
    </row>
    <row r="65" spans="1:25">
      <c r="A65" s="83" t="str">
        <f t="shared" ref="A65:C65" si="43">A22</f>
        <v>Southern Company</v>
      </c>
      <c r="B65" s="84" t="str">
        <f t="shared" si="43"/>
        <v>SO</v>
      </c>
      <c r="C65" s="85">
        <f t="shared" si="43"/>
        <v>2.96</v>
      </c>
      <c r="D65" s="85">
        <v>92.792976666666675</v>
      </c>
      <c r="E65" s="90">
        <f t="shared" si="25"/>
        <v>3.1898965916709279E-2</v>
      </c>
      <c r="F65" s="87">
        <f t="shared" si="15"/>
        <v>3.3014546654087644E-2</v>
      </c>
      <c r="G65" s="86">
        <f t="shared" ref="G65:I65" si="44">G22</f>
        <v>6.5000000000000002E-2</v>
      </c>
      <c r="H65" s="86">
        <f t="shared" si="44"/>
        <v>7.2000000000000008E-2</v>
      </c>
      <c r="I65" s="86">
        <f t="shared" si="44"/>
        <v>7.2833899999999993E-2</v>
      </c>
      <c r="J65" s="91">
        <f t="shared" si="11"/>
        <v>6.9944633333333339E-2</v>
      </c>
      <c r="K65" s="87">
        <f t="shared" si="12"/>
        <v>9.7935682309002334E-2</v>
      </c>
      <c r="L65" s="87">
        <f t="shared" si="17"/>
        <v>0.10295917998742099</v>
      </c>
      <c r="M65" s="87">
        <f t="shared" si="13"/>
        <v>0.10589452896354978</v>
      </c>
      <c r="O65" s="89"/>
      <c r="P65" s="262"/>
      <c r="Q65" s="89"/>
      <c r="R65" s="89"/>
      <c r="S65" s="89"/>
      <c r="T65" s="89"/>
      <c r="U65" s="89"/>
      <c r="V65" s="89"/>
      <c r="W65" s="89"/>
      <c r="X65" s="89"/>
      <c r="Y65" s="89"/>
    </row>
    <row r="66" spans="1:25">
      <c r="A66" s="241" t="str">
        <f t="shared" ref="A66:C66" si="45">A23</f>
        <v>Xcel Energy Inc.</v>
      </c>
      <c r="B66" s="242" t="str">
        <f t="shared" si="45"/>
        <v>XEL</v>
      </c>
      <c r="C66" s="243">
        <f t="shared" si="45"/>
        <v>2.2799999999999998</v>
      </c>
      <c r="D66" s="243">
        <v>76.590447777777783</v>
      </c>
      <c r="E66" s="244">
        <f t="shared" si="25"/>
        <v>2.9768725293463121E-2</v>
      </c>
      <c r="F66" s="245">
        <f t="shared" si="15"/>
        <v>3.1002920271331193E-2</v>
      </c>
      <c r="G66" s="244">
        <f t="shared" ref="G66:I66" si="46">G23</f>
        <v>7.0000000000000007E-2</v>
      </c>
      <c r="H66" s="244">
        <f t="shared" si="46"/>
        <v>8.900000000000001E-2</v>
      </c>
      <c r="I66" s="244">
        <f t="shared" si="46"/>
        <v>8.9756699999999995E-2</v>
      </c>
      <c r="J66" s="246">
        <f t="shared" si="11"/>
        <v>8.2918900000000004E-2</v>
      </c>
      <c r="K66" s="245">
        <f t="shared" si="12"/>
        <v>0.10081063067873433</v>
      </c>
      <c r="L66" s="94">
        <f t="shared" si="17"/>
        <v>0.1139218202713312</v>
      </c>
      <c r="M66" s="94">
        <f t="shared" si="13"/>
        <v>0.12086139656623701</v>
      </c>
      <c r="O66" s="89"/>
      <c r="P66" s="262"/>
      <c r="Q66" s="89"/>
      <c r="R66" s="89"/>
      <c r="S66" s="89"/>
      <c r="T66" s="89"/>
      <c r="U66" s="89"/>
      <c r="V66" s="89"/>
      <c r="W66" s="89"/>
      <c r="X66" s="89"/>
      <c r="Y66" s="89"/>
    </row>
    <row r="67" spans="1:25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</row>
    <row r="68" spans="1:25">
      <c r="A68" s="96" t="s">
        <v>84</v>
      </c>
      <c r="E68" s="88">
        <f t="shared" ref="E68:M68" si="47">AVERAGE(E51:E66)</f>
        <v>3.4557314291247636E-2</v>
      </c>
      <c r="F68" s="88">
        <f t="shared" si="47"/>
        <v>3.5743996087992426E-2</v>
      </c>
      <c r="G68" s="88">
        <f t="shared" si="47"/>
        <v>6.1874999999999999E-2</v>
      </c>
      <c r="H68" s="88">
        <f t="shared" si="47"/>
        <v>7.2625000000000009E-2</v>
      </c>
      <c r="I68" s="88">
        <f t="shared" si="47"/>
        <v>7.5516449999999999E-2</v>
      </c>
      <c r="J68" s="88">
        <f t="shared" si="47"/>
        <v>7.0005483333333327E-2</v>
      </c>
      <c r="K68" s="88">
        <f t="shared" si="47"/>
        <v>9.2201647055487834E-2</v>
      </c>
      <c r="L68" s="88">
        <f t="shared" si="47"/>
        <v>0.10574947942132576</v>
      </c>
      <c r="M68" s="88">
        <f t="shared" si="47"/>
        <v>0.11696916884996165</v>
      </c>
    </row>
    <row r="69" spans="1:25">
      <c r="A69" s="96" t="s">
        <v>85</v>
      </c>
      <c r="E69" s="88">
        <f t="shared" ref="E69:M69" si="48">MEDIAN(E51:E66)</f>
        <v>3.1187064160187693E-2</v>
      </c>
      <c r="F69" s="88">
        <f t="shared" si="48"/>
        <v>3.2207638087880325E-2</v>
      </c>
      <c r="G69" s="88">
        <f t="shared" si="48"/>
        <v>6.5000000000000002E-2</v>
      </c>
      <c r="H69" s="88">
        <f t="shared" si="48"/>
        <v>7.2500000000000009E-2</v>
      </c>
      <c r="I69" s="88">
        <f t="shared" si="48"/>
        <v>7.4635750000000001E-2</v>
      </c>
      <c r="J69" s="88">
        <f t="shared" si="48"/>
        <v>7.0600750000000004E-2</v>
      </c>
      <c r="K69" s="88">
        <f t="shared" si="48"/>
        <v>9.8707392526123358E-2</v>
      </c>
      <c r="L69" s="88">
        <f t="shared" si="48"/>
        <v>0.10549866184444999</v>
      </c>
      <c r="M69" s="88">
        <f t="shared" si="48"/>
        <v>0.11407937052507236</v>
      </c>
    </row>
    <row r="70" spans="1:25" ht="13.5" thickBot="1">
      <c r="A70" s="97"/>
      <c r="B70" s="98"/>
      <c r="C70" s="98"/>
      <c r="D70" s="98"/>
      <c r="E70" s="99"/>
      <c r="F70" s="99"/>
      <c r="G70" s="99"/>
      <c r="H70" s="99"/>
      <c r="I70" s="99"/>
      <c r="J70" s="99"/>
      <c r="K70" s="99"/>
      <c r="L70" s="99"/>
      <c r="M70" s="99"/>
    </row>
    <row r="73" spans="1:25">
      <c r="A73" s="100" t="s">
        <v>71</v>
      </c>
    </row>
    <row r="74" spans="1:25">
      <c r="A74" s="74" t="str">
        <f>A31</f>
        <v>[1] Bloomberg Professional as of November 28, 2025</v>
      </c>
    </row>
    <row r="75" spans="1:25">
      <c r="A75" s="74" t="str">
        <f>"[2] Bloomberg Professional 90-day average as of "&amp;TEXT(A1,"mmmm d, yyyy")</f>
        <v>[2] Bloomberg Professional 90-day average as of November 28, 2025</v>
      </c>
    </row>
    <row r="76" spans="1:25">
      <c r="A76" s="74" t="str">
        <f t="shared" ref="A76:A84" si="49">A33</f>
        <v>[3] Equals [1]/[2]</v>
      </c>
    </row>
    <row r="77" spans="1:25">
      <c r="A77" s="74" t="str">
        <f t="shared" si="49"/>
        <v>[4] Equals [3] x (1 + 0.5 x [8])</v>
      </c>
    </row>
    <row r="78" spans="1:25">
      <c r="A78" s="74" t="str">
        <f t="shared" si="49"/>
        <v>[5] Value Line</v>
      </c>
    </row>
    <row r="79" spans="1:25">
      <c r="A79" s="74" t="str">
        <f t="shared" si="49"/>
        <v>[6] Zacks</v>
      </c>
    </row>
    <row r="80" spans="1:25">
      <c r="A80" s="74" t="str">
        <f t="shared" si="49"/>
        <v>[7] S&amp;P Capital IQ</v>
      </c>
    </row>
    <row r="81" spans="1:25">
      <c r="A81" s="74" t="str">
        <f t="shared" si="49"/>
        <v>[8] Equals average of [5], [6], [7]</v>
      </c>
    </row>
    <row r="82" spans="1:25">
      <c r="A82" s="74" t="str">
        <f t="shared" si="49"/>
        <v>[9] Equals [3] x (1 + 0.5 x (min([5], [6], [7])) + (min([5], [6], [7])</v>
      </c>
    </row>
    <row r="83" spans="1:25">
      <c r="A83" s="74" t="str">
        <f t="shared" si="49"/>
        <v>[10] Equals [4] + [8]</v>
      </c>
    </row>
    <row r="84" spans="1:25">
      <c r="A84" s="74" t="str">
        <f t="shared" si="49"/>
        <v>[11] Equals [3] x (1 + 0.5 x (max([5], [6], [7])) + (max([5], [6], [7])</v>
      </c>
    </row>
    <row r="87" spans="1:25">
      <c r="A87" s="75"/>
    </row>
    <row r="88" spans="1:25">
      <c r="A88" s="453" t="s">
        <v>1480</v>
      </c>
      <c r="B88" s="453"/>
      <c r="C88" s="453"/>
      <c r="D88" s="453"/>
      <c r="E88" s="453"/>
      <c r="F88" s="453"/>
      <c r="G88" s="453"/>
      <c r="H88" s="453"/>
      <c r="I88" s="453"/>
      <c r="J88" s="453"/>
      <c r="K88" s="453"/>
      <c r="L88" s="453"/>
      <c r="M88" s="453"/>
    </row>
    <row r="89" spans="1:25">
      <c r="A89" s="453" t="s">
        <v>1482</v>
      </c>
      <c r="B89" s="453"/>
      <c r="C89" s="453"/>
      <c r="D89" s="453"/>
      <c r="E89" s="453"/>
      <c r="F89" s="453"/>
      <c r="G89" s="453"/>
      <c r="H89" s="453"/>
      <c r="I89" s="453"/>
      <c r="J89" s="453"/>
      <c r="K89" s="453"/>
      <c r="L89" s="453"/>
      <c r="M89" s="453"/>
    </row>
    <row r="90" spans="1:25">
      <c r="G90" s="452"/>
      <c r="H90" s="452"/>
      <c r="I90" s="452"/>
    </row>
    <row r="91" spans="1:25" ht="13.5" thickBot="1">
      <c r="C91" s="76">
        <v>1</v>
      </c>
      <c r="D91" s="76">
        <v>2</v>
      </c>
      <c r="E91" s="76">
        <v>3</v>
      </c>
      <c r="F91" s="76">
        <v>4</v>
      </c>
      <c r="G91" s="76">
        <v>5</v>
      </c>
      <c r="H91" s="76">
        <v>6</v>
      </c>
      <c r="I91" s="76">
        <v>7</v>
      </c>
      <c r="J91" s="76">
        <v>8</v>
      </c>
      <c r="K91" s="76">
        <v>9</v>
      </c>
      <c r="L91" s="76">
        <v>10</v>
      </c>
      <c r="M91" s="76">
        <v>11</v>
      </c>
    </row>
    <row r="92" spans="1:25" ht="65.25" customHeight="1">
      <c r="A92" s="77" t="s">
        <v>39</v>
      </c>
      <c r="B92" s="78" t="s">
        <v>40</v>
      </c>
      <c r="C92" s="79" t="s">
        <v>75</v>
      </c>
      <c r="D92" s="79" t="s">
        <v>76</v>
      </c>
      <c r="E92" s="79" t="s">
        <v>77</v>
      </c>
      <c r="F92" s="79" t="s">
        <v>78</v>
      </c>
      <c r="G92" s="79" t="str">
        <f t="shared" ref="G92:M92" si="50">G6</f>
        <v>Value Line Projected EPS Growth Rate</v>
      </c>
      <c r="H92" s="79" t="str">
        <f t="shared" si="50"/>
        <v>Zacks  Projected EPS Growth Rate</v>
      </c>
      <c r="I92" s="79" t="str">
        <f t="shared" si="50"/>
        <v>S&amp;P Capital IQ Projected EPS Growth Rate</v>
      </c>
      <c r="J92" s="79" t="str">
        <f t="shared" si="50"/>
        <v>Average Projected EPS Growth Rate</v>
      </c>
      <c r="K92" s="79" t="str">
        <f t="shared" si="50"/>
        <v>Cost of Equity:  Minimum Growth Rate</v>
      </c>
      <c r="L92" s="79" t="str">
        <f t="shared" si="50"/>
        <v>Cost of Equity:  Mean Growth Rate</v>
      </c>
      <c r="M92" s="79" t="str">
        <f t="shared" si="50"/>
        <v>Cost of Equity:  Maximum Growth Rate</v>
      </c>
    </row>
    <row r="93" spans="1:25">
      <c r="A93" s="80"/>
      <c r="B93" s="81"/>
      <c r="J93" s="280"/>
      <c r="K93" s="280"/>
      <c r="L93" s="280"/>
      <c r="M93" s="280"/>
    </row>
    <row r="94" spans="1:25">
      <c r="A94" s="83" t="str">
        <f t="shared" ref="A94:C94" si="51">A8</f>
        <v>Alliant Energy Corporation</v>
      </c>
      <c r="B94" s="84" t="str">
        <f t="shared" si="51"/>
        <v>LNT</v>
      </c>
      <c r="C94" s="85">
        <f t="shared" si="51"/>
        <v>2.0299999999999998</v>
      </c>
      <c r="D94" s="85">
        <v>63.296335555555544</v>
      </c>
      <c r="E94" s="86">
        <f t="shared" ref="E94:E109" si="52">C94/D94</f>
        <v>3.2071366883763081E-2</v>
      </c>
      <c r="F94" s="87">
        <f>IFERROR(E94*(1+0.5*J94),"")</f>
        <v>3.3162485030290151E-2</v>
      </c>
      <c r="G94" s="86">
        <f t="shared" ref="G94:I109" si="53">G8</f>
        <v>0.06</v>
      </c>
      <c r="H94" s="86">
        <f t="shared" si="53"/>
        <v>7.2000000000000008E-2</v>
      </c>
      <c r="I94" s="86">
        <f t="shared" si="53"/>
        <v>7.2129399999999996E-2</v>
      </c>
      <c r="J94" s="88">
        <f>AVERAGE(G94:I94)</f>
        <v>6.8043133333333339E-2</v>
      </c>
      <c r="K94" s="87">
        <f t="shared" ref="K94:K109" si="54">$E94*(1+0.5*MIN($G94:$I94))+MIN($G8:$I8)</f>
        <v>9.3033507890275979E-2</v>
      </c>
      <c r="L94" s="101">
        <f t="shared" ref="L94:L109" si="55">J94+F94</f>
        <v>0.10120561836362349</v>
      </c>
      <c r="M94" s="87">
        <f t="shared" ref="M94:M109" si="56">$E94*(1+0.5*MAX($G94:$I94))+MAX($G8:$I8)</f>
        <v>0.10535741110901592</v>
      </c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</row>
    <row r="95" spans="1:25">
      <c r="A95" s="83" t="str">
        <f t="shared" ref="A95:C95" si="57">A9</f>
        <v>Ameren Corporation</v>
      </c>
      <c r="B95" s="84" t="str">
        <f t="shared" si="57"/>
        <v>AEE</v>
      </c>
      <c r="C95" s="85">
        <f t="shared" si="57"/>
        <v>2.84</v>
      </c>
      <c r="D95" s="85">
        <v>99.13486555555555</v>
      </c>
      <c r="E95" s="86">
        <f t="shared" si="52"/>
        <v>2.8647842351775352E-2</v>
      </c>
      <c r="F95" s="87">
        <f t="shared" ref="F95:F109" si="58">IFERROR(E95*(1+0.5*J95),"")</f>
        <v>2.9737532745374849E-2</v>
      </c>
      <c r="G95" s="86">
        <f t="shared" si="53"/>
        <v>6.5000000000000002E-2</v>
      </c>
      <c r="H95" s="86">
        <f t="shared" si="53"/>
        <v>8.5000000000000006E-2</v>
      </c>
      <c r="I95" s="86">
        <f t="shared" si="53"/>
        <v>7.8224600000000005E-2</v>
      </c>
      <c r="J95" s="88">
        <f>AVERAGE(G95:I95)</f>
        <v>7.6074866666666671E-2</v>
      </c>
      <c r="K95" s="87">
        <f t="shared" si="54"/>
        <v>9.4578897228208059E-2</v>
      </c>
      <c r="L95" s="101">
        <f>J95+F95</f>
        <v>0.10581239941204151</v>
      </c>
      <c r="M95" s="87">
        <f t="shared" si="56"/>
        <v>0.1148653756517258</v>
      </c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</row>
    <row r="96" spans="1:25">
      <c r="A96" s="83" t="str">
        <f t="shared" ref="A96:C96" si="59">A10</f>
        <v>American Electric Power Company, Inc.</v>
      </c>
      <c r="B96" s="84" t="str">
        <f t="shared" si="59"/>
        <v>AEP</v>
      </c>
      <c r="C96" s="85">
        <f t="shared" si="59"/>
        <v>3.8</v>
      </c>
      <c r="D96" s="85">
        <v>108.13264555555551</v>
      </c>
      <c r="E96" s="86">
        <f t="shared" si="52"/>
        <v>3.5142023766057462E-2</v>
      </c>
      <c r="F96" s="87">
        <f t="shared" si="58"/>
        <v>3.6355063170818984E-2</v>
      </c>
      <c r="G96" s="86">
        <f t="shared" si="53"/>
        <v>6.5000000000000002E-2</v>
      </c>
      <c r="H96" s="86">
        <f t="shared" si="53"/>
        <v>6.5000000000000002E-2</v>
      </c>
      <c r="I96" s="86">
        <f t="shared" si="53"/>
        <v>7.7109200000000003E-2</v>
      </c>
      <c r="J96" s="88">
        <f>AVERAGE(G96:I96)</f>
        <v>6.9036399999999998E-2</v>
      </c>
      <c r="K96" s="87">
        <f t="shared" si="54"/>
        <v>0.10128413953845433</v>
      </c>
      <c r="L96" s="101">
        <f t="shared" si="55"/>
        <v>0.10539146317081899</v>
      </c>
      <c r="M96" s="87">
        <f t="shared" si="56"/>
        <v>0.1136061104355483</v>
      </c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</row>
    <row r="97" spans="1:25">
      <c r="A97" s="83" t="str">
        <f t="shared" ref="A97:C97" si="60">A11</f>
        <v>Avista Corporation</v>
      </c>
      <c r="B97" s="84" t="str">
        <f t="shared" si="60"/>
        <v>AVA</v>
      </c>
      <c r="C97" s="85">
        <f t="shared" si="60"/>
        <v>1.96</v>
      </c>
      <c r="D97" s="85">
        <v>37.763570555555567</v>
      </c>
      <c r="E97" s="86">
        <f t="shared" si="52"/>
        <v>5.1901871861310414E-2</v>
      </c>
      <c r="F97" s="87">
        <f t="shared" si="58"/>
        <v>5.3506662168700578E-2</v>
      </c>
      <c r="G97" s="86">
        <f t="shared" si="53"/>
        <v>5.5E-2</v>
      </c>
      <c r="H97" s="86">
        <f t="shared" si="53"/>
        <v>7.0999999999999994E-2</v>
      </c>
      <c r="I97" s="86">
        <f t="shared" si="53"/>
        <v>5.9518199999999993E-2</v>
      </c>
      <c r="J97" s="88">
        <f t="shared" ref="J97:J109" si="61">AVERAGE(G97:I97)</f>
        <v>6.1839399999999996E-2</v>
      </c>
      <c r="K97" s="87">
        <f t="shared" si="54"/>
        <v>0.10832917333749645</v>
      </c>
      <c r="L97" s="101">
        <f t="shared" si="55"/>
        <v>0.11534606216870058</v>
      </c>
      <c r="M97" s="87">
        <f t="shared" si="56"/>
        <v>0.12474438831238693</v>
      </c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</row>
    <row r="98" spans="1:25">
      <c r="A98" s="83" t="str">
        <f t="shared" ref="A98:C98" si="62">A12</f>
        <v>CMS Energy Corporation</v>
      </c>
      <c r="B98" s="84" t="str">
        <f t="shared" si="62"/>
        <v>CMS</v>
      </c>
      <c r="C98" s="85">
        <f t="shared" si="62"/>
        <v>2.17</v>
      </c>
      <c r="D98" s="85">
        <v>71.311275000000009</v>
      </c>
      <c r="E98" s="86">
        <f t="shared" si="52"/>
        <v>3.0429970576181672E-2</v>
      </c>
      <c r="F98" s="87">
        <f t="shared" si="58"/>
        <v>3.1604169314973909E-2</v>
      </c>
      <c r="G98" s="86">
        <f t="shared" si="53"/>
        <v>8.5000000000000006E-2</v>
      </c>
      <c r="H98" s="86">
        <f t="shared" si="53"/>
        <v>7.2999999999999995E-2</v>
      </c>
      <c r="I98" s="86">
        <f t="shared" si="53"/>
        <v>7.3521500000000004E-2</v>
      </c>
      <c r="J98" s="88">
        <f t="shared" si="61"/>
        <v>7.717383333333333E-2</v>
      </c>
      <c r="K98" s="87">
        <f t="shared" si="54"/>
        <v>0.1045406645022123</v>
      </c>
      <c r="L98" s="101">
        <f t="shared" si="55"/>
        <v>0.10877800264830724</v>
      </c>
      <c r="M98" s="87">
        <f t="shared" si="56"/>
        <v>0.1167232443256694</v>
      </c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</row>
    <row r="99" spans="1:25">
      <c r="A99" s="83" t="str">
        <f t="shared" ref="A99:C99" si="63">A13</f>
        <v>Dominion Resources, Inc.</v>
      </c>
      <c r="B99" s="84" t="str">
        <f t="shared" si="63"/>
        <v>D</v>
      </c>
      <c r="C99" s="85">
        <f t="shared" si="63"/>
        <v>2.67</v>
      </c>
      <c r="D99" s="85">
        <v>57.227637222222214</v>
      </c>
      <c r="E99" s="86">
        <f t="shared" si="52"/>
        <v>4.6655779088555574E-2</v>
      </c>
      <c r="F99" s="87">
        <f t="shared" si="58"/>
        <v>4.8460689006449072E-2</v>
      </c>
      <c r="G99" s="86">
        <f t="shared" si="53"/>
        <v>0.06</v>
      </c>
      <c r="H99" s="86">
        <f t="shared" si="53"/>
        <v>0.10300000000000001</v>
      </c>
      <c r="I99" s="86">
        <f t="shared" si="53"/>
        <v>6.9114000000000009E-2</v>
      </c>
      <c r="J99" s="88">
        <f t="shared" si="61"/>
        <v>7.7371333333333334E-2</v>
      </c>
      <c r="K99" s="87">
        <f t="shared" si="54"/>
        <v>0.10805545246121223</v>
      </c>
      <c r="L99" s="101">
        <f t="shared" si="55"/>
        <v>0.12583202233978241</v>
      </c>
      <c r="M99" s="87">
        <f t="shared" si="56"/>
        <v>0.1520585517116162</v>
      </c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</row>
    <row r="100" spans="1:25">
      <c r="A100" s="83" t="str">
        <f t="shared" ref="A100:C100" si="64">A14</f>
        <v>DTE Energy Company</v>
      </c>
      <c r="B100" s="84" t="str">
        <f t="shared" si="64"/>
        <v>DTE</v>
      </c>
      <c r="C100" s="85">
        <f t="shared" si="64"/>
        <v>4.3600000000000003</v>
      </c>
      <c r="D100" s="85">
        <v>135.34900999999994</v>
      </c>
      <c r="E100" s="86">
        <f t="shared" si="52"/>
        <v>3.2213017295065566E-2</v>
      </c>
      <c r="F100" s="87">
        <f t="shared" si="58"/>
        <v>3.3226483380508917E-2</v>
      </c>
      <c r="G100" s="86">
        <f t="shared" si="53"/>
        <v>4.4999999999999998E-2</v>
      </c>
      <c r="H100" s="86">
        <f t="shared" si="53"/>
        <v>7.0999999999999994E-2</v>
      </c>
      <c r="I100" s="86">
        <f t="shared" si="53"/>
        <v>7.2768300000000008E-2</v>
      </c>
      <c r="J100" s="88">
        <f t="shared" si="61"/>
        <v>6.2922766666666671E-2</v>
      </c>
      <c r="K100" s="87">
        <f t="shared" si="54"/>
        <v>7.7937810184204537E-2</v>
      </c>
      <c r="L100" s="101">
        <f t="shared" si="55"/>
        <v>9.6149250047175588E-2</v>
      </c>
      <c r="M100" s="87">
        <f t="shared" si="56"/>
        <v>0.10615336054828184</v>
      </c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</row>
    <row r="101" spans="1:25">
      <c r="A101" s="83" t="str">
        <f t="shared" ref="A101:C101" si="65">A15</f>
        <v>Entergy Corporation</v>
      </c>
      <c r="B101" s="84" t="str">
        <f t="shared" si="65"/>
        <v>ETR</v>
      </c>
      <c r="C101" s="85">
        <f t="shared" si="65"/>
        <v>2.56</v>
      </c>
      <c r="D101" s="85">
        <v>86.725679999999997</v>
      </c>
      <c r="E101" s="86">
        <f t="shared" si="52"/>
        <v>2.9518361804715745E-2</v>
      </c>
      <c r="F101" s="87">
        <f t="shared" si="58"/>
        <v>3.0714981091336888E-2</v>
      </c>
      <c r="G101" s="86">
        <f t="shared" si="53"/>
        <v>0.03</v>
      </c>
      <c r="H101" s="86">
        <f t="shared" si="53"/>
        <v>0.10199999999999999</v>
      </c>
      <c r="I101" s="86">
        <f t="shared" si="53"/>
        <v>0.1112288</v>
      </c>
      <c r="J101" s="88">
        <f t="shared" si="61"/>
        <v>8.1076266666666674E-2</v>
      </c>
      <c r="K101" s="87">
        <f t="shared" si="54"/>
        <v>5.9961137231786477E-2</v>
      </c>
      <c r="L101" s="101">
        <f t="shared" si="55"/>
        <v>0.11179124775800356</v>
      </c>
      <c r="M101" s="87">
        <f t="shared" si="56"/>
        <v>0.14238880778546792</v>
      </c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</row>
    <row r="102" spans="1:25">
      <c r="A102" s="83" t="str">
        <f t="shared" ref="A102:C102" si="66">A16</f>
        <v>IDACORP, Inc.</v>
      </c>
      <c r="B102" s="84" t="str">
        <f t="shared" si="66"/>
        <v>IDA</v>
      </c>
      <c r="C102" s="85">
        <f t="shared" si="66"/>
        <v>3.52</v>
      </c>
      <c r="D102" s="85">
        <v>121.01640277777786</v>
      </c>
      <c r="E102" s="86">
        <f t="shared" si="52"/>
        <v>2.9086966057516747E-2</v>
      </c>
      <c r="F102" s="87">
        <f t="shared" si="58"/>
        <v>3.0123289088565916E-2</v>
      </c>
      <c r="G102" s="86">
        <f t="shared" si="53"/>
        <v>0.05</v>
      </c>
      <c r="H102" s="86">
        <f t="shared" si="53"/>
        <v>0.08</v>
      </c>
      <c r="I102" s="86">
        <f t="shared" si="53"/>
        <v>8.3770600000000001E-2</v>
      </c>
      <c r="J102" s="88">
        <f t="shared" si="61"/>
        <v>7.1256866666666668E-2</v>
      </c>
      <c r="K102" s="87">
        <f t="shared" si="54"/>
        <v>7.9814140208954665E-2</v>
      </c>
      <c r="L102" s="101">
        <f t="shared" si="55"/>
        <v>0.10138015575523258</v>
      </c>
      <c r="M102" s="87">
        <f t="shared" si="56"/>
        <v>0.11407588235692565</v>
      </c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</row>
    <row r="103" spans="1:25">
      <c r="A103" s="83" t="str">
        <f t="shared" ref="A103:C103" si="67">A17</f>
        <v>NextEra Energy, Inc.</v>
      </c>
      <c r="B103" s="84" t="str">
        <f t="shared" si="67"/>
        <v>NEE</v>
      </c>
      <c r="C103" s="85">
        <f t="shared" si="67"/>
        <v>2.266</v>
      </c>
      <c r="D103" s="85">
        <v>73.129974999999959</v>
      </c>
      <c r="E103" s="86">
        <f t="shared" si="52"/>
        <v>3.0985926085712476E-2</v>
      </c>
      <c r="F103" s="87">
        <f t="shared" si="58"/>
        <v>3.2235489329785788E-2</v>
      </c>
      <c r="G103" s="86">
        <f t="shared" si="53"/>
        <v>8.5000000000000006E-2</v>
      </c>
      <c r="H103" s="86">
        <f t="shared" si="53"/>
        <v>8.1000000000000003E-2</v>
      </c>
      <c r="I103" s="86">
        <f t="shared" si="53"/>
        <v>7.5960799999999995E-2</v>
      </c>
      <c r="J103" s="88">
        <f t="shared" si="61"/>
        <v>8.0653600000000006E-2</v>
      </c>
      <c r="K103" s="87">
        <f t="shared" si="54"/>
        <v>0.10812358395281826</v>
      </c>
      <c r="L103" s="101">
        <f t="shared" si="55"/>
        <v>0.11288908932978579</v>
      </c>
      <c r="M103" s="87">
        <f t="shared" si="56"/>
        <v>0.11730282794435526</v>
      </c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</row>
    <row r="104" spans="1:25">
      <c r="A104" s="83" t="str">
        <f t="shared" ref="A104:C104" si="68">A18</f>
        <v>OGE Energy Corporation</v>
      </c>
      <c r="B104" s="84" t="str">
        <f t="shared" si="68"/>
        <v>OGE</v>
      </c>
      <c r="C104" s="85">
        <f t="shared" si="68"/>
        <v>1.7</v>
      </c>
      <c r="D104" s="85">
        <v>44.243005000000004</v>
      </c>
      <c r="E104" s="90">
        <f t="shared" si="52"/>
        <v>3.8424153151441674E-2</v>
      </c>
      <c r="F104" s="87">
        <f t="shared" si="58"/>
        <v>3.9713783003663509E-2</v>
      </c>
      <c r="G104" s="90">
        <f t="shared" si="53"/>
        <v>6.5000000000000002E-2</v>
      </c>
      <c r="H104" s="90">
        <f t="shared" si="53"/>
        <v>7.0000000000000007E-2</v>
      </c>
      <c r="I104" s="90">
        <f t="shared" si="53"/>
        <v>6.6378000000000006E-2</v>
      </c>
      <c r="J104" s="91">
        <f t="shared" si="61"/>
        <v>6.7126000000000005E-2</v>
      </c>
      <c r="K104" s="87">
        <f t="shared" si="54"/>
        <v>0.10467293812886352</v>
      </c>
      <c r="L104" s="87">
        <f t="shared" si="55"/>
        <v>0.10683978300366351</v>
      </c>
      <c r="M104" s="87">
        <f t="shared" si="56"/>
        <v>0.10976899851174213</v>
      </c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</row>
    <row r="105" spans="1:25">
      <c r="A105" s="83" t="str">
        <f t="shared" ref="A105:C105" si="69">A19</f>
        <v>Pinnacle West Capital Corporation</v>
      </c>
      <c r="B105" s="84" t="str">
        <f t="shared" si="69"/>
        <v>PNW</v>
      </c>
      <c r="C105" s="85">
        <f t="shared" si="69"/>
        <v>3.64</v>
      </c>
      <c r="D105" s="85">
        <v>89.350983333333346</v>
      </c>
      <c r="E105" s="90">
        <f t="shared" si="52"/>
        <v>4.0738219818136676E-2</v>
      </c>
      <c r="F105" s="87">
        <f t="shared" si="58"/>
        <v>4.1734608777855266E-2</v>
      </c>
      <c r="G105" s="90">
        <f t="shared" si="53"/>
        <v>0.05</v>
      </c>
      <c r="H105" s="90">
        <f t="shared" si="53"/>
        <v>2.1000000000000001E-2</v>
      </c>
      <c r="I105" s="90">
        <f t="shared" si="53"/>
        <v>7.5749999999999998E-2</v>
      </c>
      <c r="J105" s="91">
        <f t="shared" si="61"/>
        <v>4.8916666666666664E-2</v>
      </c>
      <c r="K105" s="87">
        <f t="shared" si="54"/>
        <v>6.2165971126227113E-2</v>
      </c>
      <c r="L105" s="87">
        <f t="shared" si="55"/>
        <v>9.0651275444521923E-2</v>
      </c>
      <c r="M105" s="87">
        <f t="shared" si="56"/>
        <v>0.1180311798937486</v>
      </c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</row>
    <row r="106" spans="1:25">
      <c r="A106" s="83" t="str">
        <f t="shared" ref="A106:C106" si="70">A20</f>
        <v>Portland General Electric Company</v>
      </c>
      <c r="B106" s="84" t="str">
        <f t="shared" si="70"/>
        <v>POR</v>
      </c>
      <c r="C106" s="85">
        <f t="shared" si="70"/>
        <v>2.1</v>
      </c>
      <c r="D106" s="85">
        <v>42.59030833333334</v>
      </c>
      <c r="E106" s="90">
        <f t="shared" si="52"/>
        <v>4.930699218151547E-2</v>
      </c>
      <c r="F106" s="87">
        <f t="shared" si="58"/>
        <v>5.0557116730586396E-2</v>
      </c>
      <c r="G106" s="90">
        <f t="shared" si="53"/>
        <v>6.5000000000000002E-2</v>
      </c>
      <c r="H106" s="90">
        <f t="shared" si="53"/>
        <v>3.4000000000000002E-2</v>
      </c>
      <c r="I106" s="90">
        <f t="shared" si="53"/>
        <v>5.3123400000000001E-2</v>
      </c>
      <c r="J106" s="91">
        <f t="shared" si="61"/>
        <v>5.0707800000000004E-2</v>
      </c>
      <c r="K106" s="87">
        <f t="shared" si="54"/>
        <v>8.4145211048601232E-2</v>
      </c>
      <c r="L106" s="87">
        <f t="shared" si="55"/>
        <v>0.10126491673058641</v>
      </c>
      <c r="M106" s="87">
        <f t="shared" si="56"/>
        <v>0.11590946942741473</v>
      </c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</row>
    <row r="107" spans="1:25">
      <c r="A107" s="83" t="str">
        <f t="shared" ref="A107:C107" si="71">A21</f>
        <v>PPL Corporation</v>
      </c>
      <c r="B107" s="84" t="str">
        <f t="shared" si="71"/>
        <v>PPL</v>
      </c>
      <c r="C107" s="85">
        <f t="shared" si="71"/>
        <v>1.0900000000000001</v>
      </c>
      <c r="D107" s="85">
        <v>35.422256666666662</v>
      </c>
      <c r="E107" s="90">
        <f t="shared" si="52"/>
        <v>3.0771613741529931E-2</v>
      </c>
      <c r="F107" s="87">
        <f t="shared" si="58"/>
        <v>3.1925938004890901E-2</v>
      </c>
      <c r="G107" s="90">
        <f t="shared" si="53"/>
        <v>7.4999999999999997E-2</v>
      </c>
      <c r="H107" s="90">
        <f t="shared" si="53"/>
        <v>7.2999999999999995E-2</v>
      </c>
      <c r="I107" s="90">
        <f t="shared" si="53"/>
        <v>7.70758E-2</v>
      </c>
      <c r="J107" s="91">
        <f t="shared" si="61"/>
        <v>7.502526666666666E-2</v>
      </c>
      <c r="K107" s="87">
        <f t="shared" si="54"/>
        <v>0.10489477764309577</v>
      </c>
      <c r="L107" s="87">
        <f t="shared" si="55"/>
        <v>0.10695120467155755</v>
      </c>
      <c r="M107" s="87">
        <f t="shared" si="56"/>
        <v>0.10903328711473964</v>
      </c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</row>
    <row r="108" spans="1:25">
      <c r="A108" s="83" t="str">
        <f t="shared" ref="A108:C108" si="72">A22</f>
        <v>Southern Company</v>
      </c>
      <c r="B108" s="84" t="str">
        <f t="shared" si="72"/>
        <v>SO</v>
      </c>
      <c r="C108" s="85">
        <f t="shared" si="72"/>
        <v>2.96</v>
      </c>
      <c r="D108" s="85">
        <v>90.684119444444448</v>
      </c>
      <c r="E108" s="90">
        <f t="shared" si="52"/>
        <v>3.2640775674216874E-2</v>
      </c>
      <c r="F108" s="87">
        <f t="shared" si="58"/>
        <v>3.3782299217341216E-2</v>
      </c>
      <c r="G108" s="90">
        <f t="shared" si="53"/>
        <v>6.5000000000000002E-2</v>
      </c>
      <c r="H108" s="90">
        <f t="shared" si="53"/>
        <v>7.2000000000000008E-2</v>
      </c>
      <c r="I108" s="90">
        <f t="shared" si="53"/>
        <v>7.2833899999999993E-2</v>
      </c>
      <c r="J108" s="91">
        <f t="shared" si="61"/>
        <v>6.9944633333333339E-2</v>
      </c>
      <c r="K108" s="87">
        <f t="shared" si="54"/>
        <v>9.870160088362892E-2</v>
      </c>
      <c r="L108" s="87">
        <f t="shared" si="55"/>
        <v>0.10372693255067456</v>
      </c>
      <c r="M108" s="87">
        <f t="shared" si="56"/>
        <v>0.10666335316990604</v>
      </c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</row>
    <row r="109" spans="1:25">
      <c r="A109" s="241" t="str">
        <f t="shared" ref="A109:C109" si="73">A23</f>
        <v>Xcel Energy Inc.</v>
      </c>
      <c r="B109" s="242" t="str">
        <f t="shared" si="73"/>
        <v>XEL</v>
      </c>
      <c r="C109" s="243">
        <f t="shared" si="73"/>
        <v>2.2799999999999998</v>
      </c>
      <c r="D109" s="243">
        <v>72.509883333333349</v>
      </c>
      <c r="E109" s="93">
        <f t="shared" si="52"/>
        <v>3.1443989359611429E-2</v>
      </c>
      <c r="F109" s="94">
        <f t="shared" si="58"/>
        <v>3.2747639864266771E-2</v>
      </c>
      <c r="G109" s="93">
        <f t="shared" si="53"/>
        <v>7.0000000000000007E-2</v>
      </c>
      <c r="H109" s="93">
        <f t="shared" si="53"/>
        <v>8.900000000000001E-2</v>
      </c>
      <c r="I109" s="93">
        <f t="shared" si="53"/>
        <v>8.9756699999999995E-2</v>
      </c>
      <c r="J109" s="95">
        <f t="shared" si="61"/>
        <v>8.2918900000000004E-2</v>
      </c>
      <c r="K109" s="94">
        <f t="shared" si="54"/>
        <v>0.10254452898719783</v>
      </c>
      <c r="L109" s="94">
        <f t="shared" si="55"/>
        <v>0.11566653986426678</v>
      </c>
      <c r="M109" s="94">
        <f t="shared" si="56"/>
        <v>0.12261184371948834</v>
      </c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</row>
    <row r="110" spans="1:25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</row>
    <row r="111" spans="1:25">
      <c r="A111" s="96" t="s">
        <v>84</v>
      </c>
      <c r="E111" s="88">
        <f t="shared" ref="E111:M111" si="74">AVERAGE(E94:E109)</f>
        <v>3.5623679356069138E-2</v>
      </c>
      <c r="F111" s="88">
        <f t="shared" si="74"/>
        <v>3.6849264370338072E-2</v>
      </c>
      <c r="G111" s="88">
        <f t="shared" si="74"/>
        <v>6.1874999999999999E-2</v>
      </c>
      <c r="H111" s="88">
        <f t="shared" si="74"/>
        <v>7.2625000000000009E-2</v>
      </c>
      <c r="I111" s="88">
        <f t="shared" si="74"/>
        <v>7.5516449999999999E-2</v>
      </c>
      <c r="J111" s="88">
        <f t="shared" si="74"/>
        <v>7.0005483333333327E-2</v>
      </c>
      <c r="K111" s="88">
        <f t="shared" si="74"/>
        <v>9.3298970897077366E-2</v>
      </c>
      <c r="L111" s="88">
        <f t="shared" si="74"/>
        <v>0.1068547477036714</v>
      </c>
      <c r="M111" s="88">
        <f t="shared" si="74"/>
        <v>0.11808088075112703</v>
      </c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</row>
    <row r="112" spans="1:25">
      <c r="A112" s="96" t="s">
        <v>85</v>
      </c>
      <c r="E112" s="88">
        <f t="shared" ref="E112:M112" si="75">MEDIAN(E94:E109)</f>
        <v>3.2142192089414323E-2</v>
      </c>
      <c r="F112" s="88">
        <f t="shared" si="75"/>
        <v>3.3194484205399534E-2</v>
      </c>
      <c r="G112" s="88">
        <f t="shared" si="75"/>
        <v>6.5000000000000002E-2</v>
      </c>
      <c r="H112" s="88">
        <f t="shared" si="75"/>
        <v>7.2500000000000009E-2</v>
      </c>
      <c r="I112" s="88">
        <f t="shared" si="75"/>
        <v>7.4635750000000001E-2</v>
      </c>
      <c r="J112" s="88">
        <f t="shared" si="75"/>
        <v>7.0600750000000004E-2</v>
      </c>
      <c r="K112" s="88">
        <f t="shared" si="75"/>
        <v>9.9992870211041626E-2</v>
      </c>
      <c r="L112" s="88">
        <f t="shared" si="75"/>
        <v>0.10632609120785251</v>
      </c>
      <c r="M112" s="88">
        <f t="shared" si="75"/>
        <v>0.11538742253957027</v>
      </c>
    </row>
    <row r="113" spans="1:25" ht="13.5" thickBot="1">
      <c r="A113" s="97"/>
      <c r="B113" s="98"/>
      <c r="C113" s="98"/>
      <c r="D113" s="98"/>
      <c r="E113" s="99"/>
      <c r="F113" s="99"/>
      <c r="G113" s="99"/>
      <c r="H113" s="99"/>
      <c r="I113" s="99"/>
      <c r="J113" s="99"/>
      <c r="K113" s="99"/>
      <c r="L113" s="99"/>
      <c r="M113" s="99"/>
    </row>
    <row r="116" spans="1:25">
      <c r="A116" s="100" t="s">
        <v>71</v>
      </c>
    </row>
    <row r="117" spans="1:25">
      <c r="A117" s="74" t="str">
        <f>A31</f>
        <v>[1] Bloomberg Professional as of November 28, 2025</v>
      </c>
    </row>
    <row r="118" spans="1:25">
      <c r="A118" s="74" t="str">
        <f>"[2] Bloomberg Professional 180-day average as of "&amp;TEXT(A1,"mmmm d, yyyy")</f>
        <v>[2] Bloomberg Professional 180-day average as of November 28, 2025</v>
      </c>
    </row>
    <row r="119" spans="1:25">
      <c r="A119" s="74" t="str">
        <f>A33</f>
        <v>[3] Equals [1]/[2]</v>
      </c>
    </row>
    <row r="120" spans="1:25">
      <c r="A120" s="74" t="str">
        <f t="shared" ref="A120:A127" si="76">A34</f>
        <v>[4] Equals [3] x (1 + 0.5 x [8])</v>
      </c>
    </row>
    <row r="121" spans="1:25">
      <c r="A121" s="74" t="str">
        <f t="shared" si="76"/>
        <v>[5] Value Line</v>
      </c>
    </row>
    <row r="122" spans="1:25">
      <c r="A122" s="74" t="str">
        <f t="shared" si="76"/>
        <v>[6] Zacks</v>
      </c>
    </row>
    <row r="123" spans="1:25">
      <c r="A123" s="74" t="str">
        <f t="shared" si="76"/>
        <v>[7] S&amp;P Capital IQ</v>
      </c>
    </row>
    <row r="124" spans="1:25">
      <c r="A124" s="74" t="str">
        <f t="shared" si="76"/>
        <v>[8] Equals average of [5], [6], [7]</v>
      </c>
    </row>
    <row r="125" spans="1:25">
      <c r="A125" s="74" t="str">
        <f t="shared" si="76"/>
        <v>[9] Equals [3] x (1 + 0.5 x (min([5], [6], [7])) + (min([5], [6], [7])</v>
      </c>
    </row>
    <row r="126" spans="1:25" s="239" customFormat="1">
      <c r="A126" s="74" t="str">
        <f t="shared" si="76"/>
        <v>[10] Equals [4] + [8]</v>
      </c>
      <c r="B126" s="280"/>
      <c r="C126" s="280"/>
      <c r="D126" s="280"/>
      <c r="E126" s="280"/>
      <c r="F126" s="280"/>
      <c r="G126" s="280"/>
      <c r="H126" s="280"/>
      <c r="I126" s="280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</row>
    <row r="127" spans="1:25" s="239" customFormat="1">
      <c r="A127" s="74" t="str">
        <f t="shared" si="76"/>
        <v>[11] Equals [3] x (1 + 0.5 x (max([5], [6], [7])) + (max([5], [6], [7])</v>
      </c>
      <c r="B127" s="280"/>
      <c r="C127" s="280"/>
      <c r="D127" s="280"/>
      <c r="E127" s="280"/>
      <c r="F127" s="280"/>
      <c r="G127" s="280"/>
      <c r="H127" s="280"/>
      <c r="I127" s="280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</row>
  </sheetData>
  <mergeCells count="9">
    <mergeCell ref="G90:I90"/>
    <mergeCell ref="A2:M2"/>
    <mergeCell ref="G4:I4"/>
    <mergeCell ref="A45:M45"/>
    <mergeCell ref="G47:I47"/>
    <mergeCell ref="A88:M88"/>
    <mergeCell ref="A3:M3"/>
    <mergeCell ref="A46:M46"/>
    <mergeCell ref="A89:M89"/>
  </mergeCells>
  <conditionalFormatting sqref="A8:B18 A20:B20 B21:B22 A23:B23">
    <cfRule type="expression" dxfId="33" priority="1">
      <formula>"(blank)"</formula>
    </cfRule>
    <cfRule type="expression" dxfId="32" priority="2">
      <formula>#REF!</formula>
    </cfRule>
  </conditionalFormatting>
  <conditionalFormatting sqref="O1:Y1048576">
    <cfRule type="containsText" dxfId="31" priority="3" operator="containsText" text="TRUE">
      <formula>NOT(ISERROR(SEARCH("TRUE",O1)))</formula>
    </cfRule>
  </conditionalFormatting>
  <printOptions horizontalCentered="1"/>
  <pageMargins left="0.7" right="0.7" top="1.25" bottom="0.75" header="0.3" footer="0.3"/>
  <pageSetup scale="70" fitToWidth="0" fitToHeight="0" orientation="landscape" useFirstPageNumber="1" r:id="rId1"/>
  <headerFooter scaleWithDoc="0">
    <oddHeader>&amp;L&amp;"Arial,Regular"DRAFT- PRIVILEGED AND CONFIDENTIAL
PREPARED AT THE REQUEST OF COUNSEL
&amp;R&amp;"Arial,Regular"Schedule AEB-3
Page &amp;P</oddHeader>
  </headerFooter>
  <rowBreaks count="2" manualBreakCount="2">
    <brk id="43" max="16383" man="1"/>
    <brk id="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1A7E-5AD8-45DF-BA75-5FA24C614CCE}">
  <sheetPr codeName="Sheet4">
    <pageSetUpPr autoPageBreaks="0"/>
  </sheetPr>
  <dimension ref="B1:V203"/>
  <sheetViews>
    <sheetView topLeftCell="A6" zoomScale="85" zoomScaleNormal="85" zoomScaleSheetLayoutView="70" zoomScalePageLayoutView="55" workbookViewId="0">
      <selection activeCell="B132" sqref="B132"/>
    </sheetView>
  </sheetViews>
  <sheetFormatPr defaultColWidth="8.7109375" defaultRowHeight="15" customHeight="1"/>
  <cols>
    <col min="1" max="1" width="2.5703125" style="103" customWidth="1"/>
    <col min="2" max="2" width="34" style="255" customWidth="1"/>
    <col min="3" max="3" width="8.7109375" style="255"/>
    <col min="4" max="4" width="15.42578125" style="255" customWidth="1"/>
    <col min="5" max="8" width="8.7109375" style="255"/>
    <col min="9" max="9" width="10.85546875" style="255" customWidth="1"/>
    <col min="10" max="10" width="3.85546875" style="103" customWidth="1"/>
    <col min="11" max="16" width="9.85546875" style="104" bestFit="1" customWidth="1"/>
    <col min="17" max="17" width="8.7109375" style="103"/>
    <col min="18" max="22" width="10.42578125" style="103" bestFit="1" customWidth="1"/>
    <col min="23" max="16384" width="8.7109375" style="103"/>
  </cols>
  <sheetData>
    <row r="1" spans="2:16" ht="15" customHeight="1">
      <c r="B1" s="318"/>
      <c r="C1" s="318"/>
      <c r="D1" s="318"/>
      <c r="E1" s="318"/>
      <c r="F1" s="318"/>
      <c r="G1" s="318"/>
      <c r="H1" s="318"/>
      <c r="I1" s="318"/>
    </row>
    <row r="2" spans="2:16" ht="15" customHeight="1">
      <c r="B2" s="454" t="s">
        <v>90</v>
      </c>
      <c r="C2" s="454"/>
      <c r="D2" s="454"/>
      <c r="E2" s="454"/>
      <c r="F2" s="454"/>
      <c r="G2" s="454"/>
      <c r="H2" s="454"/>
      <c r="I2" s="454"/>
      <c r="J2" s="105"/>
    </row>
    <row r="3" spans="2:16" ht="15" customHeight="1">
      <c r="B3" s="454" t="s">
        <v>91</v>
      </c>
      <c r="C3" s="454"/>
      <c r="D3" s="454"/>
      <c r="E3" s="454"/>
      <c r="F3" s="454"/>
      <c r="G3" s="454"/>
      <c r="H3" s="454"/>
      <c r="I3" s="454"/>
      <c r="J3" s="105"/>
    </row>
    <row r="4" spans="2:16" ht="15" customHeight="1">
      <c r="B4" s="319"/>
      <c r="C4" s="319"/>
      <c r="D4" s="319"/>
      <c r="E4" s="319"/>
      <c r="F4" s="319"/>
      <c r="G4" s="320"/>
      <c r="H4" s="319"/>
      <c r="I4" s="319"/>
      <c r="J4" s="105"/>
      <c r="M4" s="106"/>
    </row>
    <row r="5" spans="2:16" ht="15" customHeight="1" thickBot="1">
      <c r="B5" s="74"/>
      <c r="C5" s="74"/>
      <c r="D5" s="321" t="s">
        <v>31</v>
      </c>
      <c r="E5" s="321" t="s">
        <v>32</v>
      </c>
      <c r="F5" s="321" t="s">
        <v>33</v>
      </c>
      <c r="G5" s="321" t="s">
        <v>34</v>
      </c>
      <c r="H5" s="321" t="s">
        <v>35</v>
      </c>
      <c r="I5" s="321" t="s">
        <v>36</v>
      </c>
      <c r="J5" s="59"/>
      <c r="K5" s="82"/>
      <c r="L5" s="82"/>
      <c r="M5" s="82"/>
      <c r="N5" s="82"/>
      <c r="O5" s="82"/>
      <c r="P5" s="82"/>
    </row>
    <row r="6" spans="2:16" ht="67.150000000000006" customHeight="1">
      <c r="B6" s="78" t="s">
        <v>39</v>
      </c>
      <c r="C6" s="78" t="s">
        <v>40</v>
      </c>
      <c r="D6" s="322" t="s">
        <v>92</v>
      </c>
      <c r="E6" s="322" t="s">
        <v>1485</v>
      </c>
      <c r="F6" s="322" t="s">
        <v>1486</v>
      </c>
      <c r="G6" s="322" t="s">
        <v>1487</v>
      </c>
      <c r="H6" s="323" t="s">
        <v>1488</v>
      </c>
      <c r="I6" s="323" t="s">
        <v>1489</v>
      </c>
      <c r="J6" s="59"/>
      <c r="K6" s="82"/>
      <c r="L6" s="82"/>
      <c r="M6" s="82"/>
      <c r="N6" s="82"/>
      <c r="O6" s="82"/>
      <c r="P6" s="82"/>
    </row>
    <row r="7" spans="2:16" ht="15" customHeight="1">
      <c r="B7" s="80"/>
      <c r="C7" s="80"/>
      <c r="D7" s="74"/>
      <c r="E7" s="74"/>
      <c r="F7" s="74"/>
      <c r="G7" s="74"/>
      <c r="H7" s="74"/>
      <c r="I7" s="74"/>
      <c r="J7" s="59"/>
      <c r="K7" s="109"/>
      <c r="L7" s="109"/>
      <c r="M7" s="109"/>
      <c r="N7" s="109"/>
      <c r="O7" s="109"/>
      <c r="P7" s="109"/>
    </row>
    <row r="8" spans="2:16" ht="15" customHeight="1">
      <c r="B8" s="83" t="str">
        <f>'AEB-3 CGDCF'!A8</f>
        <v>Alliant Energy Corporation</v>
      </c>
      <c r="C8" s="84" t="str">
        <f>'AEB-3 CGDCF'!B8</f>
        <v>LNT</v>
      </c>
      <c r="D8" s="101">
        <v>4.6566666666666673E-2</v>
      </c>
      <c r="E8" s="324">
        <v>0.75</v>
      </c>
      <c r="F8" s="101">
        <f>'AEB-6 MktRet'!C7</f>
        <v>0.13534314878141562</v>
      </c>
      <c r="G8" s="88">
        <f t="shared" ref="G8:G23" si="0">F8-D8</f>
        <v>8.877648211474895E-2</v>
      </c>
      <c r="H8" s="251">
        <f t="shared" ref="H8:H23" si="1">IFERROR(G8*E8+D8, "")</f>
        <v>0.11314902825272838</v>
      </c>
      <c r="I8" s="251">
        <f t="shared" ref="I8:I23" si="2">IFERROR((0.25*G8)+(0.75*E8*G8)+D8, "")</f>
        <v>0.1186975583849002</v>
      </c>
      <c r="J8" s="59"/>
      <c r="K8" s="111"/>
      <c r="L8" s="109"/>
      <c r="M8" s="109"/>
      <c r="N8" s="109"/>
      <c r="O8" s="109"/>
      <c r="P8" s="109"/>
    </row>
    <row r="9" spans="2:16" ht="15" customHeight="1">
      <c r="B9" s="83" t="str">
        <f>'AEB-3 CGDCF'!A9</f>
        <v>Ameren Corporation</v>
      </c>
      <c r="C9" s="84" t="str">
        <f>'AEB-3 CGDCF'!B9</f>
        <v>AEE</v>
      </c>
      <c r="D9" s="101">
        <f>D8</f>
        <v>4.6566666666666673E-2</v>
      </c>
      <c r="E9" s="324">
        <v>0.75</v>
      </c>
      <c r="F9" s="101">
        <f>F8</f>
        <v>0.13534314878141562</v>
      </c>
      <c r="G9" s="88">
        <f t="shared" si="0"/>
        <v>8.877648211474895E-2</v>
      </c>
      <c r="H9" s="251">
        <f t="shared" si="1"/>
        <v>0.11314902825272838</v>
      </c>
      <c r="I9" s="251">
        <f t="shared" si="2"/>
        <v>0.1186975583849002</v>
      </c>
      <c r="J9" s="59"/>
      <c r="K9" s="111"/>
      <c r="L9" s="109"/>
      <c r="M9" s="109"/>
      <c r="N9" s="109"/>
      <c r="O9" s="109"/>
      <c r="P9" s="109"/>
    </row>
    <row r="10" spans="2:16" ht="15" customHeight="1">
      <c r="B10" s="83" t="str">
        <f>'AEB-3 CGDCF'!A10</f>
        <v>American Electric Power Company, Inc.</v>
      </c>
      <c r="C10" s="84" t="str">
        <f>'AEB-3 CGDCF'!B10</f>
        <v>AEP</v>
      </c>
      <c r="D10" s="101">
        <f t="shared" ref="D10:D23" si="3">D9</f>
        <v>4.6566666666666673E-2</v>
      </c>
      <c r="E10" s="324">
        <v>0.65</v>
      </c>
      <c r="F10" s="101">
        <f t="shared" ref="F10:F23" si="4">F9</f>
        <v>0.13534314878141562</v>
      </c>
      <c r="G10" s="88">
        <f t="shared" si="0"/>
        <v>8.877648211474895E-2</v>
      </c>
      <c r="H10" s="251">
        <f t="shared" si="1"/>
        <v>0.1042713800412535</v>
      </c>
      <c r="I10" s="251">
        <f t="shared" si="2"/>
        <v>0.11203932222629404</v>
      </c>
      <c r="J10" s="59"/>
      <c r="K10" s="111"/>
      <c r="L10" s="109"/>
      <c r="M10" s="109"/>
      <c r="N10" s="109"/>
      <c r="O10" s="109"/>
      <c r="P10" s="109"/>
    </row>
    <row r="11" spans="2:16" ht="15" customHeight="1">
      <c r="B11" s="83" t="str">
        <f>'AEB-3 CGDCF'!A11</f>
        <v>Avista Corporation</v>
      </c>
      <c r="C11" s="84" t="str">
        <f>'AEB-3 CGDCF'!B11</f>
        <v>AVA</v>
      </c>
      <c r="D11" s="101">
        <f t="shared" si="3"/>
        <v>4.6566666666666673E-2</v>
      </c>
      <c r="E11" s="324">
        <v>0.75</v>
      </c>
      <c r="F11" s="101">
        <f t="shared" si="4"/>
        <v>0.13534314878141562</v>
      </c>
      <c r="G11" s="88">
        <f t="shared" si="0"/>
        <v>8.877648211474895E-2</v>
      </c>
      <c r="H11" s="251">
        <f t="shared" si="1"/>
        <v>0.11314902825272838</v>
      </c>
      <c r="I11" s="251">
        <f t="shared" si="2"/>
        <v>0.1186975583849002</v>
      </c>
      <c r="J11" s="59"/>
      <c r="K11" s="111"/>
      <c r="L11" s="109"/>
      <c r="M11" s="109"/>
      <c r="N11" s="109"/>
      <c r="O11" s="109"/>
      <c r="P11" s="109"/>
    </row>
    <row r="12" spans="2:16" ht="15" customHeight="1">
      <c r="B12" s="83" t="str">
        <f>'AEB-3 CGDCF'!A12</f>
        <v>CMS Energy Corporation</v>
      </c>
      <c r="C12" s="84" t="str">
        <f>'AEB-3 CGDCF'!B12</f>
        <v>CMS</v>
      </c>
      <c r="D12" s="101">
        <f t="shared" si="3"/>
        <v>4.6566666666666673E-2</v>
      </c>
      <c r="E12" s="324">
        <v>0.7</v>
      </c>
      <c r="F12" s="101">
        <f t="shared" si="4"/>
        <v>0.13534314878141562</v>
      </c>
      <c r="G12" s="88">
        <f t="shared" si="0"/>
        <v>8.877648211474895E-2</v>
      </c>
      <c r="H12" s="251">
        <f t="shared" si="1"/>
        <v>0.10871020414699092</v>
      </c>
      <c r="I12" s="251">
        <f t="shared" si="2"/>
        <v>0.11536844030559709</v>
      </c>
      <c r="J12" s="59"/>
      <c r="K12" s="111"/>
      <c r="L12" s="109"/>
      <c r="M12" s="109"/>
      <c r="N12" s="109"/>
      <c r="O12" s="109"/>
      <c r="P12" s="109"/>
    </row>
    <row r="13" spans="2:16" ht="15" customHeight="1">
      <c r="B13" s="83" t="str">
        <f>'AEB-3 CGDCF'!A13</f>
        <v>Dominion Resources, Inc.</v>
      </c>
      <c r="C13" s="84" t="str">
        <f>'AEB-3 CGDCF'!B13</f>
        <v>D</v>
      </c>
      <c r="D13" s="101">
        <f t="shared" si="3"/>
        <v>4.6566666666666673E-2</v>
      </c>
      <c r="E13" s="324">
        <v>0.8</v>
      </c>
      <c r="F13" s="101">
        <f t="shared" si="4"/>
        <v>0.13534314878141562</v>
      </c>
      <c r="G13" s="88">
        <f t="shared" si="0"/>
        <v>8.877648211474895E-2</v>
      </c>
      <c r="H13" s="251">
        <f t="shared" si="1"/>
        <v>0.11758785235846583</v>
      </c>
      <c r="I13" s="251">
        <f t="shared" si="2"/>
        <v>0.12202667646420329</v>
      </c>
      <c r="J13" s="59"/>
      <c r="K13" s="111"/>
      <c r="L13" s="109"/>
      <c r="M13" s="109"/>
      <c r="N13" s="109"/>
      <c r="O13" s="109"/>
      <c r="P13" s="109"/>
    </row>
    <row r="14" spans="2:16" ht="15" customHeight="1">
      <c r="B14" s="83" t="str">
        <f>'AEB-3 CGDCF'!A14</f>
        <v>DTE Energy Company</v>
      </c>
      <c r="C14" s="84" t="str">
        <f>'AEB-3 CGDCF'!B14</f>
        <v>DTE</v>
      </c>
      <c r="D14" s="101">
        <f t="shared" si="3"/>
        <v>4.6566666666666673E-2</v>
      </c>
      <c r="E14" s="324">
        <v>0.8</v>
      </c>
      <c r="F14" s="101">
        <f t="shared" si="4"/>
        <v>0.13534314878141562</v>
      </c>
      <c r="G14" s="88">
        <f t="shared" si="0"/>
        <v>8.877648211474895E-2</v>
      </c>
      <c r="H14" s="251">
        <f t="shared" si="1"/>
        <v>0.11758785235846583</v>
      </c>
      <c r="I14" s="251">
        <f t="shared" si="2"/>
        <v>0.12202667646420329</v>
      </c>
      <c r="J14" s="59"/>
      <c r="K14" s="111"/>
      <c r="L14" s="109"/>
      <c r="M14" s="109"/>
      <c r="N14" s="109"/>
      <c r="O14" s="109"/>
      <c r="P14" s="109"/>
    </row>
    <row r="15" spans="2:16" ht="15" customHeight="1">
      <c r="B15" s="83" t="str">
        <f>'AEB-3 CGDCF'!A15</f>
        <v>Entergy Corporation</v>
      </c>
      <c r="C15" s="84" t="str">
        <f>'AEB-3 CGDCF'!B15</f>
        <v>ETR</v>
      </c>
      <c r="D15" s="101">
        <f>D14</f>
        <v>4.6566666666666673E-2</v>
      </c>
      <c r="E15" s="324">
        <v>0.75</v>
      </c>
      <c r="F15" s="101">
        <f>F14</f>
        <v>0.13534314878141562</v>
      </c>
      <c r="G15" s="88">
        <f t="shared" si="0"/>
        <v>8.877648211474895E-2</v>
      </c>
      <c r="H15" s="251">
        <f t="shared" si="1"/>
        <v>0.11314902825272838</v>
      </c>
      <c r="I15" s="251">
        <f t="shared" si="2"/>
        <v>0.1186975583849002</v>
      </c>
      <c r="J15" s="59"/>
      <c r="K15" s="111"/>
      <c r="L15" s="109"/>
      <c r="M15" s="109"/>
      <c r="N15" s="109"/>
      <c r="O15" s="109"/>
      <c r="P15" s="109"/>
    </row>
    <row r="16" spans="2:16" ht="15" customHeight="1">
      <c r="B16" s="83" t="str">
        <f>'AEB-3 CGDCF'!A16</f>
        <v>IDACORP, Inc.</v>
      </c>
      <c r="C16" s="84" t="str">
        <f>'AEB-3 CGDCF'!B16</f>
        <v>IDA</v>
      </c>
      <c r="D16" s="101">
        <f t="shared" si="3"/>
        <v>4.6566666666666673E-2</v>
      </c>
      <c r="E16" s="324">
        <v>0.65</v>
      </c>
      <c r="F16" s="101">
        <f t="shared" si="4"/>
        <v>0.13534314878141562</v>
      </c>
      <c r="G16" s="88">
        <f t="shared" si="0"/>
        <v>8.877648211474895E-2</v>
      </c>
      <c r="H16" s="251">
        <f t="shared" si="1"/>
        <v>0.1042713800412535</v>
      </c>
      <c r="I16" s="251">
        <f t="shared" si="2"/>
        <v>0.11203932222629404</v>
      </c>
      <c r="J16" s="59"/>
      <c r="K16" s="111"/>
      <c r="L16" s="109"/>
      <c r="M16" s="109"/>
      <c r="N16" s="109"/>
      <c r="O16" s="109"/>
      <c r="P16" s="109"/>
    </row>
    <row r="17" spans="2:16" ht="15" customHeight="1">
      <c r="B17" s="83" t="str">
        <f>'AEB-3 CGDCF'!A17</f>
        <v>NextEra Energy, Inc.</v>
      </c>
      <c r="C17" s="84" t="str">
        <f>'AEB-3 CGDCF'!B17</f>
        <v>NEE</v>
      </c>
      <c r="D17" s="101">
        <f t="shared" si="3"/>
        <v>4.6566666666666673E-2</v>
      </c>
      <c r="E17" s="324">
        <v>0.9</v>
      </c>
      <c r="F17" s="101">
        <f t="shared" si="4"/>
        <v>0.13534314878141562</v>
      </c>
      <c r="G17" s="88">
        <f t="shared" si="0"/>
        <v>8.877648211474895E-2</v>
      </c>
      <c r="H17" s="251">
        <f t="shared" si="1"/>
        <v>0.12646550056994071</v>
      </c>
      <c r="I17" s="251">
        <f t="shared" si="2"/>
        <v>0.12868491262280946</v>
      </c>
      <c r="J17" s="59"/>
      <c r="K17" s="111"/>
      <c r="L17" s="109"/>
      <c r="M17" s="109"/>
      <c r="N17" s="109"/>
      <c r="O17" s="109"/>
      <c r="P17" s="109"/>
    </row>
    <row r="18" spans="2:16" ht="15" customHeight="1">
      <c r="B18" s="83" t="str">
        <f>'AEB-3 CGDCF'!A18</f>
        <v>OGE Energy Corporation</v>
      </c>
      <c r="C18" s="84" t="str">
        <f>'AEB-3 CGDCF'!B18</f>
        <v>OGE</v>
      </c>
      <c r="D18" s="101">
        <f t="shared" si="3"/>
        <v>4.6566666666666673E-2</v>
      </c>
      <c r="E18" s="324">
        <v>0.85</v>
      </c>
      <c r="F18" s="101">
        <f t="shared" si="4"/>
        <v>0.13534314878141562</v>
      </c>
      <c r="G18" s="88">
        <f t="shared" si="0"/>
        <v>8.877648211474895E-2</v>
      </c>
      <c r="H18" s="251">
        <f t="shared" si="1"/>
        <v>0.12202667646420327</v>
      </c>
      <c r="I18" s="251">
        <f t="shared" si="2"/>
        <v>0.12535579454350637</v>
      </c>
      <c r="J18" s="59"/>
      <c r="K18" s="111"/>
      <c r="L18" s="109"/>
      <c r="M18" s="109"/>
      <c r="N18" s="109"/>
      <c r="O18" s="109"/>
      <c r="P18" s="109"/>
    </row>
    <row r="19" spans="2:16" ht="15" customHeight="1">
      <c r="B19" s="83" t="str">
        <f>'AEB-3 CGDCF'!A19</f>
        <v>Pinnacle West Capital Corporation</v>
      </c>
      <c r="C19" s="84" t="str">
        <f>'AEB-3 CGDCF'!B19</f>
        <v>PNW</v>
      </c>
      <c r="D19" s="101">
        <f>D18</f>
        <v>4.6566666666666673E-2</v>
      </c>
      <c r="E19" s="324">
        <v>0.75</v>
      </c>
      <c r="F19" s="101">
        <f>F18</f>
        <v>0.13534314878141562</v>
      </c>
      <c r="G19" s="88">
        <f t="shared" si="0"/>
        <v>8.877648211474895E-2</v>
      </c>
      <c r="H19" s="251">
        <f t="shared" si="1"/>
        <v>0.11314902825272838</v>
      </c>
      <c r="I19" s="251">
        <f t="shared" si="2"/>
        <v>0.1186975583849002</v>
      </c>
      <c r="J19" s="59"/>
      <c r="K19" s="111"/>
      <c r="L19" s="109"/>
      <c r="M19" s="109"/>
      <c r="N19" s="109"/>
      <c r="O19" s="109"/>
      <c r="P19" s="109"/>
    </row>
    <row r="20" spans="2:16" ht="15" customHeight="1">
      <c r="B20" s="83" t="str">
        <f>'AEB-3 CGDCF'!A20</f>
        <v>Portland General Electric Company</v>
      </c>
      <c r="C20" s="84" t="str">
        <f>'AEB-3 CGDCF'!B20</f>
        <v>POR</v>
      </c>
      <c r="D20" s="101">
        <f t="shared" si="3"/>
        <v>4.6566666666666673E-2</v>
      </c>
      <c r="E20" s="324">
        <v>0.75</v>
      </c>
      <c r="F20" s="101">
        <f t="shared" si="4"/>
        <v>0.13534314878141562</v>
      </c>
      <c r="G20" s="88">
        <f t="shared" si="0"/>
        <v>8.877648211474895E-2</v>
      </c>
      <c r="H20" s="251">
        <f t="shared" si="1"/>
        <v>0.11314902825272838</v>
      </c>
      <c r="I20" s="251">
        <f t="shared" si="2"/>
        <v>0.1186975583849002</v>
      </c>
      <c r="J20" s="74"/>
      <c r="K20" s="252"/>
      <c r="L20" s="109"/>
      <c r="M20" s="109"/>
      <c r="N20" s="109"/>
      <c r="O20" s="109"/>
      <c r="P20" s="109"/>
    </row>
    <row r="21" spans="2:16" ht="15" customHeight="1">
      <c r="B21" s="83" t="str">
        <f>'AEB-3 CGDCF'!A21</f>
        <v>PPL Corporation</v>
      </c>
      <c r="C21" s="84" t="str">
        <f>'AEB-3 CGDCF'!B21</f>
        <v>PPL</v>
      </c>
      <c r="D21" s="101">
        <f t="shared" si="3"/>
        <v>4.6566666666666673E-2</v>
      </c>
      <c r="E21" s="324">
        <v>0.8</v>
      </c>
      <c r="F21" s="101">
        <f>F20</f>
        <v>0.13534314878141562</v>
      </c>
      <c r="G21" s="88">
        <f t="shared" si="0"/>
        <v>8.877648211474895E-2</v>
      </c>
      <c r="H21" s="251">
        <f t="shared" si="1"/>
        <v>0.11758785235846583</v>
      </c>
      <c r="I21" s="251">
        <f t="shared" si="2"/>
        <v>0.12202667646420329</v>
      </c>
      <c r="J21" s="74"/>
      <c r="K21" s="252"/>
      <c r="L21" s="109"/>
      <c r="M21" s="109"/>
      <c r="N21" s="109"/>
      <c r="O21" s="109"/>
      <c r="P21" s="109"/>
    </row>
    <row r="22" spans="2:16" ht="15" customHeight="1">
      <c r="B22" s="83" t="str">
        <f>'AEB-3 CGDCF'!A22</f>
        <v>Southern Company</v>
      </c>
      <c r="C22" s="84" t="str">
        <f>'AEB-3 CGDCF'!B22</f>
        <v>SO</v>
      </c>
      <c r="D22" s="101">
        <f t="shared" si="3"/>
        <v>4.6566666666666673E-2</v>
      </c>
      <c r="E22" s="324">
        <v>0.65</v>
      </c>
      <c r="F22" s="101">
        <f t="shared" si="4"/>
        <v>0.13534314878141562</v>
      </c>
      <c r="G22" s="88">
        <f t="shared" si="0"/>
        <v>8.877648211474895E-2</v>
      </c>
      <c r="H22" s="251">
        <f t="shared" si="1"/>
        <v>0.1042713800412535</v>
      </c>
      <c r="I22" s="251">
        <f t="shared" si="2"/>
        <v>0.11203932222629404</v>
      </c>
      <c r="J22" s="74"/>
      <c r="K22" s="252"/>
      <c r="L22" s="109"/>
      <c r="M22" s="109"/>
      <c r="N22" s="109"/>
      <c r="O22" s="109"/>
      <c r="P22" s="109"/>
    </row>
    <row r="23" spans="2:16" ht="15" customHeight="1">
      <c r="B23" s="83" t="str">
        <f>'AEB-3 CGDCF'!A23</f>
        <v>Xcel Energy Inc.</v>
      </c>
      <c r="C23" s="84" t="str">
        <f>'AEB-3 CGDCF'!B23</f>
        <v>XEL</v>
      </c>
      <c r="D23" s="101">
        <f t="shared" si="3"/>
        <v>4.6566666666666673E-2</v>
      </c>
      <c r="E23" s="324">
        <v>0.7</v>
      </c>
      <c r="F23" s="101">
        <f t="shared" si="4"/>
        <v>0.13534314878141562</v>
      </c>
      <c r="G23" s="88">
        <f t="shared" si="0"/>
        <v>8.877648211474895E-2</v>
      </c>
      <c r="H23" s="251">
        <f t="shared" si="1"/>
        <v>0.10871020414699092</v>
      </c>
      <c r="I23" s="251">
        <f t="shared" si="2"/>
        <v>0.11536844030559709</v>
      </c>
      <c r="J23" s="74"/>
      <c r="K23" s="252"/>
      <c r="L23" s="109"/>
      <c r="M23" s="109"/>
      <c r="N23" s="109"/>
      <c r="O23" s="109"/>
      <c r="P23" s="109"/>
    </row>
    <row r="24" spans="2:16" ht="15" customHeight="1">
      <c r="B24" s="80" t="s">
        <v>84</v>
      </c>
      <c r="C24" s="325"/>
      <c r="D24" s="325"/>
      <c r="E24" s="326"/>
      <c r="F24" s="253"/>
      <c r="G24" s="253"/>
      <c r="H24" s="253">
        <f>AVERAGE(H8:H23)</f>
        <v>0.11314902825272838</v>
      </c>
      <c r="I24" s="253">
        <f>AVERAGE(I8:I23)</f>
        <v>0.11869755838490019</v>
      </c>
      <c r="J24" s="74"/>
      <c r="K24" s="101"/>
      <c r="L24" s="109"/>
      <c r="M24" s="109"/>
      <c r="N24" s="109"/>
      <c r="O24" s="109"/>
      <c r="P24" s="109"/>
    </row>
    <row r="25" spans="2:16" ht="15" customHeight="1" thickBot="1">
      <c r="B25" s="327" t="s">
        <v>85</v>
      </c>
      <c r="C25" s="328"/>
      <c r="D25" s="328"/>
      <c r="E25" s="329"/>
      <c r="F25" s="254"/>
      <c r="G25" s="254"/>
      <c r="H25" s="254">
        <f>MEDIAN(H8:H23)</f>
        <v>0.11314902825272838</v>
      </c>
      <c r="I25" s="254">
        <f>MEDIAN(I8:I23)</f>
        <v>0.1186975583849002</v>
      </c>
      <c r="J25" s="74"/>
      <c r="K25" s="101"/>
      <c r="L25" s="109"/>
      <c r="M25" s="109"/>
      <c r="N25" s="109"/>
      <c r="O25" s="109"/>
      <c r="P25" s="109"/>
    </row>
    <row r="26" spans="2:16" ht="15" customHeight="1">
      <c r="J26" s="255"/>
      <c r="K26" s="101"/>
      <c r="L26" s="109"/>
      <c r="M26" s="109"/>
      <c r="N26" s="109"/>
      <c r="O26" s="109"/>
      <c r="P26" s="109"/>
    </row>
    <row r="27" spans="2:16" ht="15" customHeight="1">
      <c r="B27" s="92" t="s">
        <v>71</v>
      </c>
      <c r="J27" s="255"/>
      <c r="K27" s="101"/>
      <c r="L27" s="109"/>
      <c r="M27" s="109"/>
      <c r="N27" s="109"/>
      <c r="O27" s="109"/>
      <c r="P27" s="109"/>
    </row>
    <row r="28" spans="2:16" ht="15" customHeight="1">
      <c r="B28" s="255" t="str">
        <f>"[1] Bloomberg Professional 30-day average as of "&amp;TEXT('AEB-3 CGDCF'!A1,"mmmm d, yyyy")</f>
        <v>[1] Bloomberg Professional 30-day average as of November 28, 2025</v>
      </c>
      <c r="J28" s="255"/>
      <c r="K28" s="101"/>
      <c r="L28" s="109"/>
      <c r="M28" s="109"/>
      <c r="N28" s="109"/>
      <c r="O28" s="109"/>
      <c r="P28" s="109"/>
    </row>
    <row r="29" spans="2:16" ht="15" customHeight="1">
      <c r="B29" s="255" t="s">
        <v>93</v>
      </c>
      <c r="J29" s="255"/>
      <c r="K29" s="101"/>
      <c r="L29" s="109"/>
      <c r="M29" s="109"/>
      <c r="N29" s="109"/>
      <c r="O29" s="109"/>
      <c r="P29" s="109"/>
    </row>
    <row r="30" spans="2:16" ht="15" customHeight="1">
      <c r="B30" s="250" t="s">
        <v>1543</v>
      </c>
    </row>
    <row r="31" spans="2:16" ht="15" customHeight="1">
      <c r="B31" s="255" t="s">
        <v>94</v>
      </c>
    </row>
    <row r="32" spans="2:16" ht="15" customHeight="1">
      <c r="B32" s="330" t="s">
        <v>95</v>
      </c>
    </row>
    <row r="33" spans="2:16" ht="15" customHeight="1">
      <c r="B33" s="330" t="s">
        <v>96</v>
      </c>
    </row>
    <row r="36" spans="2:16" ht="15" customHeight="1">
      <c r="B36" s="454" t="s">
        <v>90</v>
      </c>
      <c r="C36" s="454"/>
      <c r="D36" s="454"/>
      <c r="E36" s="454"/>
      <c r="F36" s="454"/>
      <c r="G36" s="454"/>
      <c r="H36" s="454"/>
      <c r="I36" s="454"/>
    </row>
    <row r="37" spans="2:16" ht="15" customHeight="1">
      <c r="B37" s="454" t="s">
        <v>97</v>
      </c>
      <c r="C37" s="454"/>
      <c r="D37" s="454"/>
      <c r="E37" s="454"/>
      <c r="F37" s="454"/>
      <c r="G37" s="454"/>
      <c r="H37" s="454"/>
      <c r="I37" s="454"/>
    </row>
    <row r="38" spans="2:16" ht="15" customHeight="1">
      <c r="B38" s="319"/>
      <c r="C38" s="319"/>
      <c r="D38" s="319"/>
      <c r="E38" s="319"/>
      <c r="F38" s="319"/>
      <c r="G38" s="319"/>
      <c r="H38" s="319"/>
      <c r="I38" s="319"/>
    </row>
    <row r="39" spans="2:16" ht="15" customHeight="1" thickBot="1">
      <c r="B39" s="74"/>
      <c r="C39" s="74"/>
      <c r="D39" s="321" t="s">
        <v>31</v>
      </c>
      <c r="E39" s="321" t="s">
        <v>32</v>
      </c>
      <c r="F39" s="321" t="s">
        <v>33</v>
      </c>
      <c r="G39" s="321" t="s">
        <v>34</v>
      </c>
      <c r="H39" s="321" t="s">
        <v>35</v>
      </c>
      <c r="I39" s="321" t="s">
        <v>36</v>
      </c>
    </row>
    <row r="40" spans="2:16" ht="79.150000000000006" customHeight="1">
      <c r="B40" s="78" t="s">
        <v>39</v>
      </c>
      <c r="C40" s="78" t="s">
        <v>40</v>
      </c>
      <c r="D40" s="322" t="s">
        <v>1498</v>
      </c>
      <c r="E40" s="322" t="s">
        <v>1485</v>
      </c>
      <c r="F40" s="322" t="s">
        <v>1486</v>
      </c>
      <c r="G40" s="322" t="s">
        <v>1487</v>
      </c>
      <c r="H40" s="323" t="s">
        <v>1488</v>
      </c>
      <c r="I40" s="323" t="s">
        <v>1489</v>
      </c>
    </row>
    <row r="41" spans="2:16" ht="15" customHeight="1">
      <c r="B41" s="80"/>
      <c r="C41" s="80"/>
      <c r="D41" s="74"/>
      <c r="E41" s="74"/>
      <c r="F41" s="74"/>
      <c r="G41" s="74"/>
      <c r="H41" s="74"/>
      <c r="I41" s="74"/>
    </row>
    <row r="42" spans="2:16" ht="15" customHeight="1">
      <c r="B42" s="83" t="str">
        <f t="shared" ref="B42:C57" si="5">B8</f>
        <v>Alliant Energy Corporation</v>
      </c>
      <c r="C42" s="84" t="str">
        <f t="shared" si="5"/>
        <v>LNT</v>
      </c>
      <c r="D42" s="101">
        <f>AVERAGE(4.6%,4.6%,4.6%,4.6%,4.6%)</f>
        <v>4.5999999999999999E-2</v>
      </c>
      <c r="E42" s="324">
        <f>E8</f>
        <v>0.75</v>
      </c>
      <c r="F42" s="101">
        <f t="shared" ref="F42:F57" si="6">F8</f>
        <v>0.13534314878141562</v>
      </c>
      <c r="G42" s="88">
        <f t="shared" ref="G42:G57" si="7">F42-D42</f>
        <v>8.9343148781415624E-2</v>
      </c>
      <c r="H42" s="251">
        <f>IFERROR(G42*E42+D42, "")</f>
        <v>0.11300736158606171</v>
      </c>
      <c r="I42" s="251">
        <f t="shared" ref="I42:I57" si="8">IFERROR((0.25*G42)+(0.75*E42*G42)+D42, "")</f>
        <v>0.11859130838490019</v>
      </c>
      <c r="K42" s="82"/>
      <c r="L42" s="82"/>
      <c r="M42" s="82"/>
      <c r="N42" s="82"/>
      <c r="O42" s="82"/>
      <c r="P42" s="82"/>
    </row>
    <row r="43" spans="2:16" ht="15" customHeight="1">
      <c r="B43" s="83" t="str">
        <f t="shared" si="5"/>
        <v>Ameren Corporation</v>
      </c>
      <c r="C43" s="84" t="str">
        <f t="shared" si="5"/>
        <v>AEE</v>
      </c>
      <c r="D43" s="101">
        <f>D42</f>
        <v>4.5999999999999999E-2</v>
      </c>
      <c r="E43" s="324">
        <f t="shared" ref="E43:E57" si="9">E9</f>
        <v>0.75</v>
      </c>
      <c r="F43" s="101">
        <f t="shared" si="6"/>
        <v>0.13534314878141562</v>
      </c>
      <c r="G43" s="88">
        <f t="shared" si="7"/>
        <v>8.9343148781415624E-2</v>
      </c>
      <c r="H43" s="251">
        <f t="shared" ref="H43:H57" si="10">IFERROR(G43*E43+D43, "")</f>
        <v>0.11300736158606171</v>
      </c>
      <c r="I43" s="251">
        <f t="shared" si="8"/>
        <v>0.11859130838490019</v>
      </c>
      <c r="K43" s="82"/>
      <c r="L43" s="82"/>
      <c r="M43" s="82"/>
      <c r="N43" s="82"/>
      <c r="O43" s="82"/>
      <c r="P43" s="82"/>
    </row>
    <row r="44" spans="2:16" ht="15" customHeight="1">
      <c r="B44" s="83" t="str">
        <f t="shared" si="5"/>
        <v>American Electric Power Company, Inc.</v>
      </c>
      <c r="C44" s="84" t="str">
        <f t="shared" si="5"/>
        <v>AEP</v>
      </c>
      <c r="D44" s="101">
        <f>D43</f>
        <v>4.5999999999999999E-2</v>
      </c>
      <c r="E44" s="324">
        <f t="shared" si="9"/>
        <v>0.65</v>
      </c>
      <c r="F44" s="101">
        <f t="shared" si="6"/>
        <v>0.13534314878141562</v>
      </c>
      <c r="G44" s="88">
        <f t="shared" si="7"/>
        <v>8.9343148781415624E-2</v>
      </c>
      <c r="H44" s="251">
        <f t="shared" si="10"/>
        <v>0.10407304670792016</v>
      </c>
      <c r="I44" s="251">
        <f t="shared" si="8"/>
        <v>0.11189057222629402</v>
      </c>
      <c r="K44" s="82"/>
      <c r="L44" s="82"/>
      <c r="M44" s="82"/>
      <c r="N44" s="82"/>
      <c r="O44" s="82"/>
      <c r="P44" s="82"/>
    </row>
    <row r="45" spans="2:16" ht="15" customHeight="1">
      <c r="B45" s="83" t="str">
        <f t="shared" si="5"/>
        <v>Avista Corporation</v>
      </c>
      <c r="C45" s="84" t="str">
        <f t="shared" si="5"/>
        <v>AVA</v>
      </c>
      <c r="D45" s="101">
        <f t="shared" ref="D45:D56" si="11">D44</f>
        <v>4.5999999999999999E-2</v>
      </c>
      <c r="E45" s="324">
        <f t="shared" si="9"/>
        <v>0.75</v>
      </c>
      <c r="F45" s="101">
        <f t="shared" si="6"/>
        <v>0.13534314878141562</v>
      </c>
      <c r="G45" s="88">
        <f t="shared" si="7"/>
        <v>8.9343148781415624E-2</v>
      </c>
      <c r="H45" s="251">
        <f t="shared" si="10"/>
        <v>0.11300736158606171</v>
      </c>
      <c r="I45" s="251">
        <f t="shared" si="8"/>
        <v>0.11859130838490019</v>
      </c>
      <c r="K45" s="82"/>
      <c r="L45" s="82"/>
      <c r="M45" s="82"/>
      <c r="N45" s="82"/>
      <c r="O45" s="82"/>
      <c r="P45" s="82"/>
    </row>
    <row r="46" spans="2:16" ht="15" customHeight="1">
      <c r="B46" s="83" t="str">
        <f t="shared" si="5"/>
        <v>CMS Energy Corporation</v>
      </c>
      <c r="C46" s="84" t="str">
        <f t="shared" si="5"/>
        <v>CMS</v>
      </c>
      <c r="D46" s="101">
        <f t="shared" si="11"/>
        <v>4.5999999999999999E-2</v>
      </c>
      <c r="E46" s="324">
        <f t="shared" si="9"/>
        <v>0.7</v>
      </c>
      <c r="F46" s="101">
        <f t="shared" si="6"/>
        <v>0.13534314878141562</v>
      </c>
      <c r="G46" s="88">
        <f t="shared" si="7"/>
        <v>8.9343148781415624E-2</v>
      </c>
      <c r="H46" s="251">
        <f t="shared" si="10"/>
        <v>0.10854020414699093</v>
      </c>
      <c r="I46" s="251">
        <f t="shared" si="8"/>
        <v>0.1152409403055971</v>
      </c>
      <c r="K46" s="82"/>
      <c r="L46" s="82"/>
      <c r="M46" s="82"/>
      <c r="N46" s="82"/>
      <c r="O46" s="82"/>
      <c r="P46" s="82"/>
    </row>
    <row r="47" spans="2:16" ht="15" customHeight="1">
      <c r="B47" s="83" t="str">
        <f t="shared" si="5"/>
        <v>Dominion Resources, Inc.</v>
      </c>
      <c r="C47" s="84" t="str">
        <f t="shared" si="5"/>
        <v>D</v>
      </c>
      <c r="D47" s="101">
        <f t="shared" si="11"/>
        <v>4.5999999999999999E-2</v>
      </c>
      <c r="E47" s="324">
        <f t="shared" si="9"/>
        <v>0.8</v>
      </c>
      <c r="F47" s="101">
        <f t="shared" si="6"/>
        <v>0.13534314878141562</v>
      </c>
      <c r="G47" s="88">
        <f t="shared" si="7"/>
        <v>8.9343148781415624E-2</v>
      </c>
      <c r="H47" s="251">
        <f t="shared" si="10"/>
        <v>0.11747451902513251</v>
      </c>
      <c r="I47" s="251">
        <f t="shared" si="8"/>
        <v>0.12194167646420329</v>
      </c>
      <c r="K47" s="82"/>
      <c r="L47" s="82"/>
      <c r="M47" s="82"/>
      <c r="N47" s="82"/>
      <c r="O47" s="82"/>
      <c r="P47" s="82"/>
    </row>
    <row r="48" spans="2:16" ht="15" customHeight="1">
      <c r="B48" s="83" t="str">
        <f t="shared" si="5"/>
        <v>DTE Energy Company</v>
      </c>
      <c r="C48" s="84" t="str">
        <f t="shared" si="5"/>
        <v>DTE</v>
      </c>
      <c r="D48" s="101">
        <f t="shared" si="11"/>
        <v>4.5999999999999999E-2</v>
      </c>
      <c r="E48" s="324">
        <f t="shared" si="9"/>
        <v>0.8</v>
      </c>
      <c r="F48" s="101">
        <f t="shared" si="6"/>
        <v>0.13534314878141562</v>
      </c>
      <c r="G48" s="88">
        <f t="shared" si="7"/>
        <v>8.9343148781415624E-2</v>
      </c>
      <c r="H48" s="251">
        <f t="shared" si="10"/>
        <v>0.11747451902513251</v>
      </c>
      <c r="I48" s="251">
        <f t="shared" si="8"/>
        <v>0.12194167646420329</v>
      </c>
      <c r="K48" s="82"/>
      <c r="L48" s="82"/>
      <c r="M48" s="82"/>
      <c r="N48" s="82"/>
      <c r="O48" s="82"/>
      <c r="P48" s="82"/>
    </row>
    <row r="49" spans="2:16" ht="15" customHeight="1">
      <c r="B49" s="83" t="str">
        <f t="shared" si="5"/>
        <v>Entergy Corporation</v>
      </c>
      <c r="C49" s="84" t="str">
        <f t="shared" si="5"/>
        <v>ETR</v>
      </c>
      <c r="D49" s="101">
        <f>D48</f>
        <v>4.5999999999999999E-2</v>
      </c>
      <c r="E49" s="324">
        <f t="shared" si="9"/>
        <v>0.75</v>
      </c>
      <c r="F49" s="101">
        <f t="shared" si="6"/>
        <v>0.13534314878141562</v>
      </c>
      <c r="G49" s="88">
        <f t="shared" si="7"/>
        <v>8.9343148781415624E-2</v>
      </c>
      <c r="H49" s="251">
        <f t="shared" si="10"/>
        <v>0.11300736158606171</v>
      </c>
      <c r="I49" s="251">
        <f t="shared" si="8"/>
        <v>0.11859130838490019</v>
      </c>
      <c r="K49" s="82"/>
      <c r="L49" s="82"/>
      <c r="M49" s="82"/>
      <c r="N49" s="82"/>
      <c r="O49" s="82"/>
      <c r="P49" s="82"/>
    </row>
    <row r="50" spans="2:16" ht="15" customHeight="1">
      <c r="B50" s="83" t="str">
        <f t="shared" si="5"/>
        <v>IDACORP, Inc.</v>
      </c>
      <c r="C50" s="84" t="str">
        <f t="shared" si="5"/>
        <v>IDA</v>
      </c>
      <c r="D50" s="101">
        <f t="shared" si="11"/>
        <v>4.5999999999999999E-2</v>
      </c>
      <c r="E50" s="324">
        <f t="shared" si="9"/>
        <v>0.65</v>
      </c>
      <c r="F50" s="101">
        <f t="shared" si="6"/>
        <v>0.13534314878141562</v>
      </c>
      <c r="G50" s="88">
        <f t="shared" si="7"/>
        <v>8.9343148781415624E-2</v>
      </c>
      <c r="H50" s="251">
        <f t="shared" si="10"/>
        <v>0.10407304670792016</v>
      </c>
      <c r="I50" s="251">
        <f t="shared" si="8"/>
        <v>0.11189057222629402</v>
      </c>
      <c r="K50" s="82"/>
      <c r="L50" s="82"/>
      <c r="M50" s="82"/>
      <c r="N50" s="82"/>
      <c r="O50" s="82"/>
      <c r="P50" s="82"/>
    </row>
    <row r="51" spans="2:16" ht="15" customHeight="1">
      <c r="B51" s="83" t="str">
        <f t="shared" si="5"/>
        <v>NextEra Energy, Inc.</v>
      </c>
      <c r="C51" s="84" t="str">
        <f t="shared" si="5"/>
        <v>NEE</v>
      </c>
      <c r="D51" s="101">
        <f t="shared" si="11"/>
        <v>4.5999999999999999E-2</v>
      </c>
      <c r="E51" s="324">
        <f t="shared" si="9"/>
        <v>0.9</v>
      </c>
      <c r="F51" s="101">
        <f t="shared" si="6"/>
        <v>0.13534314878141562</v>
      </c>
      <c r="G51" s="88">
        <f t="shared" si="7"/>
        <v>8.9343148781415624E-2</v>
      </c>
      <c r="H51" s="251">
        <f t="shared" si="10"/>
        <v>0.12640883390327406</v>
      </c>
      <c r="I51" s="251">
        <f t="shared" si="8"/>
        <v>0.12864241262280945</v>
      </c>
      <c r="K51" s="82"/>
      <c r="L51" s="82"/>
      <c r="M51" s="82"/>
      <c r="N51" s="82"/>
      <c r="O51" s="82"/>
      <c r="P51" s="82"/>
    </row>
    <row r="52" spans="2:16" ht="15" customHeight="1">
      <c r="B52" s="83" t="str">
        <f t="shared" si="5"/>
        <v>OGE Energy Corporation</v>
      </c>
      <c r="C52" s="84" t="str">
        <f t="shared" si="5"/>
        <v>OGE</v>
      </c>
      <c r="D52" s="101">
        <f t="shared" si="11"/>
        <v>4.5999999999999999E-2</v>
      </c>
      <c r="E52" s="324">
        <f t="shared" si="9"/>
        <v>0.85</v>
      </c>
      <c r="F52" s="101">
        <f t="shared" si="6"/>
        <v>0.13534314878141562</v>
      </c>
      <c r="G52" s="88">
        <f t="shared" si="7"/>
        <v>8.9343148781415624E-2</v>
      </c>
      <c r="H52" s="251">
        <f t="shared" si="10"/>
        <v>0.12194167646420327</v>
      </c>
      <c r="I52" s="251">
        <f t="shared" si="8"/>
        <v>0.12529204454350634</v>
      </c>
      <c r="K52" s="82"/>
      <c r="L52" s="82"/>
      <c r="M52" s="82"/>
      <c r="N52" s="82"/>
      <c r="O52" s="82"/>
      <c r="P52" s="82"/>
    </row>
    <row r="53" spans="2:16" ht="15" customHeight="1">
      <c r="B53" s="83" t="str">
        <f t="shared" si="5"/>
        <v>Pinnacle West Capital Corporation</v>
      </c>
      <c r="C53" s="84" t="str">
        <f t="shared" si="5"/>
        <v>PNW</v>
      </c>
      <c r="D53" s="101">
        <f>D52</f>
        <v>4.5999999999999999E-2</v>
      </c>
      <c r="E53" s="324">
        <f t="shared" si="9"/>
        <v>0.75</v>
      </c>
      <c r="F53" s="101">
        <f t="shared" si="6"/>
        <v>0.13534314878141562</v>
      </c>
      <c r="G53" s="88">
        <f t="shared" si="7"/>
        <v>8.9343148781415624E-2</v>
      </c>
      <c r="H53" s="251">
        <f t="shared" si="10"/>
        <v>0.11300736158606171</v>
      </c>
      <c r="I53" s="251">
        <f t="shared" si="8"/>
        <v>0.11859130838490019</v>
      </c>
      <c r="K53" s="82"/>
      <c r="L53" s="82"/>
      <c r="M53" s="82"/>
      <c r="N53" s="82"/>
      <c r="O53" s="82"/>
      <c r="P53" s="82"/>
    </row>
    <row r="54" spans="2:16" ht="15" customHeight="1">
      <c r="B54" s="83" t="str">
        <f t="shared" si="5"/>
        <v>Portland General Electric Company</v>
      </c>
      <c r="C54" s="84" t="str">
        <f t="shared" si="5"/>
        <v>POR</v>
      </c>
      <c r="D54" s="101">
        <f t="shared" si="11"/>
        <v>4.5999999999999999E-2</v>
      </c>
      <c r="E54" s="324">
        <f t="shared" si="9"/>
        <v>0.75</v>
      </c>
      <c r="F54" s="101">
        <f t="shared" si="6"/>
        <v>0.13534314878141562</v>
      </c>
      <c r="G54" s="88">
        <f t="shared" si="7"/>
        <v>8.9343148781415624E-2</v>
      </c>
      <c r="H54" s="251">
        <f t="shared" si="10"/>
        <v>0.11300736158606171</v>
      </c>
      <c r="I54" s="251">
        <f t="shared" si="8"/>
        <v>0.11859130838490019</v>
      </c>
      <c r="K54" s="82"/>
      <c r="L54" s="82"/>
      <c r="M54" s="82"/>
      <c r="N54" s="82"/>
      <c r="O54" s="82"/>
      <c r="P54" s="82"/>
    </row>
    <row r="55" spans="2:16" ht="15" customHeight="1">
      <c r="B55" s="83" t="str">
        <f t="shared" si="5"/>
        <v>PPL Corporation</v>
      </c>
      <c r="C55" s="84" t="str">
        <f t="shared" si="5"/>
        <v>PPL</v>
      </c>
      <c r="D55" s="101">
        <f>D54</f>
        <v>4.5999999999999999E-2</v>
      </c>
      <c r="E55" s="324">
        <f t="shared" si="9"/>
        <v>0.8</v>
      </c>
      <c r="F55" s="101">
        <f t="shared" si="6"/>
        <v>0.13534314878141562</v>
      </c>
      <c r="G55" s="88">
        <f t="shared" si="7"/>
        <v>8.9343148781415624E-2</v>
      </c>
      <c r="H55" s="251">
        <f t="shared" si="10"/>
        <v>0.11747451902513251</v>
      </c>
      <c r="I55" s="251">
        <f t="shared" si="8"/>
        <v>0.12194167646420329</v>
      </c>
      <c r="K55" s="82"/>
      <c r="L55" s="82"/>
      <c r="M55" s="82"/>
      <c r="N55" s="82"/>
      <c r="O55" s="82"/>
      <c r="P55" s="82"/>
    </row>
    <row r="56" spans="2:16" ht="15" customHeight="1">
      <c r="B56" s="83" t="str">
        <f t="shared" si="5"/>
        <v>Southern Company</v>
      </c>
      <c r="C56" s="84" t="str">
        <f t="shared" si="5"/>
        <v>SO</v>
      </c>
      <c r="D56" s="101">
        <f t="shared" si="11"/>
        <v>4.5999999999999999E-2</v>
      </c>
      <c r="E56" s="324">
        <f t="shared" si="9"/>
        <v>0.65</v>
      </c>
      <c r="F56" s="101">
        <f t="shared" si="6"/>
        <v>0.13534314878141562</v>
      </c>
      <c r="G56" s="88">
        <f t="shared" si="7"/>
        <v>8.9343148781415624E-2</v>
      </c>
      <c r="H56" s="251">
        <f t="shared" si="10"/>
        <v>0.10407304670792016</v>
      </c>
      <c r="I56" s="251">
        <f t="shared" si="8"/>
        <v>0.11189057222629402</v>
      </c>
      <c r="K56" s="82"/>
      <c r="L56" s="82"/>
      <c r="M56" s="82"/>
      <c r="N56" s="82"/>
      <c r="O56" s="82"/>
      <c r="P56" s="82"/>
    </row>
    <row r="57" spans="2:16" ht="15" customHeight="1">
      <c r="B57" s="83" t="str">
        <f t="shared" si="5"/>
        <v>Xcel Energy Inc.</v>
      </c>
      <c r="C57" s="84" t="str">
        <f t="shared" si="5"/>
        <v>XEL</v>
      </c>
      <c r="D57" s="101">
        <f>D56</f>
        <v>4.5999999999999999E-2</v>
      </c>
      <c r="E57" s="324">
        <f t="shared" si="9"/>
        <v>0.7</v>
      </c>
      <c r="F57" s="101">
        <f t="shared" si="6"/>
        <v>0.13534314878141562</v>
      </c>
      <c r="G57" s="88">
        <f t="shared" si="7"/>
        <v>8.9343148781415624E-2</v>
      </c>
      <c r="H57" s="251">
        <f t="shared" si="10"/>
        <v>0.10854020414699093</v>
      </c>
      <c r="I57" s="251">
        <f t="shared" si="8"/>
        <v>0.1152409403055971</v>
      </c>
      <c r="J57" s="255"/>
      <c r="K57" s="82"/>
      <c r="L57" s="82"/>
      <c r="M57" s="82"/>
      <c r="N57" s="82"/>
      <c r="O57" s="82"/>
      <c r="P57" s="82"/>
    </row>
    <row r="58" spans="2:16" ht="15" customHeight="1">
      <c r="B58" s="80" t="s">
        <v>84</v>
      </c>
      <c r="C58" s="325"/>
      <c r="D58" s="325"/>
      <c r="E58" s="326"/>
      <c r="F58" s="253"/>
      <c r="G58" s="253"/>
      <c r="H58" s="253">
        <f>AVERAGE(H42:H57)</f>
        <v>0.11300736158606169</v>
      </c>
      <c r="I58" s="253">
        <f>AVERAGE(I42:I57)</f>
        <v>0.11859130838490017</v>
      </c>
      <c r="J58" s="255"/>
    </row>
    <row r="59" spans="2:16" ht="15" customHeight="1" thickBot="1">
      <c r="B59" s="327" t="s">
        <v>85</v>
      </c>
      <c r="C59" s="328"/>
      <c r="D59" s="328"/>
      <c r="E59" s="329"/>
      <c r="F59" s="254"/>
      <c r="G59" s="254"/>
      <c r="H59" s="254">
        <f>MEDIAN(H42:H57)</f>
        <v>0.11300736158606171</v>
      </c>
      <c r="I59" s="254">
        <f>MEDIAN(I42:I57)</f>
        <v>0.11859130838490019</v>
      </c>
      <c r="J59" s="255"/>
    </row>
    <row r="60" spans="2:16" ht="15" customHeight="1">
      <c r="J60" s="255"/>
    </row>
    <row r="61" spans="2:16" ht="15" customHeight="1">
      <c r="B61" s="92" t="s">
        <v>71</v>
      </c>
    </row>
    <row r="62" spans="2:16" ht="15" customHeight="1">
      <c r="B62" s="255" t="s">
        <v>1536</v>
      </c>
    </row>
    <row r="63" spans="2:16" ht="15" customHeight="1">
      <c r="B63" s="255" t="str">
        <f>B29</f>
        <v>[2] Value Line</v>
      </c>
    </row>
    <row r="64" spans="2:16" ht="15" customHeight="1">
      <c r="B64" s="255" t="str">
        <f>B30</f>
        <v>[3] Schedule AEB-6</v>
      </c>
    </row>
    <row r="65" spans="2:16" ht="15" customHeight="1">
      <c r="B65" s="255" t="s">
        <v>94</v>
      </c>
    </row>
    <row r="66" spans="2:16" ht="15" customHeight="1">
      <c r="B66" s="330" t="s">
        <v>95</v>
      </c>
    </row>
    <row r="67" spans="2:16" ht="15" customHeight="1">
      <c r="B67" s="330" t="s">
        <v>96</v>
      </c>
    </row>
    <row r="70" spans="2:16" ht="15" customHeight="1">
      <c r="B70" s="454" t="s">
        <v>90</v>
      </c>
      <c r="C70" s="454"/>
      <c r="D70" s="454"/>
      <c r="E70" s="454"/>
      <c r="F70" s="454"/>
      <c r="G70" s="454"/>
      <c r="H70" s="454"/>
      <c r="I70" s="454"/>
    </row>
    <row r="71" spans="2:16" ht="15" customHeight="1">
      <c r="B71" s="454" t="s">
        <v>98</v>
      </c>
      <c r="C71" s="454"/>
      <c r="D71" s="454"/>
      <c r="E71" s="454"/>
      <c r="F71" s="454"/>
      <c r="G71" s="454"/>
      <c r="H71" s="454"/>
      <c r="I71" s="454"/>
    </row>
    <row r="72" spans="2:16" ht="15" customHeight="1">
      <c r="B72" s="319"/>
      <c r="C72" s="319"/>
      <c r="D72" s="319"/>
      <c r="E72" s="319"/>
      <c r="F72" s="319"/>
      <c r="G72" s="319"/>
      <c r="H72" s="319"/>
      <c r="I72" s="319"/>
    </row>
    <row r="73" spans="2:16" ht="15" customHeight="1" thickBot="1">
      <c r="B73" s="74"/>
      <c r="C73" s="74"/>
      <c r="D73" s="321" t="s">
        <v>31</v>
      </c>
      <c r="E73" s="321" t="s">
        <v>32</v>
      </c>
      <c r="F73" s="321" t="s">
        <v>33</v>
      </c>
      <c r="G73" s="321" t="s">
        <v>34</v>
      </c>
      <c r="H73" s="321" t="s">
        <v>35</v>
      </c>
      <c r="I73" s="321" t="s">
        <v>36</v>
      </c>
    </row>
    <row r="74" spans="2:16" ht="67.150000000000006" customHeight="1">
      <c r="B74" s="78" t="s">
        <v>39</v>
      </c>
      <c r="C74" s="331" t="s">
        <v>40</v>
      </c>
      <c r="D74" s="322" t="s">
        <v>1462</v>
      </c>
      <c r="E74" s="322" t="s">
        <v>1485</v>
      </c>
      <c r="F74" s="322" t="s">
        <v>1486</v>
      </c>
      <c r="G74" s="322" t="s">
        <v>1487</v>
      </c>
      <c r="H74" s="323" t="s">
        <v>1488</v>
      </c>
      <c r="I74" s="323" t="s">
        <v>1489</v>
      </c>
    </row>
    <row r="75" spans="2:16" ht="15" customHeight="1">
      <c r="B75" s="80"/>
      <c r="C75" s="80"/>
      <c r="D75" s="74"/>
      <c r="E75" s="74"/>
      <c r="F75" s="74"/>
      <c r="G75" s="280"/>
      <c r="H75" s="280"/>
      <c r="I75" s="280"/>
    </row>
    <row r="76" spans="2:16" ht="15" customHeight="1">
      <c r="B76" s="83" t="str">
        <f t="shared" ref="B76:C91" si="12">B8</f>
        <v>Alliant Energy Corporation</v>
      </c>
      <c r="C76" s="84" t="str">
        <f t="shared" si="12"/>
        <v>LNT</v>
      </c>
      <c r="D76" s="101">
        <v>4.5999999999999999E-2</v>
      </c>
      <c r="E76" s="324">
        <f t="shared" ref="E76:F91" si="13">E42</f>
        <v>0.75</v>
      </c>
      <c r="F76" s="101">
        <f t="shared" si="13"/>
        <v>0.13534314878141562</v>
      </c>
      <c r="G76" s="88">
        <f>F76-D76</f>
        <v>8.9343148781415624E-2</v>
      </c>
      <c r="H76" s="251">
        <f>IFERROR(G76*E76+D76, "")</f>
        <v>0.11300736158606171</v>
      </c>
      <c r="I76" s="251">
        <f>IFERROR((0.25*G76)+(0.75*E76*G76)+D76, "")</f>
        <v>0.11859130838490019</v>
      </c>
      <c r="K76" s="59"/>
      <c r="L76" s="59"/>
      <c r="M76" s="59"/>
      <c r="N76" s="59"/>
      <c r="O76" s="59"/>
      <c r="P76" s="59"/>
    </row>
    <row r="77" spans="2:16" ht="15" customHeight="1">
      <c r="B77" s="83" t="str">
        <f t="shared" si="12"/>
        <v>Ameren Corporation</v>
      </c>
      <c r="C77" s="84" t="str">
        <f t="shared" si="12"/>
        <v>AEE</v>
      </c>
      <c r="D77" s="101">
        <f>D76</f>
        <v>4.5999999999999999E-2</v>
      </c>
      <c r="E77" s="324">
        <f t="shared" si="13"/>
        <v>0.75</v>
      </c>
      <c r="F77" s="101">
        <f t="shared" si="13"/>
        <v>0.13534314878141562</v>
      </c>
      <c r="G77" s="88">
        <f t="shared" ref="G77:G91" si="14">F77-D77</f>
        <v>8.9343148781415624E-2</v>
      </c>
      <c r="H77" s="251">
        <f t="shared" ref="H77:H91" si="15">IFERROR(G77*E77+D77, "")</f>
        <v>0.11300736158606171</v>
      </c>
      <c r="I77" s="251">
        <f t="shared" ref="I77:I91" si="16">IFERROR((0.25*G77)+(0.75*E77*G77)+D77, "")</f>
        <v>0.11859130838490019</v>
      </c>
      <c r="K77" s="59"/>
      <c r="L77" s="59"/>
      <c r="M77" s="59"/>
      <c r="N77" s="59"/>
      <c r="O77" s="59"/>
      <c r="P77" s="59"/>
    </row>
    <row r="78" spans="2:16" ht="15" customHeight="1">
      <c r="B78" s="83" t="str">
        <f t="shared" si="12"/>
        <v>American Electric Power Company, Inc.</v>
      </c>
      <c r="C78" s="84" t="str">
        <f t="shared" si="12"/>
        <v>AEP</v>
      </c>
      <c r="D78" s="101">
        <f t="shared" ref="D78:D91" si="17">D77</f>
        <v>4.5999999999999999E-2</v>
      </c>
      <c r="E78" s="324">
        <f t="shared" si="13"/>
        <v>0.65</v>
      </c>
      <c r="F78" s="101">
        <f t="shared" si="13"/>
        <v>0.13534314878141562</v>
      </c>
      <c r="G78" s="88">
        <f t="shared" si="14"/>
        <v>8.9343148781415624E-2</v>
      </c>
      <c r="H78" s="251">
        <f t="shared" si="15"/>
        <v>0.10407304670792016</v>
      </c>
      <c r="I78" s="251">
        <f t="shared" si="16"/>
        <v>0.11189057222629402</v>
      </c>
      <c r="K78" s="59"/>
      <c r="L78" s="59"/>
      <c r="M78" s="59"/>
      <c r="N78" s="59"/>
      <c r="O78" s="59"/>
      <c r="P78" s="59"/>
    </row>
    <row r="79" spans="2:16" ht="15" customHeight="1">
      <c r="B79" s="83" t="str">
        <f t="shared" si="12"/>
        <v>Avista Corporation</v>
      </c>
      <c r="C79" s="84" t="str">
        <f t="shared" si="12"/>
        <v>AVA</v>
      </c>
      <c r="D79" s="101">
        <f t="shared" si="17"/>
        <v>4.5999999999999999E-2</v>
      </c>
      <c r="E79" s="324">
        <f t="shared" si="13"/>
        <v>0.75</v>
      </c>
      <c r="F79" s="101">
        <f t="shared" si="13"/>
        <v>0.13534314878141562</v>
      </c>
      <c r="G79" s="88">
        <f t="shared" si="14"/>
        <v>8.9343148781415624E-2</v>
      </c>
      <c r="H79" s="251">
        <f t="shared" si="15"/>
        <v>0.11300736158606171</v>
      </c>
      <c r="I79" s="251">
        <f t="shared" si="16"/>
        <v>0.11859130838490019</v>
      </c>
      <c r="K79" s="59"/>
      <c r="L79" s="59"/>
      <c r="M79" s="59"/>
      <c r="N79" s="59"/>
      <c r="O79" s="59"/>
      <c r="P79" s="59"/>
    </row>
    <row r="80" spans="2:16" ht="15" customHeight="1">
      <c r="B80" s="83" t="str">
        <f t="shared" si="12"/>
        <v>CMS Energy Corporation</v>
      </c>
      <c r="C80" s="84" t="str">
        <f t="shared" si="12"/>
        <v>CMS</v>
      </c>
      <c r="D80" s="101">
        <f t="shared" si="17"/>
        <v>4.5999999999999999E-2</v>
      </c>
      <c r="E80" s="324">
        <f t="shared" si="13"/>
        <v>0.7</v>
      </c>
      <c r="F80" s="101">
        <f t="shared" si="13"/>
        <v>0.13534314878141562</v>
      </c>
      <c r="G80" s="88">
        <f t="shared" si="14"/>
        <v>8.9343148781415624E-2</v>
      </c>
      <c r="H80" s="251">
        <f t="shared" si="15"/>
        <v>0.10854020414699093</v>
      </c>
      <c r="I80" s="251">
        <f t="shared" si="16"/>
        <v>0.1152409403055971</v>
      </c>
      <c r="K80" s="59"/>
      <c r="L80" s="59"/>
      <c r="M80" s="59"/>
      <c r="N80" s="59"/>
      <c r="O80" s="59"/>
      <c r="P80" s="59"/>
    </row>
    <row r="81" spans="2:16" ht="15" customHeight="1">
      <c r="B81" s="83" t="str">
        <f t="shared" si="12"/>
        <v>Dominion Resources, Inc.</v>
      </c>
      <c r="C81" s="84" t="str">
        <f t="shared" si="12"/>
        <v>D</v>
      </c>
      <c r="D81" s="101">
        <f t="shared" si="17"/>
        <v>4.5999999999999999E-2</v>
      </c>
      <c r="E81" s="324">
        <f t="shared" si="13"/>
        <v>0.8</v>
      </c>
      <c r="F81" s="101">
        <f t="shared" si="13"/>
        <v>0.13534314878141562</v>
      </c>
      <c r="G81" s="88">
        <f t="shared" si="14"/>
        <v>8.9343148781415624E-2</v>
      </c>
      <c r="H81" s="251">
        <f t="shared" si="15"/>
        <v>0.11747451902513251</v>
      </c>
      <c r="I81" s="251">
        <f t="shared" si="16"/>
        <v>0.12194167646420329</v>
      </c>
      <c r="K81" s="59"/>
      <c r="L81" s="59"/>
      <c r="M81" s="59"/>
      <c r="N81" s="59"/>
      <c r="O81" s="59"/>
      <c r="P81" s="59"/>
    </row>
    <row r="82" spans="2:16" ht="15" customHeight="1">
      <c r="B82" s="83" t="str">
        <f t="shared" si="12"/>
        <v>DTE Energy Company</v>
      </c>
      <c r="C82" s="84" t="str">
        <f t="shared" si="12"/>
        <v>DTE</v>
      </c>
      <c r="D82" s="101">
        <f t="shared" si="17"/>
        <v>4.5999999999999999E-2</v>
      </c>
      <c r="E82" s="324">
        <f t="shared" si="13"/>
        <v>0.8</v>
      </c>
      <c r="F82" s="101">
        <f t="shared" si="13"/>
        <v>0.13534314878141562</v>
      </c>
      <c r="G82" s="88">
        <f t="shared" si="14"/>
        <v>8.9343148781415624E-2</v>
      </c>
      <c r="H82" s="251">
        <f t="shared" si="15"/>
        <v>0.11747451902513251</v>
      </c>
      <c r="I82" s="251">
        <f t="shared" si="16"/>
        <v>0.12194167646420329</v>
      </c>
      <c r="K82" s="59"/>
      <c r="L82" s="59"/>
      <c r="M82" s="59"/>
      <c r="N82" s="59"/>
      <c r="O82" s="59"/>
      <c r="P82" s="59"/>
    </row>
    <row r="83" spans="2:16" ht="15" customHeight="1">
      <c r="B83" s="83" t="str">
        <f t="shared" si="12"/>
        <v>Entergy Corporation</v>
      </c>
      <c r="C83" s="84" t="str">
        <f t="shared" si="12"/>
        <v>ETR</v>
      </c>
      <c r="D83" s="101">
        <f>D82</f>
        <v>4.5999999999999999E-2</v>
      </c>
      <c r="E83" s="324">
        <f t="shared" si="13"/>
        <v>0.75</v>
      </c>
      <c r="F83" s="101">
        <f t="shared" si="13"/>
        <v>0.13534314878141562</v>
      </c>
      <c r="G83" s="88">
        <f t="shared" si="14"/>
        <v>8.9343148781415624E-2</v>
      </c>
      <c r="H83" s="251">
        <f t="shared" si="15"/>
        <v>0.11300736158606171</v>
      </c>
      <c r="I83" s="251">
        <f t="shared" si="16"/>
        <v>0.11859130838490019</v>
      </c>
      <c r="K83" s="59"/>
      <c r="L83" s="59"/>
      <c r="M83" s="59"/>
      <c r="N83" s="59"/>
      <c r="O83" s="59"/>
      <c r="P83" s="59"/>
    </row>
    <row r="84" spans="2:16" ht="15" customHeight="1">
      <c r="B84" s="83" t="str">
        <f t="shared" si="12"/>
        <v>IDACORP, Inc.</v>
      </c>
      <c r="C84" s="84" t="str">
        <f t="shared" si="12"/>
        <v>IDA</v>
      </c>
      <c r="D84" s="101">
        <f t="shared" si="17"/>
        <v>4.5999999999999999E-2</v>
      </c>
      <c r="E84" s="324">
        <f t="shared" si="13"/>
        <v>0.65</v>
      </c>
      <c r="F84" s="101">
        <f t="shared" si="13"/>
        <v>0.13534314878141562</v>
      </c>
      <c r="G84" s="88">
        <f t="shared" si="14"/>
        <v>8.9343148781415624E-2</v>
      </c>
      <c r="H84" s="251">
        <f t="shared" si="15"/>
        <v>0.10407304670792016</v>
      </c>
      <c r="I84" s="251">
        <f t="shared" si="16"/>
        <v>0.11189057222629402</v>
      </c>
      <c r="K84" s="59"/>
      <c r="L84" s="59"/>
      <c r="M84" s="59"/>
      <c r="N84" s="59"/>
      <c r="O84" s="59"/>
      <c r="P84" s="59"/>
    </row>
    <row r="85" spans="2:16" ht="15" customHeight="1">
      <c r="B85" s="83" t="str">
        <f t="shared" si="12"/>
        <v>NextEra Energy, Inc.</v>
      </c>
      <c r="C85" s="84" t="str">
        <f t="shared" si="12"/>
        <v>NEE</v>
      </c>
      <c r="D85" s="101">
        <f t="shared" si="17"/>
        <v>4.5999999999999999E-2</v>
      </c>
      <c r="E85" s="324">
        <f t="shared" si="13"/>
        <v>0.9</v>
      </c>
      <c r="F85" s="101">
        <f t="shared" si="13"/>
        <v>0.13534314878141562</v>
      </c>
      <c r="G85" s="88">
        <f t="shared" si="14"/>
        <v>8.9343148781415624E-2</v>
      </c>
      <c r="H85" s="251">
        <f t="shared" si="15"/>
        <v>0.12640883390327406</v>
      </c>
      <c r="I85" s="251">
        <f t="shared" si="16"/>
        <v>0.12864241262280945</v>
      </c>
      <c r="K85" s="59"/>
      <c r="L85" s="59"/>
      <c r="M85" s="59"/>
      <c r="N85" s="59"/>
      <c r="O85" s="59"/>
      <c r="P85" s="59"/>
    </row>
    <row r="86" spans="2:16" ht="15" customHeight="1">
      <c r="B86" s="83" t="str">
        <f t="shared" si="12"/>
        <v>OGE Energy Corporation</v>
      </c>
      <c r="C86" s="84" t="str">
        <f t="shared" si="12"/>
        <v>OGE</v>
      </c>
      <c r="D86" s="101">
        <f t="shared" si="17"/>
        <v>4.5999999999999999E-2</v>
      </c>
      <c r="E86" s="324">
        <f t="shared" si="13"/>
        <v>0.85</v>
      </c>
      <c r="F86" s="101">
        <f t="shared" si="13"/>
        <v>0.13534314878141562</v>
      </c>
      <c r="G86" s="88">
        <f t="shared" si="14"/>
        <v>8.9343148781415624E-2</v>
      </c>
      <c r="H86" s="251">
        <f t="shared" si="15"/>
        <v>0.12194167646420327</v>
      </c>
      <c r="I86" s="251">
        <f t="shared" si="16"/>
        <v>0.12529204454350634</v>
      </c>
      <c r="K86" s="59"/>
      <c r="L86" s="59"/>
      <c r="M86" s="59"/>
      <c r="N86" s="59"/>
      <c r="O86" s="59"/>
      <c r="P86" s="59"/>
    </row>
    <row r="87" spans="2:16" ht="15" customHeight="1">
      <c r="B87" s="83" t="str">
        <f t="shared" si="12"/>
        <v>Pinnacle West Capital Corporation</v>
      </c>
      <c r="C87" s="84" t="str">
        <f t="shared" si="12"/>
        <v>PNW</v>
      </c>
      <c r="D87" s="101">
        <f>D86</f>
        <v>4.5999999999999999E-2</v>
      </c>
      <c r="E87" s="324">
        <f t="shared" si="13"/>
        <v>0.75</v>
      </c>
      <c r="F87" s="101">
        <f t="shared" si="13"/>
        <v>0.13534314878141562</v>
      </c>
      <c r="G87" s="88">
        <f t="shared" si="14"/>
        <v>8.9343148781415624E-2</v>
      </c>
      <c r="H87" s="251">
        <f t="shared" si="15"/>
        <v>0.11300736158606171</v>
      </c>
      <c r="I87" s="251">
        <f t="shared" si="16"/>
        <v>0.11859130838490019</v>
      </c>
      <c r="K87" s="59"/>
      <c r="L87" s="59"/>
      <c r="M87" s="59"/>
      <c r="N87" s="59"/>
      <c r="O87" s="59"/>
      <c r="P87" s="59"/>
    </row>
    <row r="88" spans="2:16" ht="15" customHeight="1">
      <c r="B88" s="83" t="str">
        <f t="shared" si="12"/>
        <v>Portland General Electric Company</v>
      </c>
      <c r="C88" s="84" t="str">
        <f t="shared" si="12"/>
        <v>POR</v>
      </c>
      <c r="D88" s="101">
        <f t="shared" si="17"/>
        <v>4.5999999999999999E-2</v>
      </c>
      <c r="E88" s="324">
        <f t="shared" si="13"/>
        <v>0.75</v>
      </c>
      <c r="F88" s="101">
        <f t="shared" si="13"/>
        <v>0.13534314878141562</v>
      </c>
      <c r="G88" s="88">
        <f t="shared" si="14"/>
        <v>8.9343148781415624E-2</v>
      </c>
      <c r="H88" s="251">
        <f t="shared" si="15"/>
        <v>0.11300736158606171</v>
      </c>
      <c r="I88" s="251">
        <f t="shared" si="16"/>
        <v>0.11859130838490019</v>
      </c>
      <c r="K88" s="59"/>
      <c r="L88" s="59"/>
      <c r="M88" s="59"/>
      <c r="N88" s="59"/>
      <c r="O88" s="59"/>
      <c r="P88" s="59"/>
    </row>
    <row r="89" spans="2:16" ht="15" customHeight="1">
      <c r="B89" s="83" t="str">
        <f t="shared" si="12"/>
        <v>PPL Corporation</v>
      </c>
      <c r="C89" s="84" t="str">
        <f t="shared" si="12"/>
        <v>PPL</v>
      </c>
      <c r="D89" s="101">
        <f>D88</f>
        <v>4.5999999999999999E-2</v>
      </c>
      <c r="E89" s="324">
        <f t="shared" si="13"/>
        <v>0.8</v>
      </c>
      <c r="F89" s="101">
        <f t="shared" si="13"/>
        <v>0.13534314878141562</v>
      </c>
      <c r="G89" s="88">
        <f t="shared" si="14"/>
        <v>8.9343148781415624E-2</v>
      </c>
      <c r="H89" s="251">
        <f t="shared" si="15"/>
        <v>0.11747451902513251</v>
      </c>
      <c r="I89" s="251">
        <f t="shared" si="16"/>
        <v>0.12194167646420329</v>
      </c>
      <c r="K89" s="59"/>
      <c r="L89" s="59"/>
      <c r="M89" s="59"/>
      <c r="N89" s="59"/>
      <c r="O89" s="59"/>
      <c r="P89" s="59"/>
    </row>
    <row r="90" spans="2:16" ht="15" customHeight="1">
      <c r="B90" s="83" t="str">
        <f t="shared" si="12"/>
        <v>Southern Company</v>
      </c>
      <c r="C90" s="84" t="str">
        <f t="shared" si="12"/>
        <v>SO</v>
      </c>
      <c r="D90" s="101">
        <f t="shared" si="17"/>
        <v>4.5999999999999999E-2</v>
      </c>
      <c r="E90" s="324">
        <f t="shared" si="13"/>
        <v>0.65</v>
      </c>
      <c r="F90" s="101">
        <f t="shared" si="13"/>
        <v>0.13534314878141562</v>
      </c>
      <c r="G90" s="88">
        <f t="shared" si="14"/>
        <v>8.9343148781415624E-2</v>
      </c>
      <c r="H90" s="251">
        <f t="shared" si="15"/>
        <v>0.10407304670792016</v>
      </c>
      <c r="I90" s="251">
        <f t="shared" si="16"/>
        <v>0.11189057222629402</v>
      </c>
      <c r="J90" s="255"/>
      <c r="K90" s="74"/>
      <c r="L90" s="59"/>
      <c r="M90" s="59"/>
      <c r="N90" s="59"/>
      <c r="O90" s="59"/>
      <c r="P90" s="59"/>
    </row>
    <row r="91" spans="2:16" ht="15" customHeight="1">
      <c r="B91" s="83" t="str">
        <f t="shared" si="12"/>
        <v>Xcel Energy Inc.</v>
      </c>
      <c r="C91" s="84" t="str">
        <f t="shared" si="12"/>
        <v>XEL</v>
      </c>
      <c r="D91" s="101">
        <f t="shared" si="17"/>
        <v>4.5999999999999999E-2</v>
      </c>
      <c r="E91" s="324">
        <f t="shared" si="13"/>
        <v>0.7</v>
      </c>
      <c r="F91" s="101">
        <f t="shared" si="13"/>
        <v>0.13534314878141562</v>
      </c>
      <c r="G91" s="88">
        <f t="shared" si="14"/>
        <v>8.9343148781415624E-2</v>
      </c>
      <c r="H91" s="251">
        <f t="shared" si="15"/>
        <v>0.10854020414699093</v>
      </c>
      <c r="I91" s="251">
        <f t="shared" si="16"/>
        <v>0.1152409403055971</v>
      </c>
      <c r="J91" s="255"/>
      <c r="K91" s="74"/>
      <c r="L91" s="59"/>
      <c r="M91" s="59"/>
      <c r="N91" s="59"/>
      <c r="O91" s="59"/>
      <c r="P91" s="59"/>
    </row>
    <row r="92" spans="2:16" ht="15" customHeight="1">
      <c r="B92" s="80" t="s">
        <v>84</v>
      </c>
      <c r="C92" s="325"/>
      <c r="D92" s="325"/>
      <c r="E92" s="326"/>
      <c r="F92" s="253"/>
      <c r="G92" s="253"/>
      <c r="H92" s="253">
        <f>AVERAGE(H76:H91)</f>
        <v>0.11300736158606169</v>
      </c>
      <c r="I92" s="253">
        <f>AVERAGE(I76:I91)</f>
        <v>0.11859130838490017</v>
      </c>
      <c r="J92" s="255"/>
      <c r="K92" s="256"/>
    </row>
    <row r="93" spans="2:16" ht="15" customHeight="1" thickBot="1">
      <c r="B93" s="327" t="s">
        <v>85</v>
      </c>
      <c r="C93" s="328"/>
      <c r="D93" s="328"/>
      <c r="E93" s="329"/>
      <c r="F93" s="254"/>
      <c r="G93" s="254"/>
      <c r="H93" s="254">
        <f>MEDIAN(H76:H91)</f>
        <v>0.11300736158606171</v>
      </c>
      <c r="I93" s="254">
        <f>MEDIAN(I76:I91)</f>
        <v>0.11859130838490019</v>
      </c>
      <c r="J93" s="255"/>
      <c r="K93" s="256"/>
    </row>
    <row r="94" spans="2:16" ht="15" customHeight="1">
      <c r="G94" s="256"/>
      <c r="H94" s="256"/>
      <c r="I94" s="256"/>
      <c r="J94" s="255"/>
      <c r="K94" s="256"/>
    </row>
    <row r="95" spans="2:16" ht="15" customHeight="1">
      <c r="B95" s="92" t="s">
        <v>71</v>
      </c>
      <c r="G95" s="256"/>
      <c r="H95" s="256"/>
      <c r="I95" s="256"/>
      <c r="J95" s="255"/>
      <c r="K95" s="256"/>
    </row>
    <row r="96" spans="2:16" ht="15" customHeight="1">
      <c r="B96" s="330" t="s">
        <v>1537</v>
      </c>
      <c r="G96" s="256"/>
      <c r="H96" s="256"/>
      <c r="I96" s="256"/>
    </row>
    <row r="97" spans="2:16" ht="15" customHeight="1">
      <c r="B97" s="255" t="str">
        <f>B63</f>
        <v>[2] Value Line</v>
      </c>
      <c r="G97" s="256"/>
      <c r="H97" s="256"/>
      <c r="I97" s="256"/>
    </row>
    <row r="98" spans="2:16" ht="15" customHeight="1">
      <c r="B98" s="255" t="str">
        <f>B64</f>
        <v>[3] Schedule AEB-6</v>
      </c>
      <c r="G98" s="256"/>
      <c r="H98" s="256"/>
      <c r="I98" s="256"/>
    </row>
    <row r="99" spans="2:16" ht="15" customHeight="1">
      <c r="B99" s="255" t="s">
        <v>94</v>
      </c>
      <c r="G99" s="256"/>
      <c r="H99" s="256"/>
      <c r="I99" s="256"/>
    </row>
    <row r="100" spans="2:16" ht="15" customHeight="1">
      <c r="B100" s="330" t="s">
        <v>95</v>
      </c>
      <c r="G100" s="256"/>
      <c r="H100" s="256"/>
      <c r="I100" s="256"/>
    </row>
    <row r="101" spans="2:16" ht="15" customHeight="1">
      <c r="B101" s="330" t="s">
        <v>96</v>
      </c>
      <c r="G101" s="256"/>
      <c r="H101" s="256"/>
      <c r="I101" s="256"/>
    </row>
    <row r="104" spans="2:16" ht="15" customHeight="1">
      <c r="B104" s="454" t="s">
        <v>90</v>
      </c>
      <c r="C104" s="454"/>
      <c r="D104" s="454"/>
      <c r="E104" s="454"/>
      <c r="F104" s="454"/>
      <c r="G104" s="454"/>
      <c r="H104" s="454"/>
      <c r="I104" s="454"/>
    </row>
    <row r="105" spans="2:16" ht="15" customHeight="1">
      <c r="B105" s="454" t="s">
        <v>99</v>
      </c>
      <c r="C105" s="454"/>
      <c r="D105" s="454"/>
      <c r="E105" s="454"/>
      <c r="F105" s="454"/>
      <c r="G105" s="454"/>
      <c r="H105" s="454"/>
      <c r="I105" s="454"/>
    </row>
    <row r="106" spans="2:16" ht="15" customHeight="1">
      <c r="B106" s="319"/>
      <c r="C106" s="319"/>
      <c r="D106" s="319"/>
      <c r="E106" s="319"/>
      <c r="F106" s="319"/>
      <c r="G106" s="319"/>
      <c r="H106" s="319"/>
      <c r="I106" s="319"/>
    </row>
    <row r="107" spans="2:16" ht="15" customHeight="1" thickBot="1">
      <c r="B107" s="74"/>
      <c r="C107" s="74"/>
      <c r="D107" s="280" t="s">
        <v>31</v>
      </c>
      <c r="E107" s="280" t="s">
        <v>32</v>
      </c>
      <c r="F107" s="280" t="s">
        <v>33</v>
      </c>
      <c r="G107" s="280" t="s">
        <v>34</v>
      </c>
      <c r="H107" s="280" t="s">
        <v>35</v>
      </c>
      <c r="I107" s="280" t="s">
        <v>36</v>
      </c>
    </row>
    <row r="108" spans="2:16" ht="67.150000000000006" customHeight="1">
      <c r="B108" s="78" t="s">
        <v>39</v>
      </c>
      <c r="C108" s="331" t="s">
        <v>40</v>
      </c>
      <c r="D108" s="79" t="str">
        <f>D6</f>
        <v>Current 30-day average of 30-year U.S. Treasury bond yield</v>
      </c>
      <c r="E108" s="322" t="s">
        <v>1485</v>
      </c>
      <c r="F108" s="322" t="s">
        <v>1486</v>
      </c>
      <c r="G108" s="322" t="s">
        <v>1487</v>
      </c>
      <c r="H108" s="323" t="s">
        <v>1488</v>
      </c>
      <c r="I108" s="323" t="s">
        <v>1489</v>
      </c>
    </row>
    <row r="109" spans="2:16" ht="15" customHeight="1">
      <c r="B109" s="80"/>
      <c r="C109" s="80"/>
      <c r="D109" s="74"/>
      <c r="E109" s="74"/>
      <c r="F109" s="74"/>
      <c r="G109" s="280"/>
      <c r="H109" s="280"/>
      <c r="I109" s="280"/>
    </row>
    <row r="110" spans="2:16" ht="15" customHeight="1">
      <c r="B110" s="83" t="str">
        <f t="shared" ref="B110:D125" si="18">B8</f>
        <v>Alliant Energy Corporation</v>
      </c>
      <c r="C110" s="84" t="str">
        <f t="shared" si="18"/>
        <v>LNT</v>
      </c>
      <c r="D110" s="87">
        <f t="shared" si="18"/>
        <v>4.6566666666666673E-2</v>
      </c>
      <c r="E110" s="324">
        <f>INDEX('AEB-5 LT Beta'!$O$7:$O$22,MATCH('AEB-4 CAPM'!C110,'AEB-5 LT Beta'!$B$7:$B$22,0))</f>
        <v>0.77499999999999991</v>
      </c>
      <c r="F110" s="101">
        <f t="shared" ref="F110:F125" si="19">F76</f>
        <v>0.13534314878141562</v>
      </c>
      <c r="G110" s="88">
        <f t="shared" ref="G110:G125" si="20">F110-D110</f>
        <v>8.877648211474895E-2</v>
      </c>
      <c r="H110" s="251">
        <f t="shared" ref="H110:H125" si="21">IFERROR(G110*E110+D110, "")</f>
        <v>0.11536844030559711</v>
      </c>
      <c r="I110" s="251">
        <f t="shared" ref="I110:I125" si="22">IFERROR((0.25*G110)+(0.75*E110*G110)+D110, "")</f>
        <v>0.12036211742455173</v>
      </c>
      <c r="K110" s="59"/>
      <c r="L110" s="59"/>
      <c r="M110" s="59"/>
      <c r="N110" s="59"/>
      <c r="O110" s="59"/>
      <c r="P110" s="59"/>
    </row>
    <row r="111" spans="2:16" ht="15" customHeight="1">
      <c r="B111" s="83" t="str">
        <f t="shared" si="18"/>
        <v>Ameren Corporation</v>
      </c>
      <c r="C111" s="84" t="str">
        <f t="shared" si="18"/>
        <v>AEE</v>
      </c>
      <c r="D111" s="87">
        <f t="shared" si="18"/>
        <v>4.6566666666666673E-2</v>
      </c>
      <c r="E111" s="324">
        <f>INDEX('AEB-5 LT Beta'!$O$7:$O$22,MATCH('AEB-4 CAPM'!C111,'AEB-5 LT Beta'!$B$7:$B$22,0))</f>
        <v>0.75416666666666654</v>
      </c>
      <c r="F111" s="101">
        <f t="shared" si="19"/>
        <v>0.13534314878141562</v>
      </c>
      <c r="G111" s="88">
        <f t="shared" si="20"/>
        <v>8.877648211474895E-2</v>
      </c>
      <c r="H111" s="251">
        <f t="shared" si="21"/>
        <v>0.11351893026153982</v>
      </c>
      <c r="I111" s="251">
        <f t="shared" si="22"/>
        <v>0.11897498489150879</v>
      </c>
      <c r="K111" s="59"/>
      <c r="L111" s="59"/>
      <c r="M111" s="59"/>
      <c r="N111" s="59"/>
      <c r="O111" s="59"/>
      <c r="P111" s="59"/>
    </row>
    <row r="112" spans="2:16" ht="15" customHeight="1">
      <c r="B112" s="83" t="str">
        <f t="shared" si="18"/>
        <v>American Electric Power Company, Inc.</v>
      </c>
      <c r="C112" s="84" t="str">
        <f t="shared" si="18"/>
        <v>AEP</v>
      </c>
      <c r="D112" s="87">
        <f t="shared" si="18"/>
        <v>4.6566666666666673E-2</v>
      </c>
      <c r="E112" s="324">
        <f>INDEX('AEB-5 LT Beta'!$O$7:$O$22,MATCH('AEB-4 CAPM'!C112,'AEB-5 LT Beta'!$B$7:$B$22,0))</f>
        <v>0.6958333333333333</v>
      </c>
      <c r="F112" s="101">
        <f t="shared" si="19"/>
        <v>0.13534314878141562</v>
      </c>
      <c r="G112" s="88">
        <f t="shared" si="20"/>
        <v>8.877648211474895E-2</v>
      </c>
      <c r="H112" s="251">
        <f t="shared" si="21"/>
        <v>0.10834030213817948</v>
      </c>
      <c r="I112" s="251">
        <f t="shared" si="22"/>
        <v>0.11509101379898852</v>
      </c>
      <c r="K112" s="59"/>
      <c r="L112" s="59"/>
      <c r="M112" s="59"/>
      <c r="N112" s="59"/>
      <c r="O112" s="59"/>
      <c r="P112" s="59"/>
    </row>
    <row r="113" spans="2:16" ht="15" customHeight="1">
      <c r="B113" s="83" t="str">
        <f t="shared" si="18"/>
        <v>Avista Corporation</v>
      </c>
      <c r="C113" s="84" t="str">
        <f t="shared" si="18"/>
        <v>AVA</v>
      </c>
      <c r="D113" s="87">
        <f t="shared" si="18"/>
        <v>4.6566666666666673E-2</v>
      </c>
      <c r="E113" s="324">
        <f>INDEX('AEB-5 LT Beta'!$O$7:$O$22,MATCH('AEB-4 CAPM'!C113,'AEB-5 LT Beta'!$B$7:$B$22,0))</f>
        <v>0.80833333333333324</v>
      </c>
      <c r="F113" s="101">
        <f t="shared" si="19"/>
        <v>0.13534314878141562</v>
      </c>
      <c r="G113" s="88">
        <f t="shared" si="20"/>
        <v>8.877648211474895E-2</v>
      </c>
      <c r="H113" s="251">
        <f t="shared" si="21"/>
        <v>0.11832765637608873</v>
      </c>
      <c r="I113" s="251">
        <f t="shared" si="22"/>
        <v>0.12258152947742046</v>
      </c>
      <c r="K113" s="59"/>
      <c r="L113" s="59"/>
      <c r="M113" s="59"/>
      <c r="N113" s="59"/>
      <c r="O113" s="59"/>
      <c r="P113" s="59"/>
    </row>
    <row r="114" spans="2:16" ht="15" customHeight="1">
      <c r="B114" s="83" t="str">
        <f t="shared" si="18"/>
        <v>CMS Energy Corporation</v>
      </c>
      <c r="C114" s="84" t="str">
        <f t="shared" si="18"/>
        <v>CMS</v>
      </c>
      <c r="D114" s="87">
        <f t="shared" si="18"/>
        <v>4.6566666666666673E-2</v>
      </c>
      <c r="E114" s="324">
        <f>INDEX('AEB-5 LT Beta'!$O$7:$O$22,MATCH('AEB-4 CAPM'!C114,'AEB-5 LT Beta'!$B$7:$B$22,0))</f>
        <v>0.71666666666666667</v>
      </c>
      <c r="F114" s="101">
        <f t="shared" si="19"/>
        <v>0.13534314878141562</v>
      </c>
      <c r="G114" s="88">
        <f t="shared" si="20"/>
        <v>8.877648211474895E-2</v>
      </c>
      <c r="H114" s="251">
        <f t="shared" si="21"/>
        <v>0.11018981218223675</v>
      </c>
      <c r="I114" s="251">
        <f t="shared" si="22"/>
        <v>0.11647814633203146</v>
      </c>
      <c r="K114" s="59"/>
      <c r="L114" s="59"/>
      <c r="M114" s="59"/>
      <c r="N114" s="59"/>
      <c r="O114" s="59"/>
      <c r="P114" s="59"/>
    </row>
    <row r="115" spans="2:16" ht="15" customHeight="1">
      <c r="B115" s="83" t="str">
        <f t="shared" si="18"/>
        <v>Dominion Resources, Inc.</v>
      </c>
      <c r="C115" s="84" t="str">
        <f t="shared" si="18"/>
        <v>D</v>
      </c>
      <c r="D115" s="87">
        <f t="shared" si="18"/>
        <v>4.6566666666666673E-2</v>
      </c>
      <c r="E115" s="324">
        <f>INDEX('AEB-5 LT Beta'!$O$7:$O$22,MATCH('AEB-4 CAPM'!C115,'AEB-5 LT Beta'!$B$7:$B$22,0))</f>
        <v>0.73333333333333328</v>
      </c>
      <c r="F115" s="101">
        <f t="shared" si="19"/>
        <v>0.13534314878141562</v>
      </c>
      <c r="G115" s="88">
        <f t="shared" si="20"/>
        <v>8.877648211474895E-2</v>
      </c>
      <c r="H115" s="251">
        <f t="shared" si="21"/>
        <v>0.11166942021748257</v>
      </c>
      <c r="I115" s="251">
        <f t="shared" si="22"/>
        <v>0.11758785235846583</v>
      </c>
      <c r="K115" s="59"/>
      <c r="L115" s="59"/>
      <c r="M115" s="59"/>
      <c r="N115" s="59"/>
      <c r="O115" s="59"/>
      <c r="P115" s="59"/>
    </row>
    <row r="116" spans="2:16" ht="15" customHeight="1">
      <c r="B116" s="83" t="str">
        <f t="shared" si="18"/>
        <v>DTE Energy Company</v>
      </c>
      <c r="C116" s="84" t="str">
        <f t="shared" si="18"/>
        <v>DTE</v>
      </c>
      <c r="D116" s="87">
        <f t="shared" si="18"/>
        <v>4.6566666666666673E-2</v>
      </c>
      <c r="E116" s="324">
        <f>INDEX('AEB-5 LT Beta'!$O$7:$O$22,MATCH('AEB-4 CAPM'!C116,'AEB-5 LT Beta'!$B$7:$B$22,0))</f>
        <v>0.79166666666666663</v>
      </c>
      <c r="F116" s="101">
        <f t="shared" si="19"/>
        <v>0.13534314878141562</v>
      </c>
      <c r="G116" s="88">
        <f t="shared" si="20"/>
        <v>8.877648211474895E-2</v>
      </c>
      <c r="H116" s="251">
        <f t="shared" si="21"/>
        <v>0.11684804834084292</v>
      </c>
      <c r="I116" s="251">
        <f t="shared" si="22"/>
        <v>0.1214718234509861</v>
      </c>
      <c r="K116" s="59"/>
      <c r="L116" s="59"/>
      <c r="M116" s="59"/>
      <c r="N116" s="59"/>
      <c r="O116" s="59"/>
      <c r="P116" s="59"/>
    </row>
    <row r="117" spans="2:16" ht="15" customHeight="1">
      <c r="B117" s="83" t="str">
        <f t="shared" si="18"/>
        <v>Entergy Corporation</v>
      </c>
      <c r="C117" s="84" t="str">
        <f t="shared" si="18"/>
        <v>ETR</v>
      </c>
      <c r="D117" s="87">
        <f t="shared" si="18"/>
        <v>4.6566666666666673E-2</v>
      </c>
      <c r="E117" s="324">
        <f>INDEX('AEB-5 LT Beta'!$O$7:$O$22,MATCH('AEB-4 CAPM'!C117,'AEB-5 LT Beta'!$B$7:$B$22,0))</f>
        <v>0.78333333333333333</v>
      </c>
      <c r="F117" s="101">
        <f t="shared" si="19"/>
        <v>0.13534314878141562</v>
      </c>
      <c r="G117" s="88">
        <f t="shared" si="20"/>
        <v>8.877648211474895E-2</v>
      </c>
      <c r="H117" s="251">
        <f t="shared" si="21"/>
        <v>0.11610824432322002</v>
      </c>
      <c r="I117" s="251">
        <f t="shared" si="22"/>
        <v>0.12091697043776892</v>
      </c>
      <c r="K117" s="59"/>
      <c r="L117" s="59"/>
      <c r="M117" s="59"/>
      <c r="N117" s="59"/>
      <c r="O117" s="59"/>
      <c r="P117" s="59"/>
    </row>
    <row r="118" spans="2:16" ht="15" customHeight="1">
      <c r="B118" s="83" t="str">
        <f t="shared" si="18"/>
        <v>IDACORP, Inc.</v>
      </c>
      <c r="C118" s="84" t="str">
        <f t="shared" si="18"/>
        <v>IDA</v>
      </c>
      <c r="D118" s="87">
        <f t="shared" si="18"/>
        <v>4.6566666666666673E-2</v>
      </c>
      <c r="E118" s="324">
        <f>INDEX('AEB-5 LT Beta'!$O$7:$O$22,MATCH('AEB-4 CAPM'!C118,'AEB-5 LT Beta'!$B$7:$B$22,0))</f>
        <v>0.74999999999999989</v>
      </c>
      <c r="F118" s="101">
        <f t="shared" si="19"/>
        <v>0.13534314878141562</v>
      </c>
      <c r="G118" s="88">
        <f t="shared" si="20"/>
        <v>8.877648211474895E-2</v>
      </c>
      <c r="H118" s="251">
        <f t="shared" si="21"/>
        <v>0.11314902825272838</v>
      </c>
      <c r="I118" s="251">
        <f t="shared" si="22"/>
        <v>0.11869755838490018</v>
      </c>
      <c r="K118" s="59"/>
      <c r="L118" s="59"/>
      <c r="M118" s="59"/>
      <c r="N118" s="59"/>
      <c r="O118" s="59"/>
      <c r="P118" s="59"/>
    </row>
    <row r="119" spans="2:16" ht="15" customHeight="1">
      <c r="B119" s="83" t="str">
        <f t="shared" si="18"/>
        <v>NextEra Energy, Inc.</v>
      </c>
      <c r="C119" s="84" t="str">
        <f t="shared" si="18"/>
        <v>NEE</v>
      </c>
      <c r="D119" s="87">
        <f t="shared" si="18"/>
        <v>4.6566666666666673E-2</v>
      </c>
      <c r="E119" s="324">
        <f>INDEX('AEB-5 LT Beta'!$O$7:$O$22,MATCH('AEB-4 CAPM'!C119,'AEB-5 LT Beta'!$B$7:$B$22,0))</f>
        <v>0.77916666666666679</v>
      </c>
      <c r="F119" s="101">
        <f t="shared" si="19"/>
        <v>0.13534314878141562</v>
      </c>
      <c r="G119" s="88">
        <f t="shared" si="20"/>
        <v>8.877648211474895E-2</v>
      </c>
      <c r="H119" s="251">
        <f t="shared" si="21"/>
        <v>0.11573834231440858</v>
      </c>
      <c r="I119" s="251">
        <f t="shared" si="22"/>
        <v>0.12063954393116033</v>
      </c>
      <c r="K119" s="59"/>
      <c r="L119" s="59"/>
      <c r="M119" s="59"/>
      <c r="N119" s="59"/>
      <c r="O119" s="59"/>
      <c r="P119" s="59"/>
    </row>
    <row r="120" spans="2:16" ht="15" customHeight="1">
      <c r="B120" s="83" t="str">
        <f t="shared" si="18"/>
        <v>OGE Energy Corporation</v>
      </c>
      <c r="C120" s="84" t="str">
        <f t="shared" si="18"/>
        <v>OGE</v>
      </c>
      <c r="D120" s="87">
        <f t="shared" si="18"/>
        <v>4.6566666666666673E-2</v>
      </c>
      <c r="E120" s="324">
        <f>INDEX('AEB-5 LT Beta'!$O$7:$O$22,MATCH('AEB-4 CAPM'!C120,'AEB-5 LT Beta'!$B$7:$B$22,0))</f>
        <v>0.95416666666666672</v>
      </c>
      <c r="F120" s="101">
        <f t="shared" si="19"/>
        <v>0.13534314878141562</v>
      </c>
      <c r="G120" s="88">
        <f t="shared" si="20"/>
        <v>8.877648211474895E-2</v>
      </c>
      <c r="H120" s="251">
        <f t="shared" si="21"/>
        <v>0.13127422668448963</v>
      </c>
      <c r="I120" s="251">
        <f t="shared" si="22"/>
        <v>0.13229145720872112</v>
      </c>
      <c r="K120" s="59"/>
      <c r="L120" s="59"/>
      <c r="M120" s="59"/>
      <c r="N120" s="59"/>
      <c r="O120" s="59"/>
      <c r="P120" s="59"/>
    </row>
    <row r="121" spans="2:16" ht="15" customHeight="1">
      <c r="B121" s="83" t="str">
        <f t="shared" si="18"/>
        <v>Pinnacle West Capital Corporation</v>
      </c>
      <c r="C121" s="84" t="str">
        <f t="shared" si="18"/>
        <v>PNW</v>
      </c>
      <c r="D121" s="87">
        <f t="shared" si="18"/>
        <v>4.6566666666666673E-2</v>
      </c>
      <c r="E121" s="324">
        <f>INDEX('AEB-5 LT Beta'!$O$7:$O$22,MATCH('AEB-4 CAPM'!C121,'AEB-5 LT Beta'!$B$7:$B$22,0))</f>
        <v>0.77083333333333337</v>
      </c>
      <c r="F121" s="101">
        <f t="shared" si="19"/>
        <v>0.13534314878141562</v>
      </c>
      <c r="G121" s="88">
        <f t="shared" si="20"/>
        <v>8.877648211474895E-2</v>
      </c>
      <c r="H121" s="251">
        <f t="shared" si="21"/>
        <v>0.11499853829678566</v>
      </c>
      <c r="I121" s="251">
        <f t="shared" si="22"/>
        <v>0.12008469091794315</v>
      </c>
      <c r="K121" s="59"/>
      <c r="L121" s="59"/>
      <c r="M121" s="59"/>
      <c r="N121" s="59"/>
      <c r="O121" s="59"/>
      <c r="P121" s="59"/>
    </row>
    <row r="122" spans="2:16" ht="15" customHeight="1">
      <c r="B122" s="83" t="str">
        <f t="shared" si="18"/>
        <v>Portland General Electric Company</v>
      </c>
      <c r="C122" s="84" t="str">
        <f t="shared" si="18"/>
        <v>POR</v>
      </c>
      <c r="D122" s="87">
        <f t="shared" si="18"/>
        <v>4.6566666666666673E-2</v>
      </c>
      <c r="E122" s="324">
        <f>INDEX('AEB-5 LT Beta'!$O$7:$O$22,MATCH('AEB-4 CAPM'!C122,'AEB-5 LT Beta'!$B$7:$B$22,0))</f>
        <v>0.77916666666666645</v>
      </c>
      <c r="F122" s="101">
        <f t="shared" si="19"/>
        <v>0.13534314878141562</v>
      </c>
      <c r="G122" s="88">
        <f t="shared" si="20"/>
        <v>8.877648211474895E-2</v>
      </c>
      <c r="H122" s="251">
        <f t="shared" si="21"/>
        <v>0.11573834231440855</v>
      </c>
      <c r="I122" s="251">
        <f t="shared" si="22"/>
        <v>0.12063954393116032</v>
      </c>
      <c r="K122" s="59"/>
      <c r="L122" s="59"/>
      <c r="M122" s="59"/>
      <c r="N122" s="59"/>
      <c r="O122" s="59"/>
      <c r="P122" s="59"/>
    </row>
    <row r="123" spans="2:16" ht="15" customHeight="1">
      <c r="B123" s="83" t="str">
        <f t="shared" si="18"/>
        <v>PPL Corporation</v>
      </c>
      <c r="C123" s="84" t="str">
        <f t="shared" si="18"/>
        <v>PPL</v>
      </c>
      <c r="D123" s="87">
        <f t="shared" si="18"/>
        <v>4.6566666666666673E-2</v>
      </c>
      <c r="E123" s="324">
        <f>INDEX('AEB-5 LT Beta'!$O$7:$O$22,MATCH('AEB-4 CAPM'!C123,'AEB-5 LT Beta'!$B$7:$B$22,0))</f>
        <v>0.85833333333333328</v>
      </c>
      <c r="F123" s="101">
        <f t="shared" si="19"/>
        <v>0.13534314878141562</v>
      </c>
      <c r="G123" s="88">
        <f t="shared" si="20"/>
        <v>8.877648211474895E-2</v>
      </c>
      <c r="H123" s="251">
        <f t="shared" si="21"/>
        <v>0.12276648048182619</v>
      </c>
      <c r="I123" s="251">
        <f t="shared" si="22"/>
        <v>0.12591064755672354</v>
      </c>
      <c r="K123" s="59"/>
      <c r="L123" s="59"/>
      <c r="M123" s="59"/>
      <c r="N123" s="59"/>
      <c r="O123" s="59"/>
      <c r="P123" s="59"/>
    </row>
    <row r="124" spans="2:16" ht="15" customHeight="1">
      <c r="B124" s="83" t="str">
        <f t="shared" si="18"/>
        <v>Southern Company</v>
      </c>
      <c r="C124" s="84" t="str">
        <f t="shared" si="18"/>
        <v>SO</v>
      </c>
      <c r="D124" s="87">
        <f t="shared" si="18"/>
        <v>4.6566666666666673E-2</v>
      </c>
      <c r="E124" s="324">
        <f>INDEX('AEB-5 LT Beta'!$O$7:$O$22,MATCH('AEB-4 CAPM'!C124,'AEB-5 LT Beta'!$B$7:$B$22,0))</f>
        <v>0.70416666666666672</v>
      </c>
      <c r="F124" s="101">
        <f t="shared" si="19"/>
        <v>0.13534314878141562</v>
      </c>
      <c r="G124" s="88">
        <f t="shared" si="20"/>
        <v>8.877648211474895E-2</v>
      </c>
      <c r="H124" s="251">
        <f t="shared" si="21"/>
        <v>0.10908010615580239</v>
      </c>
      <c r="I124" s="251">
        <f t="shared" si="22"/>
        <v>0.11564586681220571</v>
      </c>
      <c r="K124" s="59"/>
      <c r="L124" s="59"/>
      <c r="M124" s="59"/>
      <c r="N124" s="59"/>
      <c r="O124" s="59"/>
      <c r="P124" s="59"/>
    </row>
    <row r="125" spans="2:16" ht="15" customHeight="1">
      <c r="B125" s="83" t="str">
        <f t="shared" si="18"/>
        <v>Xcel Energy Inc.</v>
      </c>
      <c r="C125" s="84" t="str">
        <f t="shared" si="18"/>
        <v>XEL</v>
      </c>
      <c r="D125" s="87">
        <f t="shared" si="18"/>
        <v>4.6566666666666673E-2</v>
      </c>
      <c r="E125" s="324">
        <f>INDEX('AEB-5 LT Beta'!$O$7:$O$22,MATCH('AEB-4 CAPM'!C125,'AEB-5 LT Beta'!$B$7:$B$22,0))</f>
        <v>0.6875</v>
      </c>
      <c r="F125" s="101">
        <f t="shared" si="19"/>
        <v>0.13534314878141562</v>
      </c>
      <c r="G125" s="88">
        <f t="shared" si="20"/>
        <v>8.877648211474895E-2</v>
      </c>
      <c r="H125" s="251">
        <f t="shared" si="21"/>
        <v>0.10760049812055658</v>
      </c>
      <c r="I125" s="251">
        <f t="shared" si="22"/>
        <v>0.11453616078577133</v>
      </c>
      <c r="K125" s="59"/>
      <c r="L125" s="59"/>
      <c r="M125" s="59"/>
      <c r="N125" s="59"/>
      <c r="O125" s="59"/>
      <c r="P125" s="59"/>
    </row>
    <row r="126" spans="2:16" ht="15" customHeight="1">
      <c r="B126" s="80" t="s">
        <v>84</v>
      </c>
      <c r="C126" s="325"/>
      <c r="D126" s="325"/>
      <c r="E126" s="326"/>
      <c r="F126" s="253"/>
      <c r="G126" s="253"/>
      <c r="H126" s="253">
        <f>AVERAGE(H110:H125)</f>
        <v>0.11504477604788708</v>
      </c>
      <c r="I126" s="253">
        <f>AVERAGE(I110:I125)</f>
        <v>0.12011936923126922</v>
      </c>
    </row>
    <row r="127" spans="2:16" ht="15" customHeight="1" thickBot="1">
      <c r="B127" s="327" t="s">
        <v>85</v>
      </c>
      <c r="C127" s="328"/>
      <c r="D127" s="328"/>
      <c r="E127" s="329"/>
      <c r="F127" s="254"/>
      <c r="G127" s="254"/>
      <c r="H127" s="254">
        <f>MEDIAN(H110:H125)</f>
        <v>0.11518348930119138</v>
      </c>
      <c r="I127" s="254">
        <f>MEDIAN(I110:I125)</f>
        <v>0.12022340417124744</v>
      </c>
    </row>
    <row r="128" spans="2:16" ht="15" customHeight="1">
      <c r="G128" s="256"/>
      <c r="H128" s="256"/>
      <c r="I128" s="256"/>
    </row>
    <row r="129" spans="2:16" ht="15" customHeight="1">
      <c r="B129" s="92" t="s">
        <v>71</v>
      </c>
    </row>
    <row r="130" spans="2:16" ht="15" customHeight="1">
      <c r="B130" s="330" t="str">
        <f>B28</f>
        <v>[1] Bloomberg Professional 30-day average as of November 28, 2025</v>
      </c>
    </row>
    <row r="131" spans="2:16" ht="15" customHeight="1">
      <c r="B131" s="255" t="s">
        <v>1544</v>
      </c>
    </row>
    <row r="132" spans="2:16" ht="15" customHeight="1">
      <c r="B132" s="255" t="str">
        <f>$B$30</f>
        <v>[3] Schedule AEB-6</v>
      </c>
    </row>
    <row r="133" spans="2:16" ht="15" customHeight="1">
      <c r="B133" s="255" t="s">
        <v>94</v>
      </c>
    </row>
    <row r="134" spans="2:16" ht="15" customHeight="1">
      <c r="B134" s="330" t="s">
        <v>95</v>
      </c>
    </row>
    <row r="135" spans="2:16" ht="15" customHeight="1">
      <c r="B135" s="330" t="s">
        <v>96</v>
      </c>
    </row>
    <row r="138" spans="2:16" ht="15" customHeight="1">
      <c r="B138" s="454" t="s">
        <v>90</v>
      </c>
      <c r="C138" s="454"/>
      <c r="D138" s="454"/>
      <c r="E138" s="454"/>
      <c r="F138" s="454"/>
      <c r="G138" s="454"/>
      <c r="H138" s="454"/>
      <c r="I138" s="454"/>
    </row>
    <row r="139" spans="2:16" ht="15" customHeight="1">
      <c r="B139" s="454" t="s">
        <v>100</v>
      </c>
      <c r="C139" s="454"/>
      <c r="D139" s="454"/>
      <c r="E139" s="454"/>
      <c r="F139" s="454"/>
      <c r="G139" s="454"/>
      <c r="H139" s="454"/>
      <c r="I139" s="454"/>
    </row>
    <row r="140" spans="2:16" ht="15" customHeight="1">
      <c r="B140" s="319"/>
      <c r="C140" s="319"/>
      <c r="D140" s="319"/>
      <c r="E140" s="319"/>
      <c r="F140" s="319"/>
      <c r="G140" s="319"/>
      <c r="H140" s="319"/>
      <c r="I140" s="319"/>
    </row>
    <row r="141" spans="2:16" ht="15" customHeight="1" thickBot="1">
      <c r="B141" s="74"/>
      <c r="C141" s="74"/>
      <c r="D141" s="280" t="s">
        <v>31</v>
      </c>
      <c r="E141" s="280" t="s">
        <v>32</v>
      </c>
      <c r="F141" s="280" t="s">
        <v>33</v>
      </c>
      <c r="G141" s="280" t="s">
        <v>34</v>
      </c>
      <c r="H141" s="280" t="s">
        <v>35</v>
      </c>
      <c r="I141" s="280" t="s">
        <v>36</v>
      </c>
    </row>
    <row r="142" spans="2:16" ht="79.150000000000006" customHeight="1">
      <c r="B142" s="78" t="s">
        <v>39</v>
      </c>
      <c r="C142" s="331" t="s">
        <v>40</v>
      </c>
      <c r="D142" s="79" t="str">
        <f>D40</f>
        <v>Near-term projected 30-year U.S. Treasury bond yield 
(Q1 2026 - Q1 2027)</v>
      </c>
      <c r="E142" s="322" t="s">
        <v>1485</v>
      </c>
      <c r="F142" s="322" t="s">
        <v>1486</v>
      </c>
      <c r="G142" s="322" t="s">
        <v>1487</v>
      </c>
      <c r="H142" s="323" t="s">
        <v>1488</v>
      </c>
      <c r="I142" s="323" t="s">
        <v>1489</v>
      </c>
    </row>
    <row r="143" spans="2:16" ht="15" customHeight="1">
      <c r="B143" s="80"/>
      <c r="C143" s="80"/>
      <c r="D143" s="74"/>
      <c r="E143" s="74"/>
      <c r="F143" s="74"/>
      <c r="G143" s="280"/>
      <c r="H143" s="280"/>
      <c r="I143" s="280"/>
    </row>
    <row r="144" spans="2:16" ht="15" customHeight="1">
      <c r="B144" s="83" t="str">
        <f t="shared" ref="B144:C159" si="23">B8</f>
        <v>Alliant Energy Corporation</v>
      </c>
      <c r="C144" s="84" t="str">
        <f t="shared" si="23"/>
        <v>LNT</v>
      </c>
      <c r="D144" s="101">
        <f t="shared" ref="D144:D159" si="24">D42</f>
        <v>4.5999999999999999E-2</v>
      </c>
      <c r="E144" s="324">
        <f t="shared" ref="E144:F159" si="25">E110</f>
        <v>0.77499999999999991</v>
      </c>
      <c r="F144" s="101">
        <f t="shared" si="25"/>
        <v>0.13534314878141562</v>
      </c>
      <c r="G144" s="88">
        <f t="shared" ref="G144:G159" si="26">F144-D144</f>
        <v>8.9343148781415624E-2</v>
      </c>
      <c r="H144" s="251">
        <f t="shared" ref="H144:H159" si="27">IFERROR(G144*E144+D144, "")</f>
        <v>0.1152409403055971</v>
      </c>
      <c r="I144" s="251">
        <f t="shared" ref="I144:I159" si="28">IFERROR((0.25*G144)+(0.75*E144*G144)+D144, "")</f>
        <v>0.12026649242455173</v>
      </c>
      <c r="K144" s="59"/>
      <c r="L144" s="59"/>
      <c r="M144" s="59"/>
      <c r="N144" s="59"/>
      <c r="O144" s="59"/>
      <c r="P144" s="59"/>
    </row>
    <row r="145" spans="2:16" ht="15" customHeight="1">
      <c r="B145" s="83" t="str">
        <f t="shared" si="23"/>
        <v>Ameren Corporation</v>
      </c>
      <c r="C145" s="84" t="str">
        <f t="shared" si="23"/>
        <v>AEE</v>
      </c>
      <c r="D145" s="101">
        <f t="shared" si="24"/>
        <v>4.5999999999999999E-2</v>
      </c>
      <c r="E145" s="324">
        <f t="shared" si="25"/>
        <v>0.75416666666666654</v>
      </c>
      <c r="F145" s="101">
        <f t="shared" si="25"/>
        <v>0.13534314878141562</v>
      </c>
      <c r="G145" s="88">
        <f t="shared" si="26"/>
        <v>8.9343148781415624E-2</v>
      </c>
      <c r="H145" s="251">
        <f t="shared" si="27"/>
        <v>0.11337962470598427</v>
      </c>
      <c r="I145" s="251">
        <f t="shared" si="28"/>
        <v>0.11887050572484212</v>
      </c>
      <c r="K145" s="59"/>
      <c r="L145" s="59"/>
      <c r="M145" s="59"/>
      <c r="N145" s="59"/>
      <c r="O145" s="59"/>
      <c r="P145" s="59"/>
    </row>
    <row r="146" spans="2:16" ht="15" customHeight="1">
      <c r="B146" s="83" t="str">
        <f t="shared" si="23"/>
        <v>American Electric Power Company, Inc.</v>
      </c>
      <c r="C146" s="84" t="str">
        <f t="shared" si="23"/>
        <v>AEP</v>
      </c>
      <c r="D146" s="101">
        <f t="shared" si="24"/>
        <v>4.5999999999999999E-2</v>
      </c>
      <c r="E146" s="324">
        <f t="shared" si="25"/>
        <v>0.6958333333333333</v>
      </c>
      <c r="F146" s="101">
        <f t="shared" si="25"/>
        <v>0.13534314878141562</v>
      </c>
      <c r="G146" s="88">
        <f t="shared" si="26"/>
        <v>8.9343148781415624E-2</v>
      </c>
      <c r="H146" s="251">
        <f t="shared" si="27"/>
        <v>0.10816794102706837</v>
      </c>
      <c r="I146" s="251">
        <f t="shared" si="28"/>
        <v>0.11496174296565519</v>
      </c>
      <c r="K146" s="59"/>
      <c r="L146" s="59"/>
      <c r="M146" s="59"/>
      <c r="N146" s="59"/>
      <c r="O146" s="59"/>
      <c r="P146" s="59"/>
    </row>
    <row r="147" spans="2:16" ht="15" customHeight="1">
      <c r="B147" s="83" t="str">
        <f t="shared" si="23"/>
        <v>Avista Corporation</v>
      </c>
      <c r="C147" s="84" t="str">
        <f t="shared" si="23"/>
        <v>AVA</v>
      </c>
      <c r="D147" s="101">
        <f t="shared" si="24"/>
        <v>4.5999999999999999E-2</v>
      </c>
      <c r="E147" s="324">
        <f t="shared" si="25"/>
        <v>0.80833333333333324</v>
      </c>
      <c r="F147" s="101">
        <f t="shared" si="25"/>
        <v>0.13534314878141562</v>
      </c>
      <c r="G147" s="88">
        <f t="shared" si="26"/>
        <v>8.9343148781415624E-2</v>
      </c>
      <c r="H147" s="251">
        <f t="shared" si="27"/>
        <v>0.11821904526497762</v>
      </c>
      <c r="I147" s="251">
        <f t="shared" si="28"/>
        <v>0.12250007114408712</v>
      </c>
      <c r="K147" s="59"/>
      <c r="L147" s="59"/>
      <c r="M147" s="59"/>
      <c r="N147" s="59"/>
      <c r="O147" s="59"/>
      <c r="P147" s="59"/>
    </row>
    <row r="148" spans="2:16" ht="15" customHeight="1">
      <c r="B148" s="83" t="str">
        <f t="shared" si="23"/>
        <v>CMS Energy Corporation</v>
      </c>
      <c r="C148" s="84" t="str">
        <f t="shared" si="23"/>
        <v>CMS</v>
      </c>
      <c r="D148" s="101">
        <f t="shared" si="24"/>
        <v>4.5999999999999999E-2</v>
      </c>
      <c r="E148" s="324">
        <f t="shared" si="25"/>
        <v>0.71666666666666667</v>
      </c>
      <c r="F148" s="101">
        <f t="shared" si="25"/>
        <v>0.13534314878141562</v>
      </c>
      <c r="G148" s="88">
        <f t="shared" si="26"/>
        <v>8.9343148781415624E-2</v>
      </c>
      <c r="H148" s="251">
        <f t="shared" si="27"/>
        <v>0.1100292566266812</v>
      </c>
      <c r="I148" s="251">
        <f t="shared" si="28"/>
        <v>0.1163577296653648</v>
      </c>
      <c r="K148" s="59"/>
      <c r="L148" s="59"/>
      <c r="M148" s="59"/>
      <c r="N148" s="59"/>
      <c r="O148" s="59"/>
      <c r="P148" s="59"/>
    </row>
    <row r="149" spans="2:16" ht="15" customHeight="1">
      <c r="B149" s="83" t="str">
        <f t="shared" si="23"/>
        <v>Dominion Resources, Inc.</v>
      </c>
      <c r="C149" s="84" t="str">
        <f t="shared" si="23"/>
        <v>D</v>
      </c>
      <c r="D149" s="101">
        <f t="shared" si="24"/>
        <v>4.5999999999999999E-2</v>
      </c>
      <c r="E149" s="324">
        <f t="shared" si="25"/>
        <v>0.73333333333333328</v>
      </c>
      <c r="F149" s="101">
        <f t="shared" si="25"/>
        <v>0.13534314878141562</v>
      </c>
      <c r="G149" s="88">
        <f t="shared" si="26"/>
        <v>8.9343148781415624E-2</v>
      </c>
      <c r="H149" s="251">
        <f t="shared" si="27"/>
        <v>0.11151830910637145</v>
      </c>
      <c r="I149" s="251">
        <f t="shared" si="28"/>
        <v>0.11747451902513249</v>
      </c>
      <c r="K149" s="59"/>
      <c r="L149" s="59"/>
      <c r="M149" s="59"/>
      <c r="N149" s="59"/>
      <c r="O149" s="59"/>
      <c r="P149" s="59"/>
    </row>
    <row r="150" spans="2:16" ht="15" customHeight="1">
      <c r="B150" s="83" t="str">
        <f t="shared" si="23"/>
        <v>DTE Energy Company</v>
      </c>
      <c r="C150" s="84" t="str">
        <f t="shared" si="23"/>
        <v>DTE</v>
      </c>
      <c r="D150" s="101">
        <f t="shared" si="24"/>
        <v>4.5999999999999999E-2</v>
      </c>
      <c r="E150" s="324">
        <f t="shared" si="25"/>
        <v>0.79166666666666663</v>
      </c>
      <c r="F150" s="101">
        <f t="shared" si="25"/>
        <v>0.13534314878141562</v>
      </c>
      <c r="G150" s="88">
        <f t="shared" si="26"/>
        <v>8.9343148781415624E-2</v>
      </c>
      <c r="H150" s="251">
        <f t="shared" si="27"/>
        <v>0.11672999278528737</v>
      </c>
      <c r="I150" s="251">
        <f t="shared" si="28"/>
        <v>0.12138328178431944</v>
      </c>
      <c r="K150" s="59"/>
      <c r="L150" s="59"/>
      <c r="M150" s="59"/>
      <c r="N150" s="59"/>
      <c r="O150" s="59"/>
      <c r="P150" s="59"/>
    </row>
    <row r="151" spans="2:16" ht="15" customHeight="1">
      <c r="B151" s="83" t="str">
        <f t="shared" si="23"/>
        <v>Entergy Corporation</v>
      </c>
      <c r="C151" s="84" t="str">
        <f t="shared" si="23"/>
        <v>ETR</v>
      </c>
      <c r="D151" s="101">
        <f t="shared" si="24"/>
        <v>4.5999999999999999E-2</v>
      </c>
      <c r="E151" s="324">
        <f t="shared" si="25"/>
        <v>0.78333333333333333</v>
      </c>
      <c r="F151" s="101">
        <f t="shared" si="25"/>
        <v>0.13534314878141562</v>
      </c>
      <c r="G151" s="88">
        <f t="shared" si="26"/>
        <v>8.9343148781415624E-2</v>
      </c>
      <c r="H151" s="251">
        <f t="shared" si="27"/>
        <v>0.11598546654544224</v>
      </c>
      <c r="I151" s="251">
        <f t="shared" si="28"/>
        <v>0.12082488710443559</v>
      </c>
      <c r="K151" s="59"/>
      <c r="L151" s="59"/>
      <c r="M151" s="59"/>
      <c r="N151" s="59"/>
      <c r="O151" s="59"/>
      <c r="P151" s="59"/>
    </row>
    <row r="152" spans="2:16" ht="15" customHeight="1">
      <c r="B152" s="83" t="str">
        <f t="shared" si="23"/>
        <v>IDACORP, Inc.</v>
      </c>
      <c r="C152" s="84" t="str">
        <f t="shared" si="23"/>
        <v>IDA</v>
      </c>
      <c r="D152" s="101">
        <f t="shared" si="24"/>
        <v>4.5999999999999999E-2</v>
      </c>
      <c r="E152" s="324">
        <f t="shared" si="25"/>
        <v>0.74999999999999989</v>
      </c>
      <c r="F152" s="101">
        <f t="shared" si="25"/>
        <v>0.13534314878141562</v>
      </c>
      <c r="G152" s="88">
        <f t="shared" si="26"/>
        <v>8.9343148781415624E-2</v>
      </c>
      <c r="H152" s="251">
        <f t="shared" si="27"/>
        <v>0.11300736158606171</v>
      </c>
      <c r="I152" s="251">
        <f t="shared" si="28"/>
        <v>0.11859130838490019</v>
      </c>
      <c r="K152" s="59"/>
      <c r="L152" s="59"/>
      <c r="M152" s="59"/>
      <c r="N152" s="59"/>
      <c r="O152" s="59"/>
      <c r="P152" s="59"/>
    </row>
    <row r="153" spans="2:16" ht="15" customHeight="1">
      <c r="B153" s="83" t="str">
        <f t="shared" si="23"/>
        <v>NextEra Energy, Inc.</v>
      </c>
      <c r="C153" s="84" t="str">
        <f t="shared" si="23"/>
        <v>NEE</v>
      </c>
      <c r="D153" s="101">
        <f t="shared" si="24"/>
        <v>4.5999999999999999E-2</v>
      </c>
      <c r="E153" s="324">
        <f t="shared" si="25"/>
        <v>0.77916666666666679</v>
      </c>
      <c r="F153" s="101">
        <f t="shared" si="25"/>
        <v>0.13534314878141562</v>
      </c>
      <c r="G153" s="88">
        <f t="shared" si="26"/>
        <v>8.9343148781415624E-2</v>
      </c>
      <c r="H153" s="251">
        <f t="shared" si="27"/>
        <v>0.11561320342551969</v>
      </c>
      <c r="I153" s="251">
        <f t="shared" si="28"/>
        <v>0.12054568976449367</v>
      </c>
      <c r="K153" s="59"/>
      <c r="L153" s="59"/>
      <c r="M153" s="59"/>
      <c r="N153" s="59"/>
      <c r="O153" s="59"/>
      <c r="P153" s="59"/>
    </row>
    <row r="154" spans="2:16" ht="15" customHeight="1">
      <c r="B154" s="83" t="str">
        <f t="shared" si="23"/>
        <v>OGE Energy Corporation</v>
      </c>
      <c r="C154" s="84" t="str">
        <f t="shared" si="23"/>
        <v>OGE</v>
      </c>
      <c r="D154" s="101">
        <f t="shared" si="24"/>
        <v>4.5999999999999999E-2</v>
      </c>
      <c r="E154" s="324">
        <f t="shared" si="25"/>
        <v>0.95416666666666672</v>
      </c>
      <c r="F154" s="101">
        <f t="shared" si="25"/>
        <v>0.13534314878141562</v>
      </c>
      <c r="G154" s="88">
        <f t="shared" si="26"/>
        <v>8.9343148781415624E-2</v>
      </c>
      <c r="H154" s="251">
        <f t="shared" si="27"/>
        <v>0.1312482544622674</v>
      </c>
      <c r="I154" s="251">
        <f t="shared" si="28"/>
        <v>0.13227197804205448</v>
      </c>
      <c r="K154" s="59"/>
      <c r="L154" s="59"/>
      <c r="M154" s="59"/>
      <c r="N154" s="59"/>
      <c r="O154" s="59"/>
      <c r="P154" s="59"/>
    </row>
    <row r="155" spans="2:16" ht="15" customHeight="1">
      <c r="B155" s="83" t="str">
        <f t="shared" si="23"/>
        <v>Pinnacle West Capital Corporation</v>
      </c>
      <c r="C155" s="84" t="str">
        <f t="shared" si="23"/>
        <v>PNW</v>
      </c>
      <c r="D155" s="101">
        <f t="shared" si="24"/>
        <v>4.5999999999999999E-2</v>
      </c>
      <c r="E155" s="324">
        <f t="shared" si="25"/>
        <v>0.77083333333333337</v>
      </c>
      <c r="F155" s="101">
        <f t="shared" si="25"/>
        <v>0.13534314878141562</v>
      </c>
      <c r="G155" s="88">
        <f t="shared" si="26"/>
        <v>8.9343148781415624E-2</v>
      </c>
      <c r="H155" s="251">
        <f t="shared" si="27"/>
        <v>0.11486867718567455</v>
      </c>
      <c r="I155" s="251">
        <f t="shared" si="28"/>
        <v>0.11998729508460981</v>
      </c>
      <c r="K155" s="59"/>
      <c r="L155" s="59"/>
      <c r="M155" s="59"/>
      <c r="N155" s="59"/>
      <c r="O155" s="59"/>
      <c r="P155" s="59"/>
    </row>
    <row r="156" spans="2:16" ht="15" customHeight="1">
      <c r="B156" s="83" t="str">
        <f t="shared" si="23"/>
        <v>Portland General Electric Company</v>
      </c>
      <c r="C156" s="84" t="str">
        <f t="shared" si="23"/>
        <v>POR</v>
      </c>
      <c r="D156" s="101">
        <f t="shared" si="24"/>
        <v>4.5999999999999999E-2</v>
      </c>
      <c r="E156" s="324">
        <f t="shared" si="25"/>
        <v>0.77916666666666645</v>
      </c>
      <c r="F156" s="101">
        <f t="shared" si="25"/>
        <v>0.13534314878141562</v>
      </c>
      <c r="G156" s="88">
        <f t="shared" si="26"/>
        <v>8.9343148781415624E-2</v>
      </c>
      <c r="H156" s="251">
        <f t="shared" si="27"/>
        <v>0.11561320342551966</v>
      </c>
      <c r="I156" s="251">
        <f t="shared" si="28"/>
        <v>0.12054568976449365</v>
      </c>
      <c r="K156" s="59"/>
      <c r="L156" s="59"/>
      <c r="M156" s="59"/>
      <c r="N156" s="59"/>
      <c r="O156" s="59"/>
      <c r="P156" s="59"/>
    </row>
    <row r="157" spans="2:16" ht="15" customHeight="1">
      <c r="B157" s="83" t="str">
        <f t="shared" si="23"/>
        <v>PPL Corporation</v>
      </c>
      <c r="C157" s="84" t="str">
        <f t="shared" si="23"/>
        <v>PPL</v>
      </c>
      <c r="D157" s="101">
        <f t="shared" si="24"/>
        <v>4.5999999999999999E-2</v>
      </c>
      <c r="E157" s="324">
        <f t="shared" si="25"/>
        <v>0.85833333333333328</v>
      </c>
      <c r="F157" s="101">
        <f t="shared" si="25"/>
        <v>0.13534314878141562</v>
      </c>
      <c r="G157" s="88">
        <f t="shared" si="26"/>
        <v>8.9343148781415624E-2</v>
      </c>
      <c r="H157" s="251">
        <f t="shared" si="27"/>
        <v>0.12268620270404841</v>
      </c>
      <c r="I157" s="251">
        <f t="shared" si="28"/>
        <v>0.1258504392233902</v>
      </c>
      <c r="K157" s="59"/>
      <c r="L157" s="59"/>
      <c r="M157" s="59"/>
      <c r="N157" s="59"/>
      <c r="O157" s="59"/>
      <c r="P157" s="59"/>
    </row>
    <row r="158" spans="2:16" ht="15" customHeight="1">
      <c r="B158" s="83" t="str">
        <f t="shared" si="23"/>
        <v>Southern Company</v>
      </c>
      <c r="C158" s="84" t="str">
        <f t="shared" si="23"/>
        <v>SO</v>
      </c>
      <c r="D158" s="101">
        <f t="shared" si="24"/>
        <v>4.5999999999999999E-2</v>
      </c>
      <c r="E158" s="324">
        <f t="shared" si="25"/>
        <v>0.70416666666666672</v>
      </c>
      <c r="F158" s="101">
        <f t="shared" si="25"/>
        <v>0.13534314878141562</v>
      </c>
      <c r="G158" s="88">
        <f t="shared" si="26"/>
        <v>8.9343148781415624E-2</v>
      </c>
      <c r="H158" s="251">
        <f t="shared" si="27"/>
        <v>0.1089124672669135</v>
      </c>
      <c r="I158" s="251">
        <f t="shared" si="28"/>
        <v>0.11552013764553903</v>
      </c>
      <c r="K158" s="59"/>
      <c r="L158" s="59"/>
      <c r="M158" s="59"/>
      <c r="N158" s="59"/>
      <c r="O158" s="59"/>
      <c r="P158" s="59"/>
    </row>
    <row r="159" spans="2:16" ht="15" customHeight="1">
      <c r="B159" s="83" t="str">
        <f t="shared" si="23"/>
        <v>Xcel Energy Inc.</v>
      </c>
      <c r="C159" s="84" t="str">
        <f t="shared" si="23"/>
        <v>XEL</v>
      </c>
      <c r="D159" s="101">
        <f t="shared" si="24"/>
        <v>4.5999999999999999E-2</v>
      </c>
      <c r="E159" s="324">
        <f t="shared" si="25"/>
        <v>0.6875</v>
      </c>
      <c r="F159" s="101">
        <f t="shared" si="25"/>
        <v>0.13534314878141562</v>
      </c>
      <c r="G159" s="88">
        <f t="shared" si="26"/>
        <v>8.9343148781415624E-2</v>
      </c>
      <c r="H159" s="251">
        <f t="shared" si="27"/>
        <v>0.10742341478722324</v>
      </c>
      <c r="I159" s="251">
        <f t="shared" si="28"/>
        <v>0.11440334828577134</v>
      </c>
      <c r="K159" s="59"/>
      <c r="L159" s="59"/>
      <c r="M159" s="59"/>
      <c r="N159" s="59"/>
      <c r="O159" s="59"/>
      <c r="P159" s="59"/>
    </row>
    <row r="160" spans="2:16" ht="15" customHeight="1">
      <c r="B160" s="80" t="s">
        <v>84</v>
      </c>
      <c r="C160" s="325"/>
      <c r="D160" s="325"/>
      <c r="E160" s="326"/>
      <c r="F160" s="253"/>
      <c r="G160" s="253"/>
      <c r="H160" s="253">
        <f>AVERAGE(H144:H159)</f>
        <v>0.11491521007566488</v>
      </c>
      <c r="I160" s="253">
        <f>AVERAGE(I144:I159)</f>
        <v>0.12002219475210256</v>
      </c>
    </row>
    <row r="161" spans="2:9" ht="15" customHeight="1" thickBot="1">
      <c r="B161" s="327" t="s">
        <v>85</v>
      </c>
      <c r="C161" s="328"/>
      <c r="D161" s="328"/>
      <c r="E161" s="329"/>
      <c r="F161" s="254"/>
      <c r="G161" s="254"/>
      <c r="H161" s="254">
        <f>MEDIAN(H144:H159)</f>
        <v>0.11505480874563583</v>
      </c>
      <c r="I161" s="254">
        <f>MEDIAN(I144:I159)</f>
        <v>0.12012689375458077</v>
      </c>
    </row>
    <row r="162" spans="2:9" ht="15" customHeight="1">
      <c r="G162" s="256"/>
      <c r="H162" s="256"/>
      <c r="I162" s="256"/>
    </row>
    <row r="163" spans="2:9" ht="15" customHeight="1">
      <c r="B163" s="92" t="s">
        <v>71</v>
      </c>
    </row>
    <row r="164" spans="2:9" ht="15" customHeight="1">
      <c r="B164" s="255" t="str">
        <f>B62</f>
        <v>[1] Blue Chip Financial Forecasts, Vol. 44, No. 12, December 1, 2025, at 2</v>
      </c>
    </row>
    <row r="165" spans="2:9" ht="15" customHeight="1">
      <c r="B165" s="255" t="str">
        <f>B131</f>
        <v>[2] Schedule AEB-5</v>
      </c>
    </row>
    <row r="166" spans="2:9" ht="15" customHeight="1">
      <c r="B166" s="255" t="str">
        <f>$B$30</f>
        <v>[3] Schedule AEB-6</v>
      </c>
    </row>
    <row r="167" spans="2:9" ht="15" customHeight="1">
      <c r="B167" s="255" t="s">
        <v>94</v>
      </c>
    </row>
    <row r="168" spans="2:9" ht="15" customHeight="1">
      <c r="B168" s="330" t="s">
        <v>95</v>
      </c>
    </row>
    <row r="169" spans="2:9" ht="15" customHeight="1">
      <c r="B169" s="330" t="s">
        <v>96</v>
      </c>
    </row>
    <row r="172" spans="2:9" ht="15" customHeight="1">
      <c r="B172" s="454" t="s">
        <v>90</v>
      </c>
      <c r="C172" s="454"/>
      <c r="D172" s="454"/>
      <c r="E172" s="454"/>
      <c r="F172" s="454"/>
      <c r="G172" s="454"/>
      <c r="H172" s="454"/>
      <c r="I172" s="454"/>
    </row>
    <row r="173" spans="2:9" ht="15" customHeight="1">
      <c r="B173" s="454" t="s">
        <v>101</v>
      </c>
      <c r="C173" s="454"/>
      <c r="D173" s="454"/>
      <c r="E173" s="454"/>
      <c r="F173" s="454"/>
      <c r="G173" s="454"/>
      <c r="H173" s="454"/>
      <c r="I173" s="454"/>
    </row>
    <row r="174" spans="2:9" ht="15" customHeight="1">
      <c r="B174" s="319"/>
      <c r="C174" s="319"/>
      <c r="D174" s="319"/>
      <c r="E174" s="319"/>
      <c r="F174" s="319"/>
      <c r="G174" s="319"/>
      <c r="H174" s="319"/>
      <c r="I174" s="319"/>
    </row>
    <row r="175" spans="2:9" ht="15" customHeight="1" thickBot="1">
      <c r="B175" s="74"/>
      <c r="C175" s="74"/>
      <c r="D175" s="280" t="s">
        <v>31</v>
      </c>
      <c r="E175" s="280" t="s">
        <v>32</v>
      </c>
      <c r="F175" s="280" t="s">
        <v>33</v>
      </c>
      <c r="G175" s="280" t="s">
        <v>34</v>
      </c>
      <c r="H175" s="280" t="s">
        <v>35</v>
      </c>
      <c r="I175" s="280" t="s">
        <v>36</v>
      </c>
    </row>
    <row r="176" spans="2:9" ht="67.150000000000006" customHeight="1">
      <c r="B176" s="78" t="s">
        <v>39</v>
      </c>
      <c r="C176" s="331" t="s">
        <v>40</v>
      </c>
      <c r="D176" s="79" t="str">
        <f>D74</f>
        <v>Projected 30-year U.S. Treasury bond yield 
(2027 - 2031)</v>
      </c>
      <c r="E176" s="322" t="s">
        <v>1485</v>
      </c>
      <c r="F176" s="322" t="s">
        <v>1486</v>
      </c>
      <c r="G176" s="322" t="s">
        <v>1487</v>
      </c>
      <c r="H176" s="323" t="s">
        <v>1488</v>
      </c>
      <c r="I176" s="323" t="s">
        <v>1489</v>
      </c>
    </row>
    <row r="177" spans="2:22" ht="15" customHeight="1">
      <c r="B177" s="80"/>
      <c r="C177" s="80"/>
      <c r="D177" s="74"/>
      <c r="E177" s="74"/>
      <c r="F177" s="74"/>
      <c r="G177" s="280"/>
      <c r="H177" s="280"/>
      <c r="I177" s="280"/>
    </row>
    <row r="178" spans="2:22" ht="15" customHeight="1">
      <c r="B178" s="83" t="str">
        <f t="shared" ref="B178:C193" si="29">B8</f>
        <v>Alliant Energy Corporation</v>
      </c>
      <c r="C178" s="84" t="str">
        <f t="shared" si="29"/>
        <v>LNT</v>
      </c>
      <c r="D178" s="87">
        <f t="shared" ref="D178:D193" si="30">D76</f>
        <v>4.5999999999999999E-2</v>
      </c>
      <c r="E178" s="324">
        <f t="shared" ref="E178:F191" si="31">E144</f>
        <v>0.77499999999999991</v>
      </c>
      <c r="F178" s="101">
        <f t="shared" si="31"/>
        <v>0.13534314878141562</v>
      </c>
      <c r="G178" s="88">
        <f t="shared" ref="G178:G192" si="32">F178-D178</f>
        <v>8.9343148781415624E-2</v>
      </c>
      <c r="H178" s="251">
        <f t="shared" ref="H178:H192" si="33">IFERROR(G178*E178+D178, "")</f>
        <v>0.1152409403055971</v>
      </c>
      <c r="I178" s="251">
        <f t="shared" ref="I178:I192" si="34">IFERROR((0.25*G178)+(0.75*E178*G178)+D178, "")</f>
        <v>0.12026649242455173</v>
      </c>
      <c r="K178" s="59"/>
      <c r="L178" s="59"/>
      <c r="M178" s="59"/>
      <c r="N178" s="59"/>
      <c r="O178" s="59"/>
      <c r="P178" s="59"/>
      <c r="R178" s="113"/>
      <c r="S178" s="113"/>
      <c r="T178" s="113"/>
      <c r="U178" s="113"/>
      <c r="V178" s="113"/>
    </row>
    <row r="179" spans="2:22" ht="15" customHeight="1">
      <c r="B179" s="83" t="str">
        <f t="shared" si="29"/>
        <v>Ameren Corporation</v>
      </c>
      <c r="C179" s="84" t="str">
        <f t="shared" si="29"/>
        <v>AEE</v>
      </c>
      <c r="D179" s="87">
        <f t="shared" si="30"/>
        <v>4.5999999999999999E-2</v>
      </c>
      <c r="E179" s="324">
        <f t="shared" si="31"/>
        <v>0.75416666666666654</v>
      </c>
      <c r="F179" s="101">
        <f t="shared" si="31"/>
        <v>0.13534314878141562</v>
      </c>
      <c r="G179" s="88">
        <f t="shared" si="32"/>
        <v>8.9343148781415624E-2</v>
      </c>
      <c r="H179" s="251">
        <f t="shared" si="33"/>
        <v>0.11337962470598427</v>
      </c>
      <c r="I179" s="251">
        <f t="shared" si="34"/>
        <v>0.11887050572484212</v>
      </c>
      <c r="K179" s="59"/>
      <c r="L179" s="59"/>
      <c r="M179" s="59"/>
      <c r="N179" s="59"/>
      <c r="O179" s="59"/>
      <c r="P179" s="59"/>
      <c r="R179" s="113"/>
      <c r="S179" s="113"/>
      <c r="T179" s="113"/>
      <c r="U179" s="113"/>
      <c r="V179" s="113"/>
    </row>
    <row r="180" spans="2:22" ht="15" customHeight="1">
      <c r="B180" s="83" t="str">
        <f t="shared" si="29"/>
        <v>American Electric Power Company, Inc.</v>
      </c>
      <c r="C180" s="84" t="str">
        <f t="shared" si="29"/>
        <v>AEP</v>
      </c>
      <c r="D180" s="87">
        <f t="shared" si="30"/>
        <v>4.5999999999999999E-2</v>
      </c>
      <c r="E180" s="324">
        <f t="shared" si="31"/>
        <v>0.6958333333333333</v>
      </c>
      <c r="F180" s="101">
        <f t="shared" si="31"/>
        <v>0.13534314878141562</v>
      </c>
      <c r="G180" s="88">
        <f>F180-D180</f>
        <v>8.9343148781415624E-2</v>
      </c>
      <c r="H180" s="251">
        <f t="shared" si="33"/>
        <v>0.10816794102706837</v>
      </c>
      <c r="I180" s="251">
        <f t="shared" si="34"/>
        <v>0.11496174296565519</v>
      </c>
      <c r="K180" s="59"/>
      <c r="L180" s="59"/>
      <c r="M180" s="59"/>
      <c r="N180" s="59"/>
      <c r="O180" s="59"/>
      <c r="P180" s="59"/>
      <c r="R180" s="113"/>
      <c r="S180" s="113"/>
      <c r="T180" s="113"/>
      <c r="U180" s="113"/>
      <c r="V180" s="113"/>
    </row>
    <row r="181" spans="2:22" ht="15" customHeight="1">
      <c r="B181" s="83" t="str">
        <f t="shared" si="29"/>
        <v>Avista Corporation</v>
      </c>
      <c r="C181" s="84" t="str">
        <f t="shared" si="29"/>
        <v>AVA</v>
      </c>
      <c r="D181" s="87">
        <f t="shared" si="30"/>
        <v>4.5999999999999999E-2</v>
      </c>
      <c r="E181" s="324">
        <f t="shared" si="31"/>
        <v>0.80833333333333324</v>
      </c>
      <c r="F181" s="101">
        <f t="shared" si="31"/>
        <v>0.13534314878141562</v>
      </c>
      <c r="G181" s="88">
        <f t="shared" si="32"/>
        <v>8.9343148781415624E-2</v>
      </c>
      <c r="H181" s="251">
        <f t="shared" si="33"/>
        <v>0.11821904526497762</v>
      </c>
      <c r="I181" s="251">
        <f t="shared" si="34"/>
        <v>0.12250007114408712</v>
      </c>
      <c r="K181" s="59"/>
      <c r="L181" s="59"/>
      <c r="M181" s="59"/>
      <c r="N181" s="59"/>
      <c r="O181" s="59"/>
      <c r="P181" s="59"/>
      <c r="R181" s="113"/>
      <c r="S181" s="113"/>
      <c r="T181" s="113"/>
      <c r="U181" s="113"/>
      <c r="V181" s="113"/>
    </row>
    <row r="182" spans="2:22" ht="15" customHeight="1">
      <c r="B182" s="83" t="str">
        <f t="shared" si="29"/>
        <v>CMS Energy Corporation</v>
      </c>
      <c r="C182" s="84" t="str">
        <f t="shared" si="29"/>
        <v>CMS</v>
      </c>
      <c r="D182" s="87">
        <f t="shared" si="30"/>
        <v>4.5999999999999999E-2</v>
      </c>
      <c r="E182" s="324">
        <f t="shared" si="31"/>
        <v>0.71666666666666667</v>
      </c>
      <c r="F182" s="101">
        <f t="shared" si="31"/>
        <v>0.13534314878141562</v>
      </c>
      <c r="G182" s="88">
        <f t="shared" si="32"/>
        <v>8.9343148781415624E-2</v>
      </c>
      <c r="H182" s="251">
        <f t="shared" si="33"/>
        <v>0.1100292566266812</v>
      </c>
      <c r="I182" s="251">
        <f t="shared" si="34"/>
        <v>0.1163577296653648</v>
      </c>
      <c r="K182" s="59"/>
      <c r="L182" s="59"/>
      <c r="M182" s="59"/>
      <c r="N182" s="59"/>
      <c r="O182" s="59"/>
      <c r="P182" s="59"/>
      <c r="R182" s="113"/>
      <c r="S182" s="113"/>
      <c r="T182" s="113"/>
      <c r="U182" s="113"/>
      <c r="V182" s="113"/>
    </row>
    <row r="183" spans="2:22" ht="15" customHeight="1">
      <c r="B183" s="83" t="str">
        <f t="shared" si="29"/>
        <v>Dominion Resources, Inc.</v>
      </c>
      <c r="C183" s="84" t="str">
        <f t="shared" si="29"/>
        <v>D</v>
      </c>
      <c r="D183" s="87">
        <f t="shared" si="30"/>
        <v>4.5999999999999999E-2</v>
      </c>
      <c r="E183" s="324">
        <f t="shared" si="31"/>
        <v>0.73333333333333328</v>
      </c>
      <c r="F183" s="101">
        <f t="shared" si="31"/>
        <v>0.13534314878141562</v>
      </c>
      <c r="G183" s="88">
        <f t="shared" si="32"/>
        <v>8.9343148781415624E-2</v>
      </c>
      <c r="H183" s="251">
        <f t="shared" si="33"/>
        <v>0.11151830910637145</v>
      </c>
      <c r="I183" s="251">
        <f t="shared" si="34"/>
        <v>0.11747451902513249</v>
      </c>
      <c r="K183" s="59"/>
      <c r="L183" s="59"/>
      <c r="M183" s="59"/>
      <c r="N183" s="59"/>
      <c r="O183" s="59"/>
      <c r="P183" s="59"/>
      <c r="R183" s="113"/>
      <c r="S183" s="113"/>
      <c r="T183" s="113"/>
      <c r="U183" s="113"/>
      <c r="V183" s="113"/>
    </row>
    <row r="184" spans="2:22" ht="15" customHeight="1">
      <c r="B184" s="83" t="str">
        <f t="shared" si="29"/>
        <v>DTE Energy Company</v>
      </c>
      <c r="C184" s="84" t="str">
        <f t="shared" si="29"/>
        <v>DTE</v>
      </c>
      <c r="D184" s="87">
        <f t="shared" si="30"/>
        <v>4.5999999999999999E-2</v>
      </c>
      <c r="E184" s="324">
        <f t="shared" si="31"/>
        <v>0.79166666666666663</v>
      </c>
      <c r="F184" s="101">
        <f t="shared" si="31"/>
        <v>0.13534314878141562</v>
      </c>
      <c r="G184" s="88">
        <f t="shared" si="32"/>
        <v>8.9343148781415624E-2</v>
      </c>
      <c r="H184" s="251">
        <f t="shared" si="33"/>
        <v>0.11672999278528737</v>
      </c>
      <c r="I184" s="251">
        <f t="shared" si="34"/>
        <v>0.12138328178431944</v>
      </c>
      <c r="K184" s="59"/>
      <c r="L184" s="59"/>
      <c r="M184" s="59"/>
      <c r="N184" s="59"/>
      <c r="O184" s="59"/>
      <c r="P184" s="59"/>
      <c r="R184" s="113"/>
      <c r="S184" s="113"/>
      <c r="T184" s="113"/>
      <c r="U184" s="113"/>
      <c r="V184" s="113"/>
    </row>
    <row r="185" spans="2:22" ht="15" customHeight="1">
      <c r="B185" s="83" t="str">
        <f t="shared" si="29"/>
        <v>Entergy Corporation</v>
      </c>
      <c r="C185" s="84" t="str">
        <f t="shared" si="29"/>
        <v>ETR</v>
      </c>
      <c r="D185" s="87">
        <f t="shared" si="30"/>
        <v>4.5999999999999999E-2</v>
      </c>
      <c r="E185" s="324">
        <f t="shared" si="31"/>
        <v>0.78333333333333333</v>
      </c>
      <c r="F185" s="101">
        <f t="shared" si="31"/>
        <v>0.13534314878141562</v>
      </c>
      <c r="G185" s="88">
        <f t="shared" si="32"/>
        <v>8.9343148781415624E-2</v>
      </c>
      <c r="H185" s="251">
        <f t="shared" si="33"/>
        <v>0.11598546654544224</v>
      </c>
      <c r="I185" s="251">
        <f t="shared" si="34"/>
        <v>0.12082488710443559</v>
      </c>
      <c r="K185" s="59"/>
      <c r="L185" s="59"/>
      <c r="M185" s="59"/>
      <c r="N185" s="59"/>
      <c r="O185" s="59"/>
      <c r="P185" s="59"/>
      <c r="R185" s="113"/>
      <c r="S185" s="113"/>
      <c r="T185" s="113"/>
      <c r="U185" s="113"/>
      <c r="V185" s="113"/>
    </row>
    <row r="186" spans="2:22" ht="15" customHeight="1">
      <c r="B186" s="83" t="str">
        <f t="shared" si="29"/>
        <v>IDACORP, Inc.</v>
      </c>
      <c r="C186" s="84" t="str">
        <f t="shared" si="29"/>
        <v>IDA</v>
      </c>
      <c r="D186" s="87">
        <f t="shared" si="30"/>
        <v>4.5999999999999999E-2</v>
      </c>
      <c r="E186" s="324">
        <f t="shared" si="31"/>
        <v>0.74999999999999989</v>
      </c>
      <c r="F186" s="101">
        <f t="shared" si="31"/>
        <v>0.13534314878141562</v>
      </c>
      <c r="G186" s="88">
        <f t="shared" si="32"/>
        <v>8.9343148781415624E-2</v>
      </c>
      <c r="H186" s="251">
        <f t="shared" si="33"/>
        <v>0.11300736158606171</v>
      </c>
      <c r="I186" s="251">
        <f t="shared" si="34"/>
        <v>0.11859130838490019</v>
      </c>
      <c r="K186" s="59"/>
      <c r="L186" s="59"/>
      <c r="M186" s="59"/>
      <c r="N186" s="59"/>
      <c r="O186" s="59"/>
      <c r="P186" s="59"/>
      <c r="R186" s="113"/>
      <c r="S186" s="113"/>
      <c r="T186" s="113"/>
      <c r="U186" s="113"/>
      <c r="V186" s="113"/>
    </row>
    <row r="187" spans="2:22" ht="15" customHeight="1">
      <c r="B187" s="83" t="str">
        <f t="shared" si="29"/>
        <v>NextEra Energy, Inc.</v>
      </c>
      <c r="C187" s="84" t="str">
        <f t="shared" si="29"/>
        <v>NEE</v>
      </c>
      <c r="D187" s="87">
        <f t="shared" si="30"/>
        <v>4.5999999999999999E-2</v>
      </c>
      <c r="E187" s="324">
        <f t="shared" si="31"/>
        <v>0.77916666666666679</v>
      </c>
      <c r="F187" s="101">
        <f t="shared" si="31"/>
        <v>0.13534314878141562</v>
      </c>
      <c r="G187" s="88">
        <f t="shared" si="32"/>
        <v>8.9343148781415624E-2</v>
      </c>
      <c r="H187" s="251">
        <f t="shared" si="33"/>
        <v>0.11561320342551969</v>
      </c>
      <c r="I187" s="251">
        <f t="shared" si="34"/>
        <v>0.12054568976449367</v>
      </c>
      <c r="K187" s="59"/>
      <c r="L187" s="59"/>
      <c r="M187" s="59"/>
      <c r="N187" s="59"/>
      <c r="O187" s="59"/>
      <c r="P187" s="59"/>
      <c r="R187" s="113"/>
      <c r="S187" s="113"/>
      <c r="T187" s="113"/>
      <c r="U187" s="113"/>
      <c r="V187" s="113"/>
    </row>
    <row r="188" spans="2:22" ht="15" customHeight="1">
      <c r="B188" s="83" t="str">
        <f t="shared" si="29"/>
        <v>OGE Energy Corporation</v>
      </c>
      <c r="C188" s="84" t="str">
        <f t="shared" si="29"/>
        <v>OGE</v>
      </c>
      <c r="D188" s="87">
        <f t="shared" si="30"/>
        <v>4.5999999999999999E-2</v>
      </c>
      <c r="E188" s="324">
        <f t="shared" si="31"/>
        <v>0.95416666666666672</v>
      </c>
      <c r="F188" s="101">
        <f t="shared" si="31"/>
        <v>0.13534314878141562</v>
      </c>
      <c r="G188" s="88">
        <f t="shared" si="32"/>
        <v>8.9343148781415624E-2</v>
      </c>
      <c r="H188" s="251">
        <f t="shared" si="33"/>
        <v>0.1312482544622674</v>
      </c>
      <c r="I188" s="251">
        <f t="shared" si="34"/>
        <v>0.13227197804205448</v>
      </c>
      <c r="K188" s="59"/>
      <c r="L188" s="59"/>
      <c r="M188" s="59"/>
      <c r="N188" s="59"/>
      <c r="O188" s="59"/>
      <c r="P188" s="59"/>
      <c r="R188" s="113"/>
      <c r="S188" s="113"/>
      <c r="T188" s="113"/>
      <c r="U188" s="113"/>
      <c r="V188" s="113"/>
    </row>
    <row r="189" spans="2:22" ht="15" customHeight="1">
      <c r="B189" s="83" t="str">
        <f t="shared" si="29"/>
        <v>Pinnacle West Capital Corporation</v>
      </c>
      <c r="C189" s="84" t="str">
        <f t="shared" si="29"/>
        <v>PNW</v>
      </c>
      <c r="D189" s="87">
        <f t="shared" si="30"/>
        <v>4.5999999999999999E-2</v>
      </c>
      <c r="E189" s="324">
        <f t="shared" si="31"/>
        <v>0.77083333333333337</v>
      </c>
      <c r="F189" s="101">
        <f t="shared" si="31"/>
        <v>0.13534314878141562</v>
      </c>
      <c r="G189" s="88">
        <f t="shared" si="32"/>
        <v>8.9343148781415624E-2</v>
      </c>
      <c r="H189" s="251">
        <f t="shared" si="33"/>
        <v>0.11486867718567455</v>
      </c>
      <c r="I189" s="251">
        <f t="shared" si="34"/>
        <v>0.11998729508460981</v>
      </c>
      <c r="K189" s="59"/>
      <c r="L189" s="59"/>
      <c r="M189" s="59"/>
      <c r="N189" s="59"/>
      <c r="O189" s="59"/>
      <c r="P189" s="59"/>
      <c r="R189" s="113"/>
      <c r="S189" s="113"/>
      <c r="T189" s="113"/>
      <c r="U189" s="113"/>
      <c r="V189" s="113"/>
    </row>
    <row r="190" spans="2:22" ht="15" customHeight="1">
      <c r="B190" s="83" t="str">
        <f t="shared" si="29"/>
        <v>Portland General Electric Company</v>
      </c>
      <c r="C190" s="84" t="str">
        <f t="shared" si="29"/>
        <v>POR</v>
      </c>
      <c r="D190" s="87">
        <f t="shared" si="30"/>
        <v>4.5999999999999999E-2</v>
      </c>
      <c r="E190" s="324">
        <f t="shared" si="31"/>
        <v>0.77916666666666645</v>
      </c>
      <c r="F190" s="101">
        <f t="shared" si="31"/>
        <v>0.13534314878141562</v>
      </c>
      <c r="G190" s="88">
        <f t="shared" si="32"/>
        <v>8.9343148781415624E-2</v>
      </c>
      <c r="H190" s="251">
        <f t="shared" si="33"/>
        <v>0.11561320342551966</v>
      </c>
      <c r="I190" s="251">
        <f t="shared" si="34"/>
        <v>0.12054568976449365</v>
      </c>
      <c r="K190" s="59"/>
      <c r="L190" s="59"/>
      <c r="M190" s="59"/>
      <c r="N190" s="59"/>
      <c r="O190" s="59"/>
      <c r="P190" s="59"/>
      <c r="R190" s="113"/>
      <c r="S190" s="113"/>
      <c r="T190" s="113"/>
      <c r="U190" s="113"/>
      <c r="V190" s="113"/>
    </row>
    <row r="191" spans="2:22" ht="15" customHeight="1">
      <c r="B191" s="83" t="str">
        <f t="shared" si="29"/>
        <v>PPL Corporation</v>
      </c>
      <c r="C191" s="84" t="str">
        <f t="shared" si="29"/>
        <v>PPL</v>
      </c>
      <c r="D191" s="87">
        <f t="shared" si="30"/>
        <v>4.5999999999999999E-2</v>
      </c>
      <c r="E191" s="324">
        <f t="shared" si="31"/>
        <v>0.85833333333333328</v>
      </c>
      <c r="F191" s="101">
        <f t="shared" si="31"/>
        <v>0.13534314878141562</v>
      </c>
      <c r="G191" s="88">
        <f t="shared" si="32"/>
        <v>8.9343148781415624E-2</v>
      </c>
      <c r="H191" s="251">
        <f t="shared" si="33"/>
        <v>0.12268620270404841</v>
      </c>
      <c r="I191" s="251">
        <f t="shared" si="34"/>
        <v>0.1258504392233902</v>
      </c>
      <c r="J191" s="255"/>
      <c r="K191" s="74"/>
      <c r="L191" s="74"/>
      <c r="M191" s="59"/>
      <c r="N191" s="59"/>
      <c r="O191" s="59"/>
      <c r="P191" s="59"/>
      <c r="R191" s="113"/>
      <c r="S191" s="113"/>
      <c r="T191" s="113"/>
      <c r="U191" s="113"/>
      <c r="V191" s="113"/>
    </row>
    <row r="192" spans="2:22" ht="15" customHeight="1">
      <c r="B192" s="83" t="str">
        <f t="shared" si="29"/>
        <v>Southern Company</v>
      </c>
      <c r="C192" s="84" t="str">
        <f t="shared" si="29"/>
        <v>SO</v>
      </c>
      <c r="D192" s="87">
        <f t="shared" si="30"/>
        <v>4.5999999999999999E-2</v>
      </c>
      <c r="E192" s="324">
        <f t="shared" ref="E192:F192" si="35">E158</f>
        <v>0.70416666666666672</v>
      </c>
      <c r="F192" s="101">
        <f t="shared" si="35"/>
        <v>0.13534314878141562</v>
      </c>
      <c r="G192" s="88">
        <f t="shared" si="32"/>
        <v>8.9343148781415624E-2</v>
      </c>
      <c r="H192" s="251">
        <f t="shared" si="33"/>
        <v>0.1089124672669135</v>
      </c>
      <c r="I192" s="251">
        <f t="shared" si="34"/>
        <v>0.11552013764553903</v>
      </c>
      <c r="J192" s="255"/>
      <c r="K192" s="74"/>
      <c r="L192" s="74"/>
      <c r="M192" s="59"/>
      <c r="N192" s="59"/>
      <c r="O192" s="59"/>
      <c r="P192" s="59"/>
      <c r="R192" s="113"/>
      <c r="S192" s="113"/>
      <c r="T192" s="113"/>
      <c r="U192" s="113"/>
      <c r="V192" s="113"/>
    </row>
    <row r="193" spans="2:22" ht="15" customHeight="1">
      <c r="B193" s="83" t="str">
        <f t="shared" si="29"/>
        <v>Xcel Energy Inc.</v>
      </c>
      <c r="C193" s="84" t="str">
        <f t="shared" si="29"/>
        <v>XEL</v>
      </c>
      <c r="D193" s="87">
        <f t="shared" si="30"/>
        <v>4.5999999999999999E-2</v>
      </c>
      <c r="E193" s="324">
        <f>E159</f>
        <v>0.6875</v>
      </c>
      <c r="F193" s="101">
        <f>F159</f>
        <v>0.13534314878141562</v>
      </c>
      <c r="G193" s="88">
        <f>F193-D193</f>
        <v>8.9343148781415624E-2</v>
      </c>
      <c r="H193" s="251">
        <f>IFERROR(G193*E193+D193, "")</f>
        <v>0.10742341478722324</v>
      </c>
      <c r="I193" s="251">
        <f>IFERROR((0.25*G193)+(0.75*E193*G193)+D193, "")</f>
        <v>0.11440334828577134</v>
      </c>
      <c r="J193" s="255"/>
      <c r="K193" s="74"/>
      <c r="L193" s="74"/>
      <c r="M193" s="59"/>
      <c r="N193" s="59"/>
      <c r="O193" s="59"/>
      <c r="P193" s="59"/>
      <c r="R193" s="113"/>
      <c r="S193" s="113"/>
      <c r="T193" s="113"/>
      <c r="U193" s="113"/>
      <c r="V193" s="113"/>
    </row>
    <row r="194" spans="2:22" ht="15" customHeight="1">
      <c r="B194" s="80" t="s">
        <v>84</v>
      </c>
      <c r="C194" s="325"/>
      <c r="D194" s="325"/>
      <c r="E194" s="326"/>
      <c r="F194" s="253"/>
      <c r="G194" s="253"/>
      <c r="H194" s="253">
        <f>AVERAGE(H178:H193)</f>
        <v>0.11491521007566488</v>
      </c>
      <c r="I194" s="253">
        <f>AVERAGE(I178:I193)</f>
        <v>0.12002219475210256</v>
      </c>
      <c r="J194" s="255"/>
      <c r="K194" s="256"/>
      <c r="L194" s="256"/>
    </row>
    <row r="195" spans="2:22" ht="15" customHeight="1" thickBot="1">
      <c r="B195" s="327" t="s">
        <v>85</v>
      </c>
      <c r="C195" s="328"/>
      <c r="D195" s="328"/>
      <c r="E195" s="329"/>
      <c r="F195" s="254"/>
      <c r="G195" s="254"/>
      <c r="H195" s="254">
        <f>MEDIAN(H178:H193)</f>
        <v>0.11505480874563583</v>
      </c>
      <c r="I195" s="254">
        <f>MEDIAN(I178:I193)</f>
        <v>0.12012689375458077</v>
      </c>
      <c r="J195" s="255"/>
      <c r="K195" s="256"/>
      <c r="L195" s="256"/>
    </row>
    <row r="196" spans="2:22" ht="15" customHeight="1">
      <c r="G196" s="256"/>
      <c r="H196" s="256"/>
      <c r="I196" s="256"/>
      <c r="J196" s="255"/>
      <c r="K196" s="256"/>
      <c r="L196" s="256"/>
    </row>
    <row r="197" spans="2:22" ht="15" customHeight="1">
      <c r="B197" s="92" t="s">
        <v>71</v>
      </c>
      <c r="G197" s="256"/>
      <c r="H197" s="256"/>
      <c r="I197" s="256"/>
      <c r="J197" s="255"/>
      <c r="K197" s="256"/>
      <c r="L197" s="256"/>
    </row>
    <row r="198" spans="2:22" ht="15" customHeight="1">
      <c r="B198" s="330" t="str">
        <f>B96</f>
        <v>[1] Blue Chip Financial Forecasts, Vol. 44, No. 12, December 1, 2025, at 14</v>
      </c>
      <c r="G198" s="256"/>
      <c r="H198" s="256"/>
      <c r="I198" s="256"/>
      <c r="J198" s="255"/>
      <c r="K198" s="256"/>
      <c r="L198" s="256"/>
    </row>
    <row r="199" spans="2:22" ht="15" customHeight="1">
      <c r="B199" s="255" t="str">
        <f>B165</f>
        <v>[2] Schedule AEB-5</v>
      </c>
      <c r="G199" s="256"/>
      <c r="H199" s="256"/>
      <c r="I199" s="256"/>
    </row>
    <row r="200" spans="2:22" ht="15" customHeight="1">
      <c r="B200" s="255" t="str">
        <f>$B$30</f>
        <v>[3] Schedule AEB-6</v>
      </c>
      <c r="G200" s="256"/>
      <c r="H200" s="256"/>
      <c r="I200" s="256"/>
    </row>
    <row r="201" spans="2:22" ht="15" customHeight="1">
      <c r="B201" s="255" t="s">
        <v>94</v>
      </c>
      <c r="G201" s="256"/>
      <c r="H201" s="256"/>
      <c r="I201" s="256"/>
    </row>
    <row r="202" spans="2:22" ht="15" customHeight="1">
      <c r="B202" s="330" t="s">
        <v>95</v>
      </c>
      <c r="G202" s="256"/>
      <c r="H202" s="256"/>
      <c r="I202" s="256"/>
    </row>
    <row r="203" spans="2:22" ht="15" customHeight="1">
      <c r="B203" s="330" t="s">
        <v>96</v>
      </c>
      <c r="G203" s="256"/>
      <c r="H203" s="256"/>
      <c r="I203" s="256"/>
    </row>
  </sheetData>
  <mergeCells count="12">
    <mergeCell ref="B173:I173"/>
    <mergeCell ref="B2:I2"/>
    <mergeCell ref="B3:I3"/>
    <mergeCell ref="B36:I36"/>
    <mergeCell ref="B37:I37"/>
    <mergeCell ref="B70:I70"/>
    <mergeCell ref="B71:I71"/>
    <mergeCell ref="B104:I104"/>
    <mergeCell ref="B105:I105"/>
    <mergeCell ref="B138:I138"/>
    <mergeCell ref="B139:I139"/>
    <mergeCell ref="B172:I172"/>
  </mergeCells>
  <printOptions horizontalCentered="1"/>
  <pageMargins left="0.7" right="0.7" top="1.25" bottom="0.75" header="0.3" footer="0.3"/>
  <pageSetup scale="84" fitToWidth="0" fitToHeight="0" orientation="portrait" useFirstPageNumber="1" horizontalDpi="1200" verticalDpi="1200" r:id="rId1"/>
  <headerFooter scaleWithDoc="0">
    <oddHeader>&amp;L&amp;"Arial,Regular"DRAFT- PRIVILEGED AND CONFIDENTIAL
PREPARED AT THE REQUEST OF COUNSEL
&amp;R&amp;"Arial,Regular"Schedule AEB-4
Page &amp;P</oddHeader>
  </headerFooter>
  <rowBreaks count="5" manualBreakCount="5">
    <brk id="34" max="16383" man="1"/>
    <brk id="68" max="16383" man="1"/>
    <brk id="102" max="16383" man="1"/>
    <brk id="136" max="16383" man="1"/>
    <brk id="1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3DC3-AC7F-4533-8C02-86B6BC7FBBFA}">
  <sheetPr codeName="Sheet5">
    <pageSetUpPr autoPageBreaks="0" fitToPage="1"/>
  </sheetPr>
  <dimension ref="A2:AA39"/>
  <sheetViews>
    <sheetView zoomScale="75" zoomScaleNormal="75" zoomScaleSheetLayoutView="65" zoomScalePageLayoutView="55" workbookViewId="0">
      <selection activeCell="I36" sqref="I36"/>
    </sheetView>
  </sheetViews>
  <sheetFormatPr defaultColWidth="14.140625" defaultRowHeight="15" customHeight="1"/>
  <cols>
    <col min="1" max="1" width="34.5703125" style="103" customWidth="1"/>
    <col min="2" max="2" width="6.28515625" style="104" bestFit="1" customWidth="1"/>
    <col min="3" max="15" width="10.5703125" style="103" customWidth="1"/>
    <col min="16" max="17" width="14.140625" style="103"/>
    <col min="18" max="26" width="14.140625" style="104"/>
    <col min="27" max="16384" width="14.140625" style="103"/>
  </cols>
  <sheetData>
    <row r="2" spans="1:27" ht="15" customHeight="1">
      <c r="A2" s="455" t="s">
        <v>102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</row>
    <row r="4" spans="1:27" ht="15" customHeight="1" thickBot="1">
      <c r="C4" s="114" t="s">
        <v>31</v>
      </c>
      <c r="D4" s="114" t="s">
        <v>32</v>
      </c>
      <c r="E4" s="114" t="s">
        <v>33</v>
      </c>
      <c r="F4" s="114" t="s">
        <v>34</v>
      </c>
      <c r="G4" s="114" t="s">
        <v>35</v>
      </c>
      <c r="H4" s="114" t="s">
        <v>36</v>
      </c>
      <c r="I4" s="114" t="s">
        <v>37</v>
      </c>
      <c r="J4" s="114" t="s">
        <v>103</v>
      </c>
      <c r="K4" s="114" t="s">
        <v>38</v>
      </c>
      <c r="L4" s="114" t="s">
        <v>104</v>
      </c>
      <c r="M4" s="114" t="s">
        <v>105</v>
      </c>
      <c r="N4" s="114" t="s">
        <v>106</v>
      </c>
      <c r="O4" s="114" t="s">
        <v>1346</v>
      </c>
      <c r="U4" s="82"/>
      <c r="V4" s="82"/>
      <c r="W4" s="82"/>
      <c r="X4" s="82"/>
      <c r="Y4" s="82"/>
      <c r="Z4" s="82"/>
    </row>
    <row r="5" spans="1:27" ht="15" customHeight="1">
      <c r="A5" s="115" t="s">
        <v>39</v>
      </c>
      <c r="B5" s="107" t="s">
        <v>40</v>
      </c>
      <c r="C5" s="116">
        <v>2013</v>
      </c>
      <c r="D5" s="116">
        <f>C5+1</f>
        <v>2014</v>
      </c>
      <c r="E5" s="116">
        <f t="shared" ref="E5:N5" si="0">D5+1</f>
        <v>2015</v>
      </c>
      <c r="F5" s="116">
        <f t="shared" si="0"/>
        <v>2016</v>
      </c>
      <c r="G5" s="116">
        <f t="shared" si="0"/>
        <v>2017</v>
      </c>
      <c r="H5" s="116">
        <f t="shared" si="0"/>
        <v>2018</v>
      </c>
      <c r="I5" s="116">
        <f t="shared" si="0"/>
        <v>2019</v>
      </c>
      <c r="J5" s="116">
        <f t="shared" si="0"/>
        <v>2020</v>
      </c>
      <c r="K5" s="116">
        <f t="shared" si="0"/>
        <v>2021</v>
      </c>
      <c r="L5" s="116">
        <f t="shared" si="0"/>
        <v>2022</v>
      </c>
      <c r="M5" s="116">
        <f t="shared" si="0"/>
        <v>2023</v>
      </c>
      <c r="N5" s="116">
        <f t="shared" si="0"/>
        <v>2024</v>
      </c>
      <c r="O5" s="117" t="s">
        <v>6</v>
      </c>
      <c r="U5" s="82"/>
      <c r="V5" s="82"/>
      <c r="W5" s="82"/>
      <c r="X5" s="82"/>
      <c r="Y5" s="82"/>
      <c r="Z5" s="82"/>
    </row>
    <row r="6" spans="1:27" ht="15" customHeight="1">
      <c r="A6" s="108"/>
      <c r="B6" s="118"/>
      <c r="C6" s="2"/>
      <c r="D6" s="2"/>
      <c r="E6" s="2"/>
      <c r="U6" s="82"/>
      <c r="V6" s="82"/>
      <c r="W6" s="82"/>
      <c r="X6" s="82"/>
      <c r="Y6" s="82"/>
      <c r="Z6" s="82"/>
    </row>
    <row r="7" spans="1:27" ht="15" customHeight="1">
      <c r="A7" s="2" t="str">
        <f>'AEB-3 CGDCF'!A8</f>
        <v>Alliant Energy Corporation</v>
      </c>
      <c r="B7" s="72" t="str">
        <f>'AEB-3 CGDCF'!B8</f>
        <v>LNT</v>
      </c>
      <c r="C7" s="110">
        <v>0.75</v>
      </c>
      <c r="D7" s="110">
        <v>0.8</v>
      </c>
      <c r="E7" s="110">
        <v>0.8</v>
      </c>
      <c r="F7" s="110">
        <v>0.7</v>
      </c>
      <c r="G7" s="110">
        <v>0.7</v>
      </c>
      <c r="H7" s="110">
        <v>0.6</v>
      </c>
      <c r="I7" s="110">
        <v>0.6</v>
      </c>
      <c r="J7" s="110">
        <v>0.85</v>
      </c>
      <c r="K7" s="110">
        <v>0.85</v>
      </c>
      <c r="L7" s="110">
        <v>0.85</v>
      </c>
      <c r="M7" s="110">
        <v>0.9</v>
      </c>
      <c r="N7" s="110">
        <v>0.9</v>
      </c>
      <c r="O7" s="119">
        <f>AVERAGE(C7:N7)</f>
        <v>0.77499999999999991</v>
      </c>
      <c r="Q7" s="120"/>
      <c r="R7" s="121"/>
      <c r="S7" s="121"/>
      <c r="T7" s="121"/>
      <c r="U7" s="121"/>
      <c r="V7" s="121"/>
      <c r="W7" s="121"/>
      <c r="X7" s="121"/>
      <c r="Y7" s="121"/>
      <c r="Z7" s="121"/>
      <c r="AA7" s="121"/>
    </row>
    <row r="8" spans="1:27" ht="15" customHeight="1">
      <c r="A8" s="2" t="str">
        <f>'AEB-3 CGDCF'!A9</f>
        <v>Ameren Corporation</v>
      </c>
      <c r="B8" s="72" t="str">
        <f>'AEB-3 CGDCF'!B9</f>
        <v>AEE</v>
      </c>
      <c r="C8" s="110">
        <v>0.8</v>
      </c>
      <c r="D8" s="110">
        <v>0.75</v>
      </c>
      <c r="E8" s="110">
        <v>0.75</v>
      </c>
      <c r="F8" s="110">
        <v>0.65</v>
      </c>
      <c r="G8" s="110">
        <v>0.7</v>
      </c>
      <c r="H8" s="110">
        <v>0.55000000000000004</v>
      </c>
      <c r="I8" s="110">
        <v>0.55000000000000004</v>
      </c>
      <c r="J8" s="110">
        <v>0.85</v>
      </c>
      <c r="K8" s="110">
        <v>0.8</v>
      </c>
      <c r="L8" s="110">
        <v>0.85</v>
      </c>
      <c r="M8" s="110">
        <v>0.9</v>
      </c>
      <c r="N8" s="110">
        <v>0.9</v>
      </c>
      <c r="O8" s="119">
        <f t="shared" ref="O8:O22" si="1">AVERAGE(C8:N8)</f>
        <v>0.75416666666666654</v>
      </c>
      <c r="Q8" s="120"/>
      <c r="R8" s="121"/>
      <c r="S8" s="121"/>
      <c r="T8" s="121"/>
      <c r="U8" s="121"/>
      <c r="V8" s="121"/>
      <c r="W8" s="121"/>
      <c r="X8" s="121"/>
      <c r="Y8" s="121"/>
      <c r="Z8" s="121"/>
      <c r="AA8" s="121"/>
    </row>
    <row r="9" spans="1:27" ht="15" customHeight="1">
      <c r="A9" s="2" t="str">
        <f>'AEB-3 CGDCF'!A10</f>
        <v>American Electric Power Company, Inc.</v>
      </c>
      <c r="B9" s="72" t="str">
        <f>'AEB-3 CGDCF'!B10</f>
        <v>AEP</v>
      </c>
      <c r="C9" s="110">
        <v>0.7</v>
      </c>
      <c r="D9" s="110">
        <v>0.7</v>
      </c>
      <c r="E9" s="110">
        <v>0.7</v>
      </c>
      <c r="F9" s="110">
        <v>0.65</v>
      </c>
      <c r="G9" s="110">
        <v>0.65</v>
      </c>
      <c r="H9" s="110">
        <v>0.55000000000000004</v>
      </c>
      <c r="I9" s="110">
        <v>0.55000000000000004</v>
      </c>
      <c r="J9" s="110">
        <v>0.75</v>
      </c>
      <c r="K9" s="110">
        <v>0.75</v>
      </c>
      <c r="L9" s="110">
        <v>0.75</v>
      </c>
      <c r="M9" s="110">
        <v>0.8</v>
      </c>
      <c r="N9" s="110">
        <v>0.8</v>
      </c>
      <c r="O9" s="119">
        <f t="shared" si="1"/>
        <v>0.6958333333333333</v>
      </c>
      <c r="Q9" s="120"/>
      <c r="R9" s="121"/>
      <c r="S9" s="121"/>
      <c r="T9" s="121"/>
      <c r="U9" s="121"/>
      <c r="V9" s="121"/>
      <c r="W9" s="121"/>
      <c r="X9" s="121"/>
      <c r="Y9" s="121"/>
      <c r="Z9" s="121"/>
      <c r="AA9" s="121"/>
    </row>
    <row r="10" spans="1:27" ht="15" customHeight="1">
      <c r="A10" s="2" t="str">
        <f>'AEB-3 CGDCF'!A11</f>
        <v>Avista Corporation</v>
      </c>
      <c r="B10" s="72" t="str">
        <f>'AEB-3 CGDCF'!B11</f>
        <v>AVA</v>
      </c>
      <c r="C10" s="110">
        <v>0.75</v>
      </c>
      <c r="D10" s="110">
        <v>0.8</v>
      </c>
      <c r="E10" s="110">
        <v>0.8</v>
      </c>
      <c r="F10" s="110">
        <v>0.7</v>
      </c>
      <c r="G10" s="110">
        <v>0.75</v>
      </c>
      <c r="H10" s="110">
        <v>0.65</v>
      </c>
      <c r="I10" s="110">
        <v>0.6</v>
      </c>
      <c r="J10" s="110">
        <v>0.95</v>
      </c>
      <c r="K10" s="110">
        <v>0.95</v>
      </c>
      <c r="L10" s="110">
        <v>0.9</v>
      </c>
      <c r="M10" s="110">
        <v>0.9</v>
      </c>
      <c r="N10" s="110">
        <v>0.95</v>
      </c>
      <c r="O10" s="119">
        <f t="shared" si="1"/>
        <v>0.80833333333333324</v>
      </c>
      <c r="Q10" s="120"/>
      <c r="R10" s="121"/>
      <c r="S10" s="121"/>
      <c r="T10" s="121"/>
      <c r="U10" s="121"/>
      <c r="V10" s="121"/>
      <c r="W10" s="121"/>
      <c r="X10" s="121"/>
      <c r="Y10" s="121"/>
      <c r="Z10" s="121"/>
      <c r="AA10" s="121"/>
    </row>
    <row r="11" spans="1:27" ht="15" customHeight="1">
      <c r="A11" s="2" t="str">
        <f>'AEB-3 CGDCF'!A12</f>
        <v>CMS Energy Corporation</v>
      </c>
      <c r="B11" s="72" t="str">
        <f>'AEB-3 CGDCF'!B12</f>
        <v>CMS</v>
      </c>
      <c r="C11" s="110">
        <v>0.7</v>
      </c>
      <c r="D11" s="110">
        <v>0.7</v>
      </c>
      <c r="E11" s="110">
        <v>0.75</v>
      </c>
      <c r="F11" s="110">
        <v>0.65</v>
      </c>
      <c r="G11" s="110">
        <v>0.65</v>
      </c>
      <c r="H11" s="110">
        <v>0.55000000000000004</v>
      </c>
      <c r="I11" s="110">
        <v>0.5</v>
      </c>
      <c r="J11" s="110">
        <v>0.8</v>
      </c>
      <c r="K11" s="110">
        <v>0.8</v>
      </c>
      <c r="L11" s="110">
        <v>0.8</v>
      </c>
      <c r="M11" s="110">
        <v>0.85</v>
      </c>
      <c r="N11" s="110">
        <v>0.85</v>
      </c>
      <c r="O11" s="119">
        <f t="shared" si="1"/>
        <v>0.71666666666666667</v>
      </c>
      <c r="Q11" s="120"/>
      <c r="R11" s="121"/>
      <c r="S11" s="121"/>
      <c r="T11" s="121"/>
      <c r="U11" s="121"/>
      <c r="V11" s="121"/>
      <c r="W11" s="121"/>
      <c r="X11" s="121"/>
      <c r="Y11" s="121"/>
      <c r="Z11" s="121"/>
      <c r="AA11" s="121"/>
    </row>
    <row r="12" spans="1:27" ht="15" customHeight="1">
      <c r="A12" s="2" t="str">
        <f>'AEB-3 CGDCF'!A13</f>
        <v>Dominion Resources, Inc.</v>
      </c>
      <c r="B12" s="72" t="str">
        <f>'AEB-3 CGDCF'!B13</f>
        <v>D</v>
      </c>
      <c r="C12" s="110">
        <v>0.7</v>
      </c>
      <c r="D12" s="110">
        <v>0.7</v>
      </c>
      <c r="E12" s="110">
        <v>0.7</v>
      </c>
      <c r="F12" s="110">
        <v>0.65</v>
      </c>
      <c r="G12" s="110">
        <v>0.65</v>
      </c>
      <c r="H12" s="110">
        <v>0.6</v>
      </c>
      <c r="I12" s="110">
        <v>0.55000000000000004</v>
      </c>
      <c r="J12" s="110">
        <v>0.8</v>
      </c>
      <c r="K12" s="110">
        <v>0.85</v>
      </c>
      <c r="L12" s="110">
        <v>0.85</v>
      </c>
      <c r="M12" s="110">
        <v>0.85</v>
      </c>
      <c r="N12" s="110">
        <v>0.9</v>
      </c>
      <c r="O12" s="119">
        <f t="shared" si="1"/>
        <v>0.73333333333333328</v>
      </c>
      <c r="Q12" s="120"/>
      <c r="R12" s="121"/>
      <c r="S12" s="121"/>
      <c r="T12" s="121"/>
      <c r="U12" s="121"/>
      <c r="V12" s="121"/>
      <c r="W12" s="121"/>
      <c r="X12" s="121"/>
      <c r="Y12" s="121"/>
      <c r="Z12" s="121"/>
      <c r="AA12" s="121"/>
    </row>
    <row r="13" spans="1:27" ht="15" customHeight="1">
      <c r="A13" s="2" t="str">
        <f>'AEB-3 CGDCF'!A14</f>
        <v>DTE Energy Company</v>
      </c>
      <c r="B13" s="72" t="str">
        <f>'AEB-3 CGDCF'!B14</f>
        <v>DTE</v>
      </c>
      <c r="C13" s="110">
        <v>0.8</v>
      </c>
      <c r="D13" s="110">
        <v>0.75</v>
      </c>
      <c r="E13" s="110">
        <v>0.75</v>
      </c>
      <c r="F13" s="110">
        <v>0.65</v>
      </c>
      <c r="G13" s="110">
        <v>0.65</v>
      </c>
      <c r="H13" s="110">
        <v>0.55000000000000004</v>
      </c>
      <c r="I13" s="110">
        <v>0.55000000000000004</v>
      </c>
      <c r="J13" s="110">
        <v>0.95</v>
      </c>
      <c r="K13" s="110">
        <v>0.95</v>
      </c>
      <c r="L13" s="110">
        <v>0.95</v>
      </c>
      <c r="M13" s="110">
        <v>0.95</v>
      </c>
      <c r="N13" s="110">
        <v>1</v>
      </c>
      <c r="O13" s="119">
        <f t="shared" si="1"/>
        <v>0.79166666666666663</v>
      </c>
      <c r="Q13" s="120"/>
      <c r="R13" s="121"/>
      <c r="S13" s="121"/>
      <c r="T13" s="121"/>
      <c r="U13" s="121"/>
      <c r="V13" s="121"/>
      <c r="W13" s="121"/>
      <c r="X13" s="121"/>
      <c r="Y13" s="121"/>
      <c r="Z13" s="121"/>
      <c r="AA13" s="121"/>
    </row>
    <row r="14" spans="1:27" ht="15" customHeight="1">
      <c r="A14" s="2" t="str">
        <f>'AEB-3 CGDCF'!A15</f>
        <v>Entergy Corporation</v>
      </c>
      <c r="B14" s="72" t="str">
        <f>'AEB-3 CGDCF'!B15</f>
        <v>ETR</v>
      </c>
      <c r="C14" s="110">
        <v>0.7</v>
      </c>
      <c r="D14" s="110">
        <v>0.7</v>
      </c>
      <c r="E14" s="110">
        <v>0.7</v>
      </c>
      <c r="F14" s="110">
        <v>0.65</v>
      </c>
      <c r="G14" s="110">
        <v>0.65</v>
      </c>
      <c r="H14" s="110">
        <v>0.6</v>
      </c>
      <c r="I14" s="110">
        <v>0.6</v>
      </c>
      <c r="J14" s="110">
        <v>0.95</v>
      </c>
      <c r="K14" s="110">
        <v>0.95</v>
      </c>
      <c r="L14" s="110">
        <v>0.95</v>
      </c>
      <c r="M14" s="110">
        <v>0.95</v>
      </c>
      <c r="N14" s="110">
        <v>1</v>
      </c>
      <c r="O14" s="119">
        <f t="shared" si="1"/>
        <v>0.78333333333333333</v>
      </c>
      <c r="Q14" s="120"/>
      <c r="R14" s="121"/>
      <c r="S14" s="121"/>
      <c r="T14" s="121"/>
      <c r="U14" s="121"/>
      <c r="V14" s="121"/>
      <c r="W14" s="121"/>
      <c r="X14" s="121"/>
      <c r="Y14" s="121"/>
      <c r="Z14" s="121"/>
      <c r="AA14" s="121"/>
    </row>
    <row r="15" spans="1:27" ht="15" customHeight="1">
      <c r="A15" s="2" t="str">
        <f>'AEB-3 CGDCF'!A16</f>
        <v>IDACORP, Inc.</v>
      </c>
      <c r="B15" s="72" t="str">
        <f>'AEB-3 CGDCF'!B16</f>
        <v>IDA</v>
      </c>
      <c r="C15" s="110">
        <v>0.75</v>
      </c>
      <c r="D15" s="110">
        <v>0.8</v>
      </c>
      <c r="E15" s="110">
        <v>0.8</v>
      </c>
      <c r="F15" s="110">
        <v>0.75</v>
      </c>
      <c r="G15" s="110">
        <v>0.7</v>
      </c>
      <c r="H15" s="110">
        <v>0.55000000000000004</v>
      </c>
      <c r="I15" s="110">
        <v>0.55000000000000004</v>
      </c>
      <c r="J15" s="110">
        <v>0.8</v>
      </c>
      <c r="K15" s="110">
        <v>0.8</v>
      </c>
      <c r="L15" s="110">
        <v>0.8</v>
      </c>
      <c r="M15" s="110">
        <v>0.85</v>
      </c>
      <c r="N15" s="110">
        <v>0.85</v>
      </c>
      <c r="O15" s="119">
        <f t="shared" si="1"/>
        <v>0.74999999999999989</v>
      </c>
      <c r="Q15" s="120"/>
      <c r="R15" s="121"/>
      <c r="S15" s="121"/>
      <c r="T15" s="121"/>
      <c r="U15" s="121"/>
      <c r="V15" s="121"/>
      <c r="W15" s="121"/>
      <c r="X15" s="121"/>
      <c r="Y15" s="121"/>
      <c r="Z15" s="121"/>
      <c r="AA15" s="121"/>
    </row>
    <row r="16" spans="1:27" ht="15" customHeight="1">
      <c r="A16" s="2" t="str">
        <f>'AEB-3 CGDCF'!A17</f>
        <v>NextEra Energy, Inc.</v>
      </c>
      <c r="B16" s="72" t="str">
        <f>'AEB-3 CGDCF'!B17</f>
        <v>NEE</v>
      </c>
      <c r="C16" s="110">
        <v>0.7</v>
      </c>
      <c r="D16" s="110">
        <v>0.7</v>
      </c>
      <c r="E16" s="110">
        <v>0.75</v>
      </c>
      <c r="F16" s="110">
        <v>0.65</v>
      </c>
      <c r="G16" s="110">
        <v>0.65</v>
      </c>
      <c r="H16" s="110">
        <v>0.55000000000000004</v>
      </c>
      <c r="I16" s="110">
        <v>0.55000000000000004</v>
      </c>
      <c r="J16" s="110">
        <v>0.9</v>
      </c>
      <c r="K16" s="110">
        <v>0.9</v>
      </c>
      <c r="L16" s="110">
        <v>0.95</v>
      </c>
      <c r="M16" s="110">
        <v>1</v>
      </c>
      <c r="N16" s="110">
        <v>1.05</v>
      </c>
      <c r="O16" s="119">
        <f t="shared" si="1"/>
        <v>0.77916666666666679</v>
      </c>
      <c r="Q16" s="120"/>
      <c r="R16" s="121"/>
      <c r="S16" s="121"/>
      <c r="T16" s="121"/>
      <c r="U16" s="121"/>
      <c r="V16" s="121"/>
      <c r="W16" s="121"/>
      <c r="X16" s="121"/>
      <c r="Y16" s="121"/>
      <c r="Z16" s="121"/>
      <c r="AA16" s="121"/>
    </row>
    <row r="17" spans="1:27" ht="15" customHeight="1">
      <c r="A17" s="2" t="str">
        <f>'AEB-3 CGDCF'!A18</f>
        <v>OGE Energy Corporation</v>
      </c>
      <c r="B17" s="72" t="str">
        <f>'AEB-3 CGDCF'!B18</f>
        <v>OGE</v>
      </c>
      <c r="C17" s="110">
        <v>0.85</v>
      </c>
      <c r="D17" s="110">
        <v>0.9</v>
      </c>
      <c r="E17" s="110">
        <v>0.95</v>
      </c>
      <c r="F17" s="110">
        <v>0.9</v>
      </c>
      <c r="G17" s="110">
        <v>0.95</v>
      </c>
      <c r="H17" s="110">
        <v>0.85</v>
      </c>
      <c r="I17" s="110">
        <v>0.75</v>
      </c>
      <c r="J17" s="110">
        <v>1.1000000000000001</v>
      </c>
      <c r="K17" s="110">
        <v>1.05</v>
      </c>
      <c r="L17" s="110">
        <v>1</v>
      </c>
      <c r="M17" s="110">
        <v>1.05</v>
      </c>
      <c r="N17" s="110">
        <v>1.1000000000000001</v>
      </c>
      <c r="O17" s="119">
        <f t="shared" si="1"/>
        <v>0.95416666666666672</v>
      </c>
      <c r="Q17" s="120"/>
      <c r="R17" s="121"/>
      <c r="S17" s="121"/>
      <c r="T17" s="121"/>
      <c r="U17" s="121"/>
      <c r="V17" s="121"/>
      <c r="W17" s="121"/>
      <c r="X17" s="121"/>
      <c r="Y17" s="121"/>
      <c r="Z17" s="121"/>
      <c r="AA17" s="121"/>
    </row>
    <row r="18" spans="1:27" ht="15" customHeight="1">
      <c r="A18" s="2" t="str">
        <f>'AEB-3 CGDCF'!A19</f>
        <v>Pinnacle West Capital Corporation</v>
      </c>
      <c r="B18" s="72" t="str">
        <f>'AEB-3 CGDCF'!B19</f>
        <v>PNW</v>
      </c>
      <c r="C18" s="110">
        <v>0.75</v>
      </c>
      <c r="D18" s="110">
        <v>0.7</v>
      </c>
      <c r="E18" s="110">
        <v>0.75</v>
      </c>
      <c r="F18" s="110">
        <v>0.7</v>
      </c>
      <c r="G18" s="110">
        <v>0.7</v>
      </c>
      <c r="H18" s="110">
        <v>0.55000000000000004</v>
      </c>
      <c r="I18" s="110">
        <v>0.5</v>
      </c>
      <c r="J18" s="110">
        <v>0.9</v>
      </c>
      <c r="K18" s="110">
        <v>0.9</v>
      </c>
      <c r="L18" s="110">
        <v>0.9</v>
      </c>
      <c r="M18" s="110">
        <v>0.95</v>
      </c>
      <c r="N18" s="110">
        <v>0.95</v>
      </c>
      <c r="O18" s="119">
        <f t="shared" si="1"/>
        <v>0.77083333333333337</v>
      </c>
      <c r="Q18" s="120"/>
      <c r="R18" s="121"/>
      <c r="S18" s="121"/>
      <c r="T18" s="121"/>
      <c r="U18" s="121"/>
      <c r="V18" s="121"/>
      <c r="W18" s="121"/>
      <c r="X18" s="121"/>
      <c r="Y18" s="121"/>
      <c r="Z18" s="121"/>
      <c r="AA18" s="121"/>
    </row>
    <row r="19" spans="1:27" ht="15" customHeight="1">
      <c r="A19" s="2" t="str">
        <f>'AEB-3 CGDCF'!A20</f>
        <v>Portland General Electric Company</v>
      </c>
      <c r="B19" s="72" t="str">
        <f>'AEB-3 CGDCF'!B20</f>
        <v>POR</v>
      </c>
      <c r="C19" s="110">
        <v>0.75</v>
      </c>
      <c r="D19" s="110">
        <v>0.8</v>
      </c>
      <c r="E19" s="110">
        <v>0.8</v>
      </c>
      <c r="F19" s="110">
        <v>0.7</v>
      </c>
      <c r="G19" s="110">
        <v>0.7</v>
      </c>
      <c r="H19" s="110">
        <v>0.6</v>
      </c>
      <c r="I19" s="110">
        <v>0.55000000000000004</v>
      </c>
      <c r="J19" s="110">
        <v>0.85</v>
      </c>
      <c r="K19" s="110">
        <v>0.9</v>
      </c>
      <c r="L19" s="110">
        <v>0.85</v>
      </c>
      <c r="M19" s="110">
        <v>0.9</v>
      </c>
      <c r="N19" s="110">
        <v>0.95</v>
      </c>
      <c r="O19" s="119">
        <f t="shared" si="1"/>
        <v>0.77916666666666645</v>
      </c>
      <c r="Q19" s="120"/>
      <c r="R19" s="121"/>
      <c r="S19" s="121"/>
      <c r="T19" s="121"/>
      <c r="U19" s="121"/>
      <c r="V19" s="121"/>
      <c r="W19" s="121"/>
      <c r="X19" s="121"/>
      <c r="Y19" s="121"/>
      <c r="Z19" s="121"/>
      <c r="AA19" s="121"/>
    </row>
    <row r="20" spans="1:27" ht="15" customHeight="1">
      <c r="A20" s="2" t="str">
        <f>'AEB-3 CGDCF'!A21</f>
        <v>PPL Corporation</v>
      </c>
      <c r="B20" s="72" t="str">
        <f>'AEB-3 CGDCF'!B21</f>
        <v>PPL</v>
      </c>
      <c r="C20" s="110">
        <v>0.65</v>
      </c>
      <c r="D20" s="110">
        <v>0.6</v>
      </c>
      <c r="E20" s="110">
        <v>0.7</v>
      </c>
      <c r="F20" s="110">
        <v>0.7</v>
      </c>
      <c r="G20" s="110">
        <v>0.75</v>
      </c>
      <c r="H20" s="110">
        <v>0.7</v>
      </c>
      <c r="I20" s="110">
        <v>0.7</v>
      </c>
      <c r="J20" s="110">
        <v>1.1499999999999999</v>
      </c>
      <c r="K20" s="110">
        <v>1.1000000000000001</v>
      </c>
      <c r="L20" s="110">
        <v>1.05</v>
      </c>
      <c r="M20" s="110">
        <v>1.1000000000000001</v>
      </c>
      <c r="N20" s="110">
        <v>1.1000000000000001</v>
      </c>
      <c r="O20" s="119">
        <f>AVERAGE(C20:N20)</f>
        <v>0.85833333333333328</v>
      </c>
      <c r="Q20" s="120"/>
      <c r="R20" s="121"/>
      <c r="S20" s="121"/>
      <c r="T20" s="121"/>
      <c r="U20" s="121"/>
      <c r="V20" s="121"/>
      <c r="W20" s="121"/>
      <c r="X20" s="121"/>
      <c r="Y20" s="121"/>
      <c r="Z20" s="121"/>
      <c r="AA20" s="121"/>
    </row>
    <row r="21" spans="1:27" ht="15" customHeight="1">
      <c r="A21" s="2" t="str">
        <f>'AEB-3 CGDCF'!A22</f>
        <v>Southern Company</v>
      </c>
      <c r="B21" s="72" t="str">
        <f>'AEB-3 CGDCF'!B22</f>
        <v>SO</v>
      </c>
      <c r="C21" s="110">
        <v>0.55000000000000004</v>
      </c>
      <c r="D21" s="110">
        <v>0.55000000000000004</v>
      </c>
      <c r="E21" s="110">
        <v>0.6</v>
      </c>
      <c r="F21" s="110">
        <v>0.55000000000000004</v>
      </c>
      <c r="G21" s="110">
        <v>0.55000000000000004</v>
      </c>
      <c r="H21" s="110">
        <v>0.5</v>
      </c>
      <c r="I21" s="110">
        <v>0.5</v>
      </c>
      <c r="J21" s="110">
        <v>0.9</v>
      </c>
      <c r="K21" s="110">
        <v>0.95</v>
      </c>
      <c r="L21" s="110">
        <v>0.9</v>
      </c>
      <c r="M21" s="110">
        <v>0.95</v>
      </c>
      <c r="N21" s="110">
        <v>0.95</v>
      </c>
      <c r="O21" s="119">
        <f t="shared" si="1"/>
        <v>0.70416666666666672</v>
      </c>
      <c r="Q21" s="120"/>
      <c r="R21" s="121"/>
      <c r="S21" s="121"/>
      <c r="T21" s="121"/>
      <c r="U21" s="121"/>
      <c r="V21" s="121"/>
      <c r="W21" s="121"/>
      <c r="X21" s="121"/>
      <c r="Y21" s="121"/>
      <c r="Z21" s="121"/>
      <c r="AA21" s="121"/>
    </row>
    <row r="22" spans="1:27" ht="15" customHeight="1">
      <c r="A22" s="2" t="str">
        <f>'AEB-3 CGDCF'!A23</f>
        <v>Xcel Energy Inc.</v>
      </c>
      <c r="B22" s="72" t="str">
        <f>'AEB-3 CGDCF'!B23</f>
        <v>XEL</v>
      </c>
      <c r="C22" s="110">
        <v>0.65</v>
      </c>
      <c r="D22" s="110">
        <v>0.65</v>
      </c>
      <c r="E22" s="110">
        <v>0.65</v>
      </c>
      <c r="F22" s="110">
        <v>0.6</v>
      </c>
      <c r="G22" s="110">
        <v>0.6</v>
      </c>
      <c r="H22" s="110">
        <v>0.5</v>
      </c>
      <c r="I22" s="110">
        <v>0.5</v>
      </c>
      <c r="J22" s="110">
        <v>0.8</v>
      </c>
      <c r="K22" s="110">
        <v>0.8</v>
      </c>
      <c r="L22" s="110">
        <v>0.8</v>
      </c>
      <c r="M22" s="110">
        <v>0.85</v>
      </c>
      <c r="N22" s="110">
        <v>0.85</v>
      </c>
      <c r="O22" s="119">
        <f t="shared" si="1"/>
        <v>0.6875</v>
      </c>
      <c r="Q22" s="120"/>
      <c r="R22" s="121"/>
      <c r="S22" s="121"/>
      <c r="T22" s="121"/>
      <c r="U22" s="121"/>
      <c r="V22" s="121"/>
      <c r="W22" s="121"/>
      <c r="X22" s="121"/>
      <c r="Y22" s="121"/>
      <c r="Z22" s="121"/>
      <c r="AA22" s="121"/>
    </row>
    <row r="23" spans="1:27" ht="15" customHeight="1">
      <c r="A23" s="2"/>
      <c r="B23" s="72"/>
      <c r="C23" s="122"/>
      <c r="D23" s="123"/>
      <c r="E23" s="123"/>
      <c r="F23" s="122"/>
      <c r="G23" s="122"/>
      <c r="H23" s="122"/>
      <c r="I23" s="122"/>
      <c r="J23" s="122"/>
      <c r="K23" s="122"/>
      <c r="L23" s="122"/>
      <c r="M23" s="122"/>
      <c r="N23" s="122"/>
      <c r="O23" s="119"/>
      <c r="Q23" s="120"/>
      <c r="R23" s="121"/>
      <c r="S23" s="121"/>
      <c r="T23" s="121"/>
      <c r="U23" s="121"/>
      <c r="V23" s="121"/>
      <c r="W23" s="121"/>
      <c r="X23" s="121"/>
      <c r="Y23" s="121"/>
      <c r="Z23" s="121"/>
      <c r="AA23" s="121"/>
    </row>
    <row r="24" spans="1:27" ht="15" customHeight="1" thickBot="1">
      <c r="A24" s="124" t="s">
        <v>84</v>
      </c>
      <c r="B24" s="125"/>
      <c r="C24" s="126">
        <f>AVERAGE(C7:C22)</f>
        <v>0.72187500000000016</v>
      </c>
      <c r="D24" s="126">
        <f>AVERAGE(D7:D22)</f>
        <v>0.72500000000000009</v>
      </c>
      <c r="E24" s="126">
        <f>AVERAGE(E7:E22)</f>
        <v>0.74687499999999996</v>
      </c>
      <c r="F24" s="126">
        <f t="shared" ref="F24:N24" si="2">AVERAGE(F7:F22)</f>
        <v>0.67812499999999998</v>
      </c>
      <c r="G24" s="126">
        <f t="shared" si="2"/>
        <v>0.6875</v>
      </c>
      <c r="H24" s="126">
        <f t="shared" si="2"/>
        <v>0.59062499999999996</v>
      </c>
      <c r="I24" s="126">
        <f t="shared" si="2"/>
        <v>0.56874999999999987</v>
      </c>
      <c r="J24" s="126">
        <f t="shared" si="2"/>
        <v>0.89375000000000004</v>
      </c>
      <c r="K24" s="126">
        <f t="shared" si="2"/>
        <v>0.89375000000000004</v>
      </c>
      <c r="L24" s="126">
        <f t="shared" si="2"/>
        <v>0.88437500000000013</v>
      </c>
      <c r="M24" s="126">
        <f t="shared" si="2"/>
        <v>0.92187499999999989</v>
      </c>
      <c r="N24" s="126">
        <f t="shared" si="2"/>
        <v>0.94374999999999987</v>
      </c>
      <c r="O24" s="126">
        <f>AVERAGE(O7:O22)</f>
        <v>0.77135416666666667</v>
      </c>
      <c r="U24" s="121"/>
      <c r="V24" s="121"/>
      <c r="W24" s="121"/>
      <c r="X24" s="121"/>
      <c r="Y24" s="121"/>
      <c r="Z24" s="121"/>
    </row>
    <row r="25" spans="1:27" ht="15" customHeight="1">
      <c r="U25" s="121"/>
      <c r="V25" s="121"/>
      <c r="W25" s="121"/>
      <c r="X25" s="121"/>
      <c r="Y25" s="121"/>
      <c r="Z25" s="121"/>
    </row>
    <row r="26" spans="1:27" ht="15" customHeight="1">
      <c r="A26" s="127" t="s">
        <v>71</v>
      </c>
      <c r="C26" s="247"/>
      <c r="D26" s="247"/>
      <c r="E26" s="247"/>
      <c r="F26" s="248"/>
      <c r="G26" s="248"/>
      <c r="H26" s="248"/>
      <c r="I26" s="248"/>
      <c r="J26" s="248"/>
      <c r="K26" s="248"/>
      <c r="L26" s="248"/>
      <c r="M26" s="249"/>
      <c r="N26" s="249"/>
      <c r="U26" s="121"/>
      <c r="V26" s="121"/>
      <c r="W26" s="121"/>
      <c r="X26" s="121"/>
      <c r="Y26" s="121"/>
      <c r="Z26" s="121"/>
    </row>
    <row r="27" spans="1:27" ht="15" customHeight="1">
      <c r="A27" s="2" t="s">
        <v>1347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U27" s="121"/>
      <c r="V27" s="121"/>
      <c r="W27" s="121"/>
      <c r="X27" s="121"/>
      <c r="Y27" s="121"/>
      <c r="Z27" s="121"/>
    </row>
    <row r="28" spans="1:27" ht="15" customHeight="1">
      <c r="A28" s="2" t="s">
        <v>1348</v>
      </c>
      <c r="U28" s="121"/>
      <c r="V28" s="121"/>
      <c r="W28" s="121"/>
      <c r="X28" s="121"/>
      <c r="Y28" s="121"/>
      <c r="Z28" s="121"/>
    </row>
    <row r="29" spans="1:27" ht="15" customHeight="1">
      <c r="A29" s="2" t="s">
        <v>1349</v>
      </c>
      <c r="U29" s="121"/>
      <c r="V29" s="121"/>
      <c r="W29" s="121"/>
      <c r="X29" s="121"/>
      <c r="Y29" s="121"/>
      <c r="Z29" s="121"/>
    </row>
    <row r="30" spans="1:27" ht="15" customHeight="1">
      <c r="A30" s="2" t="s">
        <v>1350</v>
      </c>
      <c r="U30" s="121"/>
      <c r="V30" s="121"/>
      <c r="W30" s="121"/>
      <c r="X30" s="121"/>
      <c r="Y30" s="121"/>
      <c r="Z30" s="121"/>
    </row>
    <row r="31" spans="1:27" s="104" customFormat="1" ht="15" customHeight="1">
      <c r="A31" s="59" t="s">
        <v>1351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AA31" s="103"/>
    </row>
    <row r="32" spans="1:27" s="104" customFormat="1" ht="15" customHeight="1">
      <c r="A32" s="59" t="s">
        <v>1352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AA32" s="103"/>
    </row>
    <row r="33" spans="1:27" s="104" customFormat="1" ht="15" customHeight="1">
      <c r="A33" s="128" t="s">
        <v>1353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AA33" s="103"/>
    </row>
    <row r="34" spans="1:27" s="104" customFormat="1" ht="15" customHeight="1">
      <c r="A34" s="59" t="s">
        <v>1354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AA34" s="103"/>
    </row>
    <row r="35" spans="1:27" s="104" customFormat="1" ht="15" customHeight="1">
      <c r="A35" s="59" t="s">
        <v>1355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AA35" s="103"/>
    </row>
    <row r="36" spans="1:27" s="104" customFormat="1" ht="15" customHeight="1">
      <c r="A36" s="59" t="s">
        <v>1356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AA36" s="103"/>
    </row>
    <row r="37" spans="1:27" s="104" customFormat="1" ht="15" customHeight="1">
      <c r="A37" s="59" t="s">
        <v>1357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AA37" s="103"/>
    </row>
    <row r="38" spans="1:27" s="104" customFormat="1" ht="15" customHeight="1">
      <c r="A38" s="59" t="s">
        <v>1358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AA38" s="103"/>
    </row>
    <row r="39" spans="1:27" s="104" customFormat="1" ht="15" customHeight="1">
      <c r="A39" s="103" t="s">
        <v>1359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AA39" s="103"/>
    </row>
  </sheetData>
  <mergeCells count="1">
    <mergeCell ref="A2:O2"/>
  </mergeCells>
  <conditionalFormatting sqref="R7:AA23">
    <cfRule type="containsText" dxfId="30" priority="1" operator="containsText" text="TRUE">
      <formula>NOT(ISERROR(SEARCH("TRUE",R7)))</formula>
    </cfRule>
  </conditionalFormatting>
  <printOptions horizontalCentered="1"/>
  <pageMargins left="0.7" right="0.7" top="1.25" bottom="0.75" header="0.3" footer="0.3"/>
  <pageSetup orientation="landscape" useFirstPageNumber="1" horizontalDpi="1200" verticalDpi="1200" r:id="rId1"/>
  <headerFooter scaleWithDoc="0">
    <oddHeader>&amp;L&amp;"Arial,Regular"DRAFT- PRIVILEGED AND CONFIDENTIAL
PREPARED AT THE REQUEST OF COUNSEL
&amp;R&amp;"Arial,Regular"Schedule AEB-5
Page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21AD-3A0A-478D-B113-CB6DBC035351}">
  <sheetPr codeName="Sheet6">
    <pageSetUpPr autoPageBreaks="0" fitToPage="1"/>
  </sheetPr>
  <dimension ref="A1:AD530"/>
  <sheetViews>
    <sheetView zoomScaleNormal="100" zoomScaleSheetLayoutView="50" zoomScalePageLayoutView="70" workbookViewId="0">
      <pane ySplit="13" topLeftCell="A493" activePane="bottomLeft" state="frozen"/>
      <selection pane="bottomLeft" activeCell="F527" sqref="F527"/>
    </sheetView>
  </sheetViews>
  <sheetFormatPr defaultColWidth="8.7109375" defaultRowHeight="15" customHeight="1"/>
  <cols>
    <col min="1" max="1" width="3.7109375" style="250" customWidth="1"/>
    <col min="2" max="2" width="39.5703125" style="250" customWidth="1"/>
    <col min="3" max="3" width="8.7109375" style="250"/>
    <col min="4" max="4" width="10.140625" style="250" bestFit="1" customWidth="1"/>
    <col min="5" max="5" width="8.28515625" style="250" bestFit="1" customWidth="1"/>
    <col min="6" max="6" width="12.5703125" style="250" bestFit="1" customWidth="1"/>
    <col min="7" max="7" width="8.85546875" style="250" bestFit="1" customWidth="1"/>
    <col min="8" max="8" width="13.140625" style="250" bestFit="1" customWidth="1"/>
    <col min="9" max="9" width="13.5703125" style="250" bestFit="1" customWidth="1"/>
    <col min="10" max="10" width="10.5703125" style="250" bestFit="1" customWidth="1"/>
    <col min="11" max="11" width="13.85546875" style="250" bestFit="1" customWidth="1"/>
    <col min="12" max="16384" width="8.7109375" style="112"/>
  </cols>
  <sheetData>
    <row r="1" spans="2:30" ht="15" customHeight="1">
      <c r="B1" s="456" t="s">
        <v>107</v>
      </c>
      <c r="C1" s="456"/>
      <c r="D1" s="456"/>
      <c r="E1" s="456"/>
      <c r="F1" s="456"/>
      <c r="G1" s="456"/>
      <c r="H1" s="456"/>
      <c r="I1" s="456"/>
      <c r="J1" s="456"/>
      <c r="K1" s="456"/>
    </row>
    <row r="2" spans="2:30" ht="15" customHeight="1">
      <c r="B2" s="83"/>
      <c r="C2" s="83"/>
      <c r="I2" s="307"/>
    </row>
    <row r="3" spans="2:30" ht="15" customHeight="1">
      <c r="B3" s="74" t="s">
        <v>108</v>
      </c>
      <c r="C3" s="308">
        <f>SUM(I15:I517)</f>
        <v>1.2745371484185503E-2</v>
      </c>
      <c r="D3" s="309"/>
      <c r="F3" s="74"/>
      <c r="H3" s="310"/>
      <c r="I3" s="311"/>
    </row>
    <row r="4" spans="2:30" ht="15" customHeight="1">
      <c r="B4" s="74"/>
      <c r="C4" s="83"/>
      <c r="D4" s="83"/>
      <c r="F4" s="74"/>
    </row>
    <row r="5" spans="2:30" ht="15" customHeight="1">
      <c r="B5" s="74" t="s">
        <v>109</v>
      </c>
      <c r="C5" s="308">
        <f>SUM(K15:K517)</f>
        <v>0.12182144749569322</v>
      </c>
      <c r="D5" s="309"/>
      <c r="F5" s="74"/>
    </row>
    <row r="6" spans="2:30" ht="15" customHeight="1">
      <c r="B6" s="74"/>
      <c r="C6" s="83"/>
      <c r="D6" s="83"/>
      <c r="F6" s="74"/>
    </row>
    <row r="7" spans="2:30" ht="15" customHeight="1">
      <c r="B7" s="74" t="s">
        <v>110</v>
      </c>
      <c r="C7" s="129">
        <f>C3*(1+0.5*C5)+C5</f>
        <v>0.13534314878141562</v>
      </c>
      <c r="D7" s="130"/>
      <c r="F7" s="74"/>
    </row>
    <row r="9" spans="2:30" ht="15" customHeight="1">
      <c r="G9" s="84"/>
      <c r="H9" s="84"/>
      <c r="I9" s="84"/>
      <c r="J9" s="84"/>
      <c r="K9" s="84"/>
    </row>
    <row r="10" spans="2:30" ht="15" customHeight="1" thickBot="1">
      <c r="B10" s="83"/>
      <c r="C10" s="83"/>
      <c r="D10" s="143" t="s">
        <v>34</v>
      </c>
      <c r="E10" s="143" t="s">
        <v>35</v>
      </c>
      <c r="F10" s="143" t="s">
        <v>36</v>
      </c>
      <c r="G10" s="143" t="s">
        <v>37</v>
      </c>
      <c r="H10" s="143" t="s">
        <v>103</v>
      </c>
      <c r="I10" s="143" t="s">
        <v>38</v>
      </c>
      <c r="J10" s="143" t="s">
        <v>104</v>
      </c>
      <c r="K10" s="143" t="s">
        <v>105</v>
      </c>
      <c r="M10" s="457"/>
      <c r="N10" s="457"/>
      <c r="O10" s="457"/>
      <c r="P10" s="457"/>
      <c r="Q10" s="457"/>
      <c r="R10" s="457"/>
      <c r="S10" s="457"/>
      <c r="T10" s="457"/>
    </row>
    <row r="11" spans="2:30" ht="15" customHeight="1">
      <c r="B11" s="312"/>
      <c r="C11" s="312"/>
      <c r="D11" s="313"/>
      <c r="E11" s="313"/>
      <c r="F11" s="313"/>
      <c r="G11" s="312"/>
      <c r="H11" s="312"/>
      <c r="I11" s="312"/>
      <c r="J11" s="314" t="s">
        <v>111</v>
      </c>
      <c r="K11" s="314" t="s">
        <v>112</v>
      </c>
      <c r="M11" s="131"/>
      <c r="N11" s="131"/>
      <c r="O11" s="131"/>
      <c r="P11" s="131"/>
      <c r="Q11" s="131"/>
      <c r="R11" s="131"/>
      <c r="S11" s="131"/>
      <c r="T11" s="131"/>
    </row>
    <row r="12" spans="2:30" ht="15" customHeight="1">
      <c r="B12" s="83"/>
      <c r="C12" s="83"/>
      <c r="D12" s="143" t="s">
        <v>113</v>
      </c>
      <c r="E12" s="57"/>
      <c r="F12" s="143" t="s">
        <v>114</v>
      </c>
      <c r="G12" s="84" t="s">
        <v>115</v>
      </c>
      <c r="H12" s="84" t="s">
        <v>116</v>
      </c>
      <c r="I12" s="84" t="s">
        <v>117</v>
      </c>
      <c r="J12" s="84" t="s">
        <v>118</v>
      </c>
      <c r="K12" s="84" t="s">
        <v>118</v>
      </c>
      <c r="M12" s="131"/>
      <c r="N12" s="131"/>
      <c r="O12" s="131"/>
      <c r="P12" s="131"/>
      <c r="Q12" s="131"/>
      <c r="R12" s="131"/>
      <c r="S12" s="131"/>
      <c r="T12" s="131"/>
    </row>
    <row r="13" spans="2:30" ht="15" customHeight="1">
      <c r="B13" s="315" t="s">
        <v>119</v>
      </c>
      <c r="C13" s="315" t="s">
        <v>40</v>
      </c>
      <c r="D13" s="316" t="s">
        <v>120</v>
      </c>
      <c r="E13" s="316" t="s">
        <v>121</v>
      </c>
      <c r="F13" s="316" t="s">
        <v>122</v>
      </c>
      <c r="G13" s="315" t="s">
        <v>123</v>
      </c>
      <c r="H13" s="315" t="s">
        <v>77</v>
      </c>
      <c r="I13" s="315" t="s">
        <v>77</v>
      </c>
      <c r="J13" s="315" t="s">
        <v>124</v>
      </c>
      <c r="K13" s="315" t="s">
        <v>124</v>
      </c>
      <c r="M13" s="131"/>
      <c r="N13" s="131"/>
      <c r="O13" s="131"/>
      <c r="P13" s="131"/>
      <c r="Q13" s="131"/>
      <c r="R13" s="131"/>
      <c r="S13" s="131"/>
      <c r="T13" s="131"/>
    </row>
    <row r="14" spans="2:30" ht="15" customHeight="1">
      <c r="B14" s="80"/>
      <c r="C14" s="80"/>
      <c r="D14" s="80"/>
      <c r="E14" s="80"/>
      <c r="F14" s="80"/>
      <c r="G14" s="80"/>
      <c r="H14" s="80"/>
      <c r="I14" s="80"/>
      <c r="J14" s="80"/>
      <c r="K14" s="80"/>
      <c r="M14" s="59"/>
      <c r="N14" s="59"/>
      <c r="O14" s="59"/>
      <c r="P14" s="59"/>
      <c r="Q14" s="59"/>
      <c r="R14" s="59"/>
      <c r="S14" s="59"/>
      <c r="T14" s="59"/>
    </row>
    <row r="15" spans="2:30" ht="15" customHeight="1">
      <c r="B15" s="83" t="s">
        <v>125</v>
      </c>
      <c r="C15" s="84" t="s">
        <v>126</v>
      </c>
      <c r="D15" s="84">
        <v>321.87295999999998</v>
      </c>
      <c r="E15" s="84">
        <v>47.62</v>
      </c>
      <c r="F15" s="317">
        <f>IFERROR(D15*E15, "")</f>
        <v>15327.590355199998</v>
      </c>
      <c r="G15" s="132" t="str">
        <f>IF(AND(ISNUMBER($J15)), IF(AND($J15&lt;=20%,$J15&gt;0%), $F15/SUMIFS($F$15:$F$517,$J$15:$J$517, "&gt;"&amp;0%,$J$15:$J$517, "&lt;="&amp;20%),""),"")</f>
        <v/>
      </c>
      <c r="H15" s="133">
        <v>0.11507769844603109</v>
      </c>
      <c r="I15" s="101" t="str">
        <f>IFERROR(G15*H15, "")</f>
        <v/>
      </c>
      <c r="J15" s="134">
        <v>-0.14199999999999999</v>
      </c>
      <c r="K15" s="101" t="str">
        <f>IFERROR(G15*J15, "")</f>
        <v/>
      </c>
      <c r="M15" s="131"/>
      <c r="N15" s="131"/>
      <c r="O15" s="131"/>
      <c r="P15" s="131"/>
      <c r="Q15" s="131"/>
      <c r="R15" s="131"/>
      <c r="S15" s="131"/>
      <c r="T15" s="131"/>
      <c r="W15" s="135"/>
      <c r="X15" s="135"/>
      <c r="Y15" s="135"/>
      <c r="Z15" s="135"/>
      <c r="AA15" s="135"/>
      <c r="AB15" s="135"/>
      <c r="AC15" s="135"/>
      <c r="AD15" s="135"/>
    </row>
    <row r="16" spans="2:30" ht="15" customHeight="1">
      <c r="B16" s="83" t="s">
        <v>127</v>
      </c>
      <c r="C16" s="84" t="s">
        <v>128</v>
      </c>
      <c r="D16" s="84">
        <v>688.85164999999995</v>
      </c>
      <c r="E16" s="84">
        <v>365.27</v>
      </c>
      <c r="F16" s="317">
        <f t="shared" ref="F16:F79" si="0">IFERROR(D16*E16, "")</f>
        <v>251616.84219549998</v>
      </c>
      <c r="G16" s="132">
        <f t="shared" ref="G16:G79" si="1">IF(AND(ISNUMBER($J16)), IF(AND($J16&lt;=20%,$J16&gt;0%), $F16/SUMIFS($F$15:$F$517,$J$15:$J$517, "&gt;"&amp;0%,$J$15:$J$517, "&lt;="&amp;20%),""),"")</f>
        <v>6.0561679415237759E-3</v>
      </c>
      <c r="H16" s="133">
        <v>8.9796588824705009E-3</v>
      </c>
      <c r="I16" s="101">
        <f t="shared" ref="I16:I79" si="2">IFERROR(G16*H16, "")</f>
        <v>5.4382322249837067E-5</v>
      </c>
      <c r="J16" s="134">
        <v>0.14369999999999999</v>
      </c>
      <c r="K16" s="101">
        <f t="shared" ref="K16:K79" si="3">IFERROR(G16*J16, "")</f>
        <v>8.7027133319696659E-4</v>
      </c>
      <c r="M16" s="131"/>
      <c r="N16" s="131"/>
      <c r="O16" s="131"/>
      <c r="P16" s="131"/>
      <c r="Q16" s="131"/>
      <c r="R16" s="131"/>
      <c r="S16" s="131"/>
      <c r="T16" s="131"/>
      <c r="W16" s="135"/>
      <c r="X16" s="135"/>
      <c r="Y16" s="135"/>
      <c r="Z16" s="135"/>
      <c r="AA16" s="135"/>
      <c r="AB16" s="135"/>
      <c r="AC16" s="135"/>
      <c r="AD16" s="135"/>
    </row>
    <row r="17" spans="2:30" ht="15" customHeight="1">
      <c r="B17" s="83" t="s">
        <v>129</v>
      </c>
      <c r="C17" s="84" t="s">
        <v>130</v>
      </c>
      <c r="D17" s="84">
        <v>4216.4254899999996</v>
      </c>
      <c r="E17" s="84">
        <v>41.11</v>
      </c>
      <c r="F17" s="317">
        <f t="shared" si="0"/>
        <v>173337.25189389999</v>
      </c>
      <c r="G17" s="132">
        <f t="shared" si="1"/>
        <v>4.1720558084741861E-3</v>
      </c>
      <c r="H17" s="133">
        <v>6.7136949647287766E-2</v>
      </c>
      <c r="I17" s="101">
        <f t="shared" si="2"/>
        <v>2.8009910073920589E-4</v>
      </c>
      <c r="J17" s="134">
        <v>1.78E-2</v>
      </c>
      <c r="K17" s="101">
        <f t="shared" si="3"/>
        <v>7.4262593390840508E-5</v>
      </c>
      <c r="M17" s="131"/>
      <c r="N17" s="131"/>
      <c r="O17" s="131"/>
      <c r="P17" s="131"/>
      <c r="Q17" s="131"/>
      <c r="R17" s="131"/>
      <c r="S17" s="131"/>
      <c r="T17" s="131"/>
      <c r="W17" s="135"/>
      <c r="X17" s="135"/>
      <c r="Y17" s="135"/>
      <c r="Z17" s="135"/>
      <c r="AA17" s="135"/>
      <c r="AB17" s="135"/>
      <c r="AC17" s="135"/>
      <c r="AD17" s="135"/>
    </row>
    <row r="18" spans="2:30" ht="15" customHeight="1">
      <c r="B18" s="83" t="s">
        <v>1360</v>
      </c>
      <c r="C18" s="84" t="s">
        <v>1361</v>
      </c>
      <c r="D18" s="84">
        <v>22.979410000000001</v>
      </c>
      <c r="E18" s="84">
        <v>862.69</v>
      </c>
      <c r="F18" s="317">
        <f t="shared" si="0"/>
        <v>19824.107212900002</v>
      </c>
      <c r="G18" s="132" t="str">
        <f t="shared" si="1"/>
        <v/>
      </c>
      <c r="H18" s="133">
        <v>7.418655600505396E-3</v>
      </c>
      <c r="I18" s="101" t="str">
        <f t="shared" si="2"/>
        <v/>
      </c>
      <c r="J18" s="134" t="s">
        <v>135</v>
      </c>
      <c r="K18" s="101" t="str">
        <f t="shared" si="3"/>
        <v/>
      </c>
      <c r="M18" s="131"/>
      <c r="N18" s="131"/>
      <c r="O18" s="131"/>
      <c r="P18" s="131"/>
      <c r="Q18" s="131"/>
      <c r="R18" s="131"/>
      <c r="S18" s="131"/>
      <c r="T18" s="131"/>
      <c r="W18" s="135"/>
      <c r="X18" s="135"/>
      <c r="Y18" s="135"/>
      <c r="Z18" s="135"/>
      <c r="AA18" s="135"/>
      <c r="AB18" s="135"/>
      <c r="AC18" s="135"/>
      <c r="AD18" s="135"/>
    </row>
    <row r="19" spans="2:30" ht="15" customHeight="1">
      <c r="B19" s="83" t="s">
        <v>131</v>
      </c>
      <c r="C19" s="84" t="s">
        <v>132</v>
      </c>
      <c r="D19" s="84">
        <v>4722.3650200000002</v>
      </c>
      <c r="E19" s="84">
        <v>402.96</v>
      </c>
      <c r="F19" s="317">
        <f t="shared" si="0"/>
        <v>1902924.2084591999</v>
      </c>
      <c r="G19" s="132" t="str">
        <f t="shared" si="1"/>
        <v/>
      </c>
      <c r="H19" s="133">
        <v>5.8566607107405199E-3</v>
      </c>
      <c r="I19" s="101" t="str">
        <f t="shared" si="2"/>
        <v/>
      </c>
      <c r="J19" s="134">
        <v>0.40049999999999997</v>
      </c>
      <c r="K19" s="101" t="str">
        <f t="shared" si="3"/>
        <v/>
      </c>
      <c r="M19" s="131"/>
      <c r="N19" s="131"/>
      <c r="O19" s="131"/>
      <c r="P19" s="131"/>
      <c r="Q19" s="131"/>
      <c r="R19" s="131"/>
      <c r="S19" s="131"/>
      <c r="T19" s="131"/>
      <c r="W19" s="135"/>
      <c r="X19" s="135"/>
      <c r="Y19" s="135"/>
      <c r="Z19" s="135"/>
      <c r="AA19" s="135"/>
      <c r="AB19" s="135"/>
      <c r="AC19" s="135"/>
      <c r="AD19" s="135"/>
    </row>
    <row r="20" spans="2:30" ht="15" customHeight="1">
      <c r="B20" s="83" t="s">
        <v>133</v>
      </c>
      <c r="C20" s="84" t="s">
        <v>134</v>
      </c>
      <c r="D20" s="84">
        <v>760.09546999999998</v>
      </c>
      <c r="E20" s="84">
        <v>189</v>
      </c>
      <c r="F20" s="317">
        <f t="shared" si="0"/>
        <v>143658.04383000001</v>
      </c>
      <c r="G20" s="132" t="str">
        <f t="shared" si="1"/>
        <v/>
      </c>
      <c r="H20" s="133" t="s">
        <v>135</v>
      </c>
      <c r="I20" s="101" t="str">
        <f t="shared" si="2"/>
        <v/>
      </c>
      <c r="J20" s="134">
        <v>0.31329999999999997</v>
      </c>
      <c r="K20" s="101" t="str">
        <f t="shared" si="3"/>
        <v/>
      </c>
      <c r="M20" s="131"/>
      <c r="N20" s="131"/>
      <c r="O20" s="131"/>
      <c r="P20" s="131"/>
      <c r="Q20" s="131"/>
      <c r="R20" s="131"/>
      <c r="S20" s="131"/>
      <c r="T20" s="131"/>
      <c r="W20" s="135"/>
      <c r="X20" s="135"/>
      <c r="Y20" s="135"/>
      <c r="Z20" s="135"/>
      <c r="AA20" s="135"/>
      <c r="AB20" s="135"/>
      <c r="AC20" s="135"/>
      <c r="AD20" s="135"/>
    </row>
    <row r="21" spans="2:30" ht="15" customHeight="1">
      <c r="B21" s="83" t="s">
        <v>1322</v>
      </c>
      <c r="C21" s="84" t="s">
        <v>1323</v>
      </c>
      <c r="D21" s="84">
        <v>173.44756000000001</v>
      </c>
      <c r="E21" s="84">
        <v>85.26</v>
      </c>
      <c r="F21" s="317">
        <f t="shared" si="0"/>
        <v>14788.138965600001</v>
      </c>
      <c r="G21" s="132">
        <f t="shared" si="1"/>
        <v>3.5593584410649205E-4</v>
      </c>
      <c r="H21" s="133" t="s">
        <v>135</v>
      </c>
      <c r="I21" s="101" t="str">
        <f t="shared" si="2"/>
        <v/>
      </c>
      <c r="J21" s="134">
        <v>1.5700000000000002E-2</v>
      </c>
      <c r="K21" s="101">
        <f t="shared" si="3"/>
        <v>5.5881927524719262E-6</v>
      </c>
      <c r="M21" s="131"/>
      <c r="N21" s="131"/>
      <c r="O21" s="131"/>
      <c r="P21" s="131"/>
      <c r="Q21" s="131"/>
      <c r="R21" s="131"/>
      <c r="S21" s="131"/>
      <c r="T21" s="131"/>
      <c r="W21" s="135"/>
      <c r="X21" s="135"/>
      <c r="Y21" s="135"/>
      <c r="Z21" s="135"/>
      <c r="AA21" s="135"/>
      <c r="AB21" s="135"/>
      <c r="AC21" s="135"/>
      <c r="AD21" s="135"/>
    </row>
    <row r="22" spans="2:30" ht="15" customHeight="1">
      <c r="B22" s="83" t="s">
        <v>136</v>
      </c>
      <c r="C22" s="84" t="s">
        <v>137</v>
      </c>
      <c r="D22" s="84">
        <v>467.9796</v>
      </c>
      <c r="E22" s="84">
        <v>575.76</v>
      </c>
      <c r="F22" s="317">
        <f t="shared" si="0"/>
        <v>269443.934496</v>
      </c>
      <c r="G22" s="132">
        <f t="shared" si="1"/>
        <v>6.4852483796169792E-3</v>
      </c>
      <c r="H22" s="133">
        <v>1.0490482145338336E-2</v>
      </c>
      <c r="I22" s="101">
        <f t="shared" si="2"/>
        <v>6.8033382334456294E-5</v>
      </c>
      <c r="J22" s="134">
        <v>0.1106</v>
      </c>
      <c r="K22" s="101">
        <f t="shared" si="3"/>
        <v>7.1726847078563798E-4</v>
      </c>
      <c r="M22" s="131"/>
      <c r="N22" s="131"/>
      <c r="O22" s="131"/>
      <c r="P22" s="131"/>
      <c r="Q22" s="131"/>
      <c r="R22" s="131"/>
      <c r="S22" s="131"/>
      <c r="T22" s="131"/>
      <c r="W22" s="135"/>
      <c r="X22" s="135"/>
      <c r="Y22" s="135"/>
      <c r="Z22" s="135"/>
      <c r="AA22" s="135"/>
      <c r="AB22" s="135"/>
      <c r="AC22" s="135"/>
      <c r="AD22" s="135"/>
    </row>
    <row r="23" spans="2:30" ht="15" customHeight="1">
      <c r="B23" s="83" t="s">
        <v>138</v>
      </c>
      <c r="C23" s="84" t="s">
        <v>139</v>
      </c>
      <c r="D23" s="84">
        <v>2722.2622999999999</v>
      </c>
      <c r="E23" s="84">
        <v>313.08</v>
      </c>
      <c r="F23" s="317">
        <f t="shared" si="0"/>
        <v>852285.88088399987</v>
      </c>
      <c r="G23" s="132">
        <f t="shared" si="1"/>
        <v>2.0513676206192145E-2</v>
      </c>
      <c r="H23" s="133">
        <v>1.9164430816404752E-2</v>
      </c>
      <c r="I23" s="101">
        <f t="shared" si="2"/>
        <v>3.9313292844369766E-4</v>
      </c>
      <c r="J23" s="134">
        <v>9.6600000000000005E-2</v>
      </c>
      <c r="K23" s="101">
        <f t="shared" si="3"/>
        <v>1.9816211215181612E-3</v>
      </c>
      <c r="M23" s="131"/>
      <c r="N23" s="131"/>
      <c r="O23" s="131"/>
      <c r="P23" s="131"/>
      <c r="Q23" s="131"/>
      <c r="R23" s="131"/>
      <c r="S23" s="131"/>
      <c r="T23" s="131"/>
      <c r="W23" s="135"/>
      <c r="X23" s="135"/>
      <c r="Y23" s="135"/>
      <c r="Z23" s="135"/>
      <c r="AA23" s="135"/>
      <c r="AB23" s="135"/>
      <c r="AC23" s="135"/>
      <c r="AD23" s="135"/>
    </row>
    <row r="24" spans="2:30" ht="15" customHeight="1">
      <c r="B24" s="83" t="s">
        <v>140</v>
      </c>
      <c r="C24" s="84" t="s">
        <v>141</v>
      </c>
      <c r="D24" s="84">
        <v>2013.5216</v>
      </c>
      <c r="E24" s="84">
        <v>151.13</v>
      </c>
      <c r="F24" s="317">
        <f t="shared" si="0"/>
        <v>304303.51940799999</v>
      </c>
      <c r="G24" s="132">
        <f t="shared" si="1"/>
        <v>7.324284029046395E-3</v>
      </c>
      <c r="H24" s="133">
        <v>4.5259048501290283E-2</v>
      </c>
      <c r="I24" s="101">
        <f t="shared" si="2"/>
        <v>3.3149012610783662E-4</v>
      </c>
      <c r="J24" s="134">
        <v>2.2700000000000001E-2</v>
      </c>
      <c r="K24" s="101">
        <f t="shared" si="3"/>
        <v>1.6626124745935318E-4</v>
      </c>
      <c r="M24" s="131"/>
      <c r="N24" s="131"/>
      <c r="O24" s="131"/>
      <c r="P24" s="131"/>
      <c r="Q24" s="131"/>
      <c r="R24" s="131"/>
      <c r="S24" s="131"/>
      <c r="T24" s="131"/>
      <c r="W24" s="135"/>
      <c r="X24" s="135"/>
      <c r="Y24" s="135"/>
      <c r="Z24" s="135"/>
      <c r="AA24" s="135"/>
      <c r="AB24" s="135"/>
      <c r="AC24" s="135"/>
      <c r="AD24" s="135"/>
    </row>
    <row r="25" spans="2:30" ht="15" customHeight="1">
      <c r="B25" s="83" t="s">
        <v>142</v>
      </c>
      <c r="C25" s="84" t="s">
        <v>143</v>
      </c>
      <c r="D25" s="84">
        <v>4301.6088499999996</v>
      </c>
      <c r="E25" s="84">
        <v>72.61</v>
      </c>
      <c r="F25" s="317">
        <f t="shared" si="0"/>
        <v>312339.81859849999</v>
      </c>
      <c r="G25" s="132">
        <f t="shared" si="1"/>
        <v>7.5177097834646343E-3</v>
      </c>
      <c r="H25" s="133">
        <v>2.8095303677179453E-2</v>
      </c>
      <c r="I25" s="101">
        <f t="shared" si="2"/>
        <v>2.112123393233419E-4</v>
      </c>
      <c r="J25" s="134">
        <v>5.9000000000000004E-2</v>
      </c>
      <c r="K25" s="101">
        <f t="shared" si="3"/>
        <v>4.4354487722441348E-4</v>
      </c>
      <c r="M25" s="131"/>
      <c r="N25" s="131"/>
      <c r="O25" s="131"/>
      <c r="P25" s="131"/>
      <c r="Q25" s="131"/>
      <c r="R25" s="131"/>
      <c r="S25" s="131"/>
      <c r="T25" s="131"/>
      <c r="W25" s="135"/>
      <c r="X25" s="135"/>
      <c r="Y25" s="135"/>
      <c r="Z25" s="135"/>
      <c r="AA25" s="135"/>
      <c r="AB25" s="135"/>
      <c r="AC25" s="135"/>
      <c r="AD25" s="135"/>
    </row>
    <row r="26" spans="2:30" ht="15" customHeight="1">
      <c r="B26" s="83" t="s">
        <v>144</v>
      </c>
      <c r="C26" s="84" t="s">
        <v>145</v>
      </c>
      <c r="D26" s="84">
        <v>1767.38463</v>
      </c>
      <c r="E26" s="84">
        <v>227.7</v>
      </c>
      <c r="F26" s="317">
        <f t="shared" si="0"/>
        <v>402433.48025099997</v>
      </c>
      <c r="G26" s="132">
        <f t="shared" si="1"/>
        <v>9.6861749015922406E-3</v>
      </c>
      <c r="H26" s="133">
        <v>3.039086517347387E-2</v>
      </c>
      <c r="I26" s="101">
        <f t="shared" si="2"/>
        <v>2.9437123548097633E-4</v>
      </c>
      <c r="J26" s="134">
        <v>0.15895000000000001</v>
      </c>
      <c r="K26" s="101">
        <f t="shared" si="3"/>
        <v>1.5396175006080867E-3</v>
      </c>
      <c r="M26" s="131"/>
      <c r="N26" s="131"/>
      <c r="O26" s="131"/>
      <c r="P26" s="131"/>
      <c r="Q26" s="131"/>
      <c r="R26" s="131"/>
      <c r="S26" s="131"/>
      <c r="T26" s="131"/>
      <c r="W26" s="135"/>
      <c r="X26" s="135"/>
      <c r="Y26" s="135"/>
      <c r="Z26" s="135"/>
      <c r="AA26" s="135"/>
      <c r="AB26" s="135"/>
      <c r="AC26" s="135"/>
      <c r="AD26" s="135"/>
    </row>
    <row r="27" spans="2:30" ht="15" customHeight="1">
      <c r="B27" s="83" t="s">
        <v>146</v>
      </c>
      <c r="C27" s="84" t="s">
        <v>147</v>
      </c>
      <c r="D27" s="84">
        <v>1785.2888499999999</v>
      </c>
      <c r="E27" s="84">
        <v>104.47</v>
      </c>
      <c r="F27" s="317">
        <f t="shared" si="0"/>
        <v>186509.12615949998</v>
      </c>
      <c r="G27" s="132">
        <f t="shared" si="1"/>
        <v>4.4890897635984171E-3</v>
      </c>
      <c r="H27" s="133">
        <v>1.4358188953766633E-2</v>
      </c>
      <c r="I27" s="101">
        <f t="shared" si="2"/>
        <v>6.4455199056165653E-5</v>
      </c>
      <c r="J27" s="134">
        <v>0.1091</v>
      </c>
      <c r="K27" s="101">
        <f t="shared" si="3"/>
        <v>4.897596932085873E-4</v>
      </c>
      <c r="M27" s="131"/>
      <c r="N27" s="131"/>
      <c r="O27" s="131"/>
      <c r="P27" s="131"/>
      <c r="Q27" s="131"/>
      <c r="R27" s="131"/>
      <c r="S27" s="131"/>
      <c r="T27" s="131"/>
      <c r="W27" s="135"/>
      <c r="X27" s="135"/>
      <c r="Y27" s="135"/>
      <c r="Z27" s="135"/>
      <c r="AA27" s="135"/>
      <c r="AB27" s="135"/>
      <c r="AC27" s="135"/>
      <c r="AD27" s="135"/>
    </row>
    <row r="28" spans="2:30" ht="15" customHeight="1">
      <c r="B28" s="83" t="s">
        <v>1324</v>
      </c>
      <c r="C28" s="84" t="s">
        <v>1325</v>
      </c>
      <c r="D28" s="84">
        <v>69.958060000000003</v>
      </c>
      <c r="E28" s="84">
        <v>295.8</v>
      </c>
      <c r="F28" s="317">
        <f t="shared" si="0"/>
        <v>20693.594148</v>
      </c>
      <c r="G28" s="132">
        <f t="shared" si="1"/>
        <v>4.9807429574467077E-4</v>
      </c>
      <c r="H28" s="133" t="s">
        <v>135</v>
      </c>
      <c r="I28" s="101" t="str">
        <f t="shared" si="2"/>
        <v/>
      </c>
      <c r="J28" s="134">
        <v>0.1288</v>
      </c>
      <c r="K28" s="101">
        <f t="shared" si="3"/>
        <v>6.4151969291913595E-5</v>
      </c>
      <c r="M28" s="131"/>
      <c r="N28" s="131"/>
      <c r="O28" s="131"/>
      <c r="P28" s="131"/>
      <c r="Q28" s="131"/>
      <c r="R28" s="131"/>
      <c r="S28" s="131"/>
      <c r="T28" s="131"/>
      <c r="W28" s="135"/>
      <c r="X28" s="135"/>
      <c r="Y28" s="135"/>
      <c r="Z28" s="135"/>
      <c r="AA28" s="135"/>
      <c r="AB28" s="135"/>
      <c r="AC28" s="135"/>
      <c r="AD28" s="135"/>
    </row>
    <row r="29" spans="2:30" ht="15" customHeight="1">
      <c r="B29" s="83" t="s">
        <v>148</v>
      </c>
      <c r="C29" s="84" t="s">
        <v>149</v>
      </c>
      <c r="D29" s="84">
        <v>212.24758</v>
      </c>
      <c r="E29" s="84">
        <v>133.16999999999999</v>
      </c>
      <c r="F29" s="317">
        <f t="shared" si="0"/>
        <v>28265.010228599996</v>
      </c>
      <c r="G29" s="132">
        <f t="shared" si="1"/>
        <v>6.8031077458753002E-4</v>
      </c>
      <c r="H29" s="133">
        <v>4.8659608019824295E-2</v>
      </c>
      <c r="I29" s="101">
        <f t="shared" si="2"/>
        <v>3.3103655623092252E-5</v>
      </c>
      <c r="J29" s="134">
        <v>2.4E-2</v>
      </c>
      <c r="K29" s="101">
        <f t="shared" si="3"/>
        <v>1.632745859010072E-5</v>
      </c>
      <c r="M29" s="131"/>
      <c r="N29" s="131"/>
      <c r="O29" s="131"/>
      <c r="P29" s="131"/>
      <c r="Q29" s="131"/>
      <c r="R29" s="131"/>
      <c r="S29" s="131"/>
      <c r="T29" s="131"/>
      <c r="W29" s="135"/>
      <c r="X29" s="135"/>
      <c r="Y29" s="135"/>
      <c r="Z29" s="135"/>
      <c r="AA29" s="135"/>
      <c r="AB29" s="135"/>
      <c r="AC29" s="135"/>
      <c r="AD29" s="135"/>
    </row>
    <row r="30" spans="2:30" ht="15" customHeight="1">
      <c r="B30" s="83" t="s">
        <v>150</v>
      </c>
      <c r="C30" s="84" t="s">
        <v>151</v>
      </c>
      <c r="D30" s="84">
        <v>4217.16561</v>
      </c>
      <c r="E30" s="84">
        <v>115.92</v>
      </c>
      <c r="F30" s="317">
        <f t="shared" si="0"/>
        <v>488853.83751119999</v>
      </c>
      <c r="G30" s="132">
        <f t="shared" si="1"/>
        <v>1.1766227224670061E-2</v>
      </c>
      <c r="H30" s="133">
        <v>3.554175293305728E-2</v>
      </c>
      <c r="I30" s="101">
        <f t="shared" si="2"/>
        <v>4.1819234097343559E-4</v>
      </c>
      <c r="J30" s="134">
        <v>0.11509999999999999</v>
      </c>
      <c r="K30" s="101">
        <f t="shared" si="3"/>
        <v>1.354292753559524E-3</v>
      </c>
      <c r="M30" s="131"/>
      <c r="N30" s="131"/>
      <c r="O30" s="131"/>
      <c r="P30" s="131"/>
      <c r="Q30" s="131"/>
      <c r="R30" s="131"/>
      <c r="S30" s="131"/>
      <c r="T30" s="131"/>
      <c r="W30" s="135"/>
      <c r="X30" s="135"/>
      <c r="Y30" s="135"/>
      <c r="Z30" s="135"/>
      <c r="AA30" s="135"/>
      <c r="AB30" s="135"/>
      <c r="AC30" s="135"/>
      <c r="AD30" s="135"/>
    </row>
    <row r="31" spans="2:30" ht="15" customHeight="1">
      <c r="B31" s="83" t="s">
        <v>152</v>
      </c>
      <c r="C31" s="84" t="s">
        <v>153</v>
      </c>
      <c r="D31" s="84">
        <v>402.92113999999998</v>
      </c>
      <c r="E31" s="84">
        <v>136.96</v>
      </c>
      <c r="F31" s="317">
        <f t="shared" si="0"/>
        <v>55184.079334399998</v>
      </c>
      <c r="G31" s="132" t="str">
        <f t="shared" si="1"/>
        <v/>
      </c>
      <c r="H31" s="133">
        <v>3.5046728971962614E-2</v>
      </c>
      <c r="I31" s="101" t="str">
        <f t="shared" si="2"/>
        <v/>
      </c>
      <c r="J31" s="134">
        <v>0.30709999999999998</v>
      </c>
      <c r="K31" s="101" t="str">
        <f t="shared" si="3"/>
        <v/>
      </c>
      <c r="M31" s="131"/>
      <c r="N31" s="131"/>
      <c r="O31" s="131"/>
      <c r="P31" s="131"/>
      <c r="Q31" s="131"/>
      <c r="R31" s="131"/>
      <c r="S31" s="131"/>
      <c r="T31" s="131"/>
      <c r="W31" s="135"/>
      <c r="X31" s="135"/>
      <c r="Y31" s="135"/>
      <c r="Z31" s="135"/>
      <c r="AA31" s="135"/>
      <c r="AB31" s="135"/>
      <c r="AC31" s="135"/>
      <c r="AD31" s="135"/>
    </row>
    <row r="32" spans="2:30" ht="15" customHeight="1">
      <c r="B32" s="83" t="s">
        <v>154</v>
      </c>
      <c r="C32" s="84" t="s">
        <v>155</v>
      </c>
      <c r="D32" s="84">
        <v>1054.8139100000001</v>
      </c>
      <c r="E32" s="84">
        <v>298.45</v>
      </c>
      <c r="F32" s="317">
        <f t="shared" si="0"/>
        <v>314809.21143950004</v>
      </c>
      <c r="G32" s="132" t="str">
        <f t="shared" si="1"/>
        <v/>
      </c>
      <c r="H32" s="133">
        <v>4.8249287987937681E-3</v>
      </c>
      <c r="I32" s="101" t="str">
        <f t="shared" si="2"/>
        <v/>
      </c>
      <c r="J32" s="134">
        <v>0.21739999999999998</v>
      </c>
      <c r="K32" s="101" t="str">
        <f t="shared" si="3"/>
        <v/>
      </c>
      <c r="M32" s="131"/>
      <c r="N32" s="131"/>
      <c r="O32" s="131"/>
      <c r="P32" s="131"/>
      <c r="Q32" s="131"/>
      <c r="R32" s="131"/>
      <c r="S32" s="131"/>
      <c r="T32" s="131"/>
      <c r="W32" s="135"/>
      <c r="X32" s="135"/>
      <c r="Y32" s="135"/>
      <c r="Z32" s="135"/>
      <c r="AA32" s="135"/>
      <c r="AB32" s="135"/>
      <c r="AC32" s="135"/>
      <c r="AD32" s="135"/>
    </row>
    <row r="33" spans="2:30" ht="15" customHeight="1">
      <c r="B33" s="83" t="s">
        <v>156</v>
      </c>
      <c r="C33" s="84" t="s">
        <v>157</v>
      </c>
      <c r="D33" s="84">
        <v>934.70185000000004</v>
      </c>
      <c r="E33" s="84">
        <v>24.42</v>
      </c>
      <c r="F33" s="317">
        <f t="shared" si="0"/>
        <v>22825.419177000003</v>
      </c>
      <c r="G33" s="132" t="str">
        <f t="shared" si="1"/>
        <v/>
      </c>
      <c r="H33" s="133">
        <v>4.9140049140049137E-2</v>
      </c>
      <c r="I33" s="101" t="str">
        <f t="shared" si="2"/>
        <v/>
      </c>
      <c r="J33" s="134">
        <v>-2.4300000000000002E-2</v>
      </c>
      <c r="K33" s="101" t="str">
        <f t="shared" si="3"/>
        <v/>
      </c>
      <c r="M33" s="131"/>
      <c r="N33" s="131"/>
      <c r="O33" s="131"/>
      <c r="P33" s="131"/>
      <c r="Q33" s="131"/>
      <c r="R33" s="131"/>
      <c r="S33" s="131"/>
      <c r="T33" s="131"/>
      <c r="W33" s="135"/>
      <c r="X33" s="135"/>
      <c r="Y33" s="135"/>
      <c r="Z33" s="135"/>
      <c r="AA33" s="135"/>
      <c r="AB33" s="135"/>
      <c r="AC33" s="135"/>
      <c r="AD33" s="135"/>
    </row>
    <row r="34" spans="2:30" ht="15" customHeight="1">
      <c r="B34" s="83" t="s">
        <v>158</v>
      </c>
      <c r="C34" s="84" t="s">
        <v>159</v>
      </c>
      <c r="D34" s="84">
        <v>995.51148999999998</v>
      </c>
      <c r="E34" s="84">
        <v>356.92</v>
      </c>
      <c r="F34" s="317">
        <f t="shared" si="0"/>
        <v>355317.96101080003</v>
      </c>
      <c r="G34" s="132">
        <f t="shared" si="1"/>
        <v>8.5521510632792092E-3</v>
      </c>
      <c r="H34" s="133">
        <v>2.5776084276588587E-2</v>
      </c>
      <c r="I34" s="101">
        <f t="shared" si="2"/>
        <v>2.2044096655320159E-4</v>
      </c>
      <c r="J34" s="134">
        <v>3.9100000000000003E-2</v>
      </c>
      <c r="K34" s="101">
        <f t="shared" si="3"/>
        <v>3.343891065742171E-4</v>
      </c>
      <c r="M34" s="131"/>
      <c r="N34" s="131"/>
      <c r="O34" s="131"/>
      <c r="P34" s="131"/>
      <c r="Q34" s="131"/>
      <c r="R34" s="131"/>
      <c r="S34" s="131"/>
      <c r="T34" s="131"/>
      <c r="W34" s="135"/>
      <c r="X34" s="135"/>
      <c r="Y34" s="135"/>
      <c r="Z34" s="135"/>
      <c r="AA34" s="135"/>
      <c r="AB34" s="135"/>
      <c r="AC34" s="135"/>
      <c r="AD34" s="135"/>
    </row>
    <row r="35" spans="2:30" ht="15" customHeight="1">
      <c r="B35" s="83" t="s">
        <v>160</v>
      </c>
      <c r="C35" s="84" t="s">
        <v>161</v>
      </c>
      <c r="D35" s="84">
        <v>47.906999999999996</v>
      </c>
      <c r="E35" s="84">
        <v>928.17</v>
      </c>
      <c r="F35" s="317">
        <f t="shared" si="0"/>
        <v>44465.840189999995</v>
      </c>
      <c r="G35" s="132" t="str">
        <f t="shared" si="1"/>
        <v/>
      </c>
      <c r="H35" s="133">
        <v>6.722906364135881E-3</v>
      </c>
      <c r="I35" s="101" t="str">
        <f t="shared" si="2"/>
        <v/>
      </c>
      <c r="J35" s="134" t="s">
        <v>135</v>
      </c>
      <c r="K35" s="101" t="str">
        <f t="shared" si="3"/>
        <v/>
      </c>
      <c r="M35" s="131"/>
      <c r="N35" s="131"/>
      <c r="O35" s="131"/>
      <c r="P35" s="131"/>
      <c r="Q35" s="131"/>
      <c r="R35" s="131"/>
      <c r="S35" s="131"/>
      <c r="T35" s="131"/>
      <c r="W35" s="135"/>
      <c r="X35" s="135"/>
      <c r="Y35" s="135"/>
      <c r="Z35" s="135"/>
      <c r="AA35" s="135"/>
      <c r="AB35" s="135"/>
      <c r="AC35" s="135"/>
      <c r="AD35" s="135"/>
    </row>
    <row r="36" spans="2:30" ht="15" customHeight="1">
      <c r="B36" s="83" t="s">
        <v>162</v>
      </c>
      <c r="C36" s="84" t="s">
        <v>163</v>
      </c>
      <c r="D36" s="84">
        <v>934.73521000000005</v>
      </c>
      <c r="E36" s="84">
        <v>308.58</v>
      </c>
      <c r="F36" s="317">
        <f t="shared" si="0"/>
        <v>288440.59110179998</v>
      </c>
      <c r="G36" s="132">
        <f t="shared" si="1"/>
        <v>6.942479071045787E-3</v>
      </c>
      <c r="H36" s="133">
        <v>2.1777172856309548E-2</v>
      </c>
      <c r="I36" s="101">
        <f t="shared" si="2"/>
        <v>1.5118756678147543E-4</v>
      </c>
      <c r="J36" s="134">
        <v>7.6399999999999996E-2</v>
      </c>
      <c r="K36" s="101">
        <f t="shared" si="3"/>
        <v>5.3040540102789813E-4</v>
      </c>
      <c r="M36" s="131"/>
      <c r="N36" s="131"/>
      <c r="O36" s="131"/>
      <c r="P36" s="131"/>
      <c r="Q36" s="131"/>
      <c r="R36" s="131"/>
      <c r="S36" s="131"/>
      <c r="T36" s="131"/>
      <c r="W36" s="135"/>
      <c r="X36" s="135"/>
      <c r="Y36" s="135"/>
      <c r="Z36" s="135"/>
      <c r="AA36" s="135"/>
      <c r="AB36" s="135"/>
      <c r="AC36" s="135"/>
      <c r="AD36" s="135"/>
    </row>
    <row r="37" spans="2:30" ht="15" customHeight="1">
      <c r="B37" s="83" t="s">
        <v>164</v>
      </c>
      <c r="C37" s="84" t="s">
        <v>165</v>
      </c>
      <c r="D37" s="84">
        <v>2409.2950999999998</v>
      </c>
      <c r="E37" s="84">
        <v>206.92</v>
      </c>
      <c r="F37" s="317">
        <f t="shared" si="0"/>
        <v>498531.34209199995</v>
      </c>
      <c r="G37" s="132">
        <f t="shared" si="1"/>
        <v>1.199915516576016E-2</v>
      </c>
      <c r="H37" s="133">
        <v>2.5130485211676011E-2</v>
      </c>
      <c r="I37" s="101">
        <f t="shared" si="2"/>
        <v>3.015445914457415E-4</v>
      </c>
      <c r="J37" s="134">
        <v>8.2550000000000012E-2</v>
      </c>
      <c r="K37" s="101">
        <f t="shared" si="3"/>
        <v>9.9053025893350126E-4</v>
      </c>
      <c r="M37" s="131"/>
      <c r="N37" s="131"/>
      <c r="O37" s="131"/>
      <c r="P37" s="131"/>
      <c r="Q37" s="131"/>
      <c r="R37" s="131"/>
      <c r="S37" s="131"/>
      <c r="T37" s="131"/>
      <c r="W37" s="135"/>
      <c r="X37" s="135"/>
      <c r="Y37" s="135"/>
      <c r="Z37" s="135"/>
      <c r="AA37" s="135"/>
      <c r="AB37" s="135"/>
      <c r="AC37" s="135"/>
      <c r="AD37" s="135"/>
    </row>
    <row r="38" spans="2:30" ht="15" customHeight="1">
      <c r="B38" s="83" t="s">
        <v>166</v>
      </c>
      <c r="C38" s="84" t="s">
        <v>167</v>
      </c>
      <c r="D38" s="84">
        <v>113.46808</v>
      </c>
      <c r="E38" s="84">
        <v>184.18</v>
      </c>
      <c r="F38" s="317">
        <f t="shared" si="0"/>
        <v>20898.550974400001</v>
      </c>
      <c r="G38" s="132">
        <f t="shared" si="1"/>
        <v>5.030074033642144E-4</v>
      </c>
      <c r="H38" s="133" t="s">
        <v>135</v>
      </c>
      <c r="I38" s="101" t="str">
        <f t="shared" si="2"/>
        <v/>
      </c>
      <c r="J38" s="134">
        <v>1.24E-2</v>
      </c>
      <c r="K38" s="101">
        <f t="shared" si="3"/>
        <v>6.2372918017162585E-6</v>
      </c>
      <c r="M38" s="131"/>
      <c r="N38" s="131"/>
      <c r="O38" s="131"/>
      <c r="P38" s="131"/>
      <c r="Q38" s="131"/>
      <c r="R38" s="131"/>
      <c r="S38" s="131"/>
      <c r="T38" s="131"/>
      <c r="W38" s="135"/>
      <c r="X38" s="135"/>
      <c r="Y38" s="135"/>
      <c r="Z38" s="135"/>
      <c r="AA38" s="135"/>
      <c r="AB38" s="135"/>
      <c r="AC38" s="135"/>
      <c r="AD38" s="135"/>
    </row>
    <row r="39" spans="2:30" ht="15" customHeight="1">
      <c r="B39" s="83" t="s">
        <v>168</v>
      </c>
      <c r="C39" s="84" t="s">
        <v>169</v>
      </c>
      <c r="D39" s="84">
        <v>712.15435000000002</v>
      </c>
      <c r="E39" s="84">
        <v>309.95999999999998</v>
      </c>
      <c r="F39" s="317">
        <f t="shared" si="0"/>
        <v>220739.362326</v>
      </c>
      <c r="G39" s="132">
        <f t="shared" si="1"/>
        <v>5.3129776126529535E-3</v>
      </c>
      <c r="H39" s="133">
        <v>2.4003097173828883E-2</v>
      </c>
      <c r="I39" s="101">
        <f t="shared" si="2"/>
        <v>1.2752791791888625E-4</v>
      </c>
      <c r="J39" s="134">
        <v>7.5499999999999998E-2</v>
      </c>
      <c r="K39" s="101">
        <f t="shared" si="3"/>
        <v>4.0112980975529799E-4</v>
      </c>
      <c r="M39" s="131"/>
      <c r="N39" s="131"/>
      <c r="O39" s="131"/>
      <c r="P39" s="131"/>
      <c r="Q39" s="131"/>
      <c r="R39" s="131"/>
      <c r="S39" s="131"/>
      <c r="T39" s="131"/>
      <c r="W39" s="135"/>
      <c r="X39" s="135"/>
      <c r="Y39" s="135"/>
      <c r="Z39" s="135"/>
      <c r="AA39" s="135"/>
      <c r="AB39" s="135"/>
      <c r="AC39" s="135"/>
      <c r="AD39" s="135"/>
    </row>
    <row r="40" spans="2:30" ht="15" customHeight="1">
      <c r="B40" s="83" t="s">
        <v>170</v>
      </c>
      <c r="C40" s="84" t="s">
        <v>171</v>
      </c>
      <c r="D40" s="84">
        <v>2482.0225399999999</v>
      </c>
      <c r="E40" s="84">
        <v>104.83</v>
      </c>
      <c r="F40" s="317">
        <f t="shared" si="0"/>
        <v>260190.4228682</v>
      </c>
      <c r="G40" s="132">
        <f t="shared" si="1"/>
        <v>6.2625255285637194E-3</v>
      </c>
      <c r="H40" s="133">
        <v>3.2433463703138411E-2</v>
      </c>
      <c r="I40" s="101">
        <f t="shared" si="2"/>
        <v>2.0311539442064908E-4</v>
      </c>
      <c r="J40" s="134">
        <v>0.13819999999999999</v>
      </c>
      <c r="K40" s="101">
        <f t="shared" si="3"/>
        <v>8.6548102804750592E-4</v>
      </c>
      <c r="M40" s="131"/>
      <c r="N40" s="131"/>
      <c r="O40" s="131"/>
      <c r="P40" s="131"/>
      <c r="Q40" s="131"/>
      <c r="R40" s="131"/>
      <c r="S40" s="131"/>
      <c r="T40" s="131"/>
      <c r="W40" s="135"/>
      <c r="X40" s="135"/>
      <c r="Y40" s="135"/>
      <c r="Z40" s="135"/>
      <c r="AA40" s="135"/>
      <c r="AB40" s="135"/>
      <c r="AC40" s="135"/>
      <c r="AD40" s="135"/>
    </row>
    <row r="41" spans="2:30" ht="15" customHeight="1">
      <c r="B41" s="83" t="s">
        <v>172</v>
      </c>
      <c r="C41" s="84" t="s">
        <v>173</v>
      </c>
      <c r="D41" s="84">
        <v>531.22505000000001</v>
      </c>
      <c r="E41" s="84">
        <v>172.05</v>
      </c>
      <c r="F41" s="317">
        <f t="shared" si="0"/>
        <v>91397.269852500001</v>
      </c>
      <c r="G41" s="132">
        <f t="shared" si="1"/>
        <v>2.1998416751190246E-3</v>
      </c>
      <c r="H41" s="133">
        <v>1.6971810520197615E-2</v>
      </c>
      <c r="I41" s="101">
        <f t="shared" si="2"/>
        <v>3.7335296084554207E-5</v>
      </c>
      <c r="J41" s="134">
        <v>7.4700000000000003E-2</v>
      </c>
      <c r="K41" s="101">
        <f t="shared" si="3"/>
        <v>1.6432817313139116E-4</v>
      </c>
      <c r="M41" s="131"/>
      <c r="N41" s="131"/>
      <c r="O41" s="131"/>
      <c r="P41" s="131"/>
      <c r="Q41" s="131"/>
      <c r="R41" s="131"/>
      <c r="S41" s="131"/>
      <c r="T41" s="131"/>
      <c r="W41" s="135"/>
      <c r="X41" s="135"/>
      <c r="Y41" s="135"/>
      <c r="Z41" s="135"/>
      <c r="AA41" s="135"/>
      <c r="AB41" s="135"/>
      <c r="AC41" s="135"/>
      <c r="AD41" s="135"/>
    </row>
    <row r="42" spans="2:30" ht="15" customHeight="1">
      <c r="B42" s="83" t="s">
        <v>174</v>
      </c>
      <c r="C42" s="84" t="s">
        <v>175</v>
      </c>
      <c r="D42" s="84">
        <v>195.12357</v>
      </c>
      <c r="E42" s="84">
        <v>130.07</v>
      </c>
      <c r="F42" s="317">
        <f t="shared" si="0"/>
        <v>25379.7227499</v>
      </c>
      <c r="G42" s="132">
        <f t="shared" si="1"/>
        <v>6.1086476541694285E-4</v>
      </c>
      <c r="H42" s="133">
        <v>2.5447835780733452E-2</v>
      </c>
      <c r="I42" s="101">
        <f t="shared" si="2"/>
        <v>1.5545186234566625E-5</v>
      </c>
      <c r="J42" s="134">
        <v>6.7699999999999996E-2</v>
      </c>
      <c r="K42" s="101">
        <f t="shared" si="3"/>
        <v>4.1355544618727028E-5</v>
      </c>
      <c r="M42" s="131"/>
      <c r="N42" s="131"/>
      <c r="O42" s="131"/>
      <c r="P42" s="131"/>
      <c r="Q42" s="131"/>
      <c r="R42" s="131"/>
      <c r="S42" s="131"/>
      <c r="T42" s="131"/>
      <c r="W42" s="135"/>
      <c r="X42" s="135"/>
      <c r="Y42" s="135"/>
      <c r="Z42" s="135"/>
      <c r="AA42" s="135"/>
      <c r="AB42" s="135"/>
      <c r="AC42" s="135"/>
      <c r="AD42" s="135"/>
    </row>
    <row r="43" spans="2:30" ht="15" customHeight="1">
      <c r="B43" s="83" t="s">
        <v>176</v>
      </c>
      <c r="C43" s="84" t="s">
        <v>177</v>
      </c>
      <c r="D43" s="84">
        <v>7302.4955499999996</v>
      </c>
      <c r="E43" s="84">
        <v>53.65</v>
      </c>
      <c r="F43" s="317">
        <f t="shared" si="0"/>
        <v>391778.88625749998</v>
      </c>
      <c r="G43" s="132" t="str">
        <f t="shared" si="1"/>
        <v/>
      </c>
      <c r="H43" s="133">
        <v>2.087604846225536E-2</v>
      </c>
      <c r="I43" s="101" t="str">
        <f t="shared" si="2"/>
        <v/>
      </c>
      <c r="J43" s="134" t="s">
        <v>135</v>
      </c>
      <c r="K43" s="101" t="str">
        <f t="shared" si="3"/>
        <v/>
      </c>
      <c r="M43" s="131"/>
      <c r="N43" s="131"/>
      <c r="O43" s="131"/>
      <c r="P43" s="131"/>
      <c r="Q43" s="131"/>
      <c r="R43" s="131"/>
      <c r="S43" s="131"/>
      <c r="T43" s="131"/>
      <c r="W43" s="135"/>
      <c r="X43" s="135"/>
      <c r="Y43" s="135"/>
      <c r="Z43" s="135"/>
      <c r="AA43" s="135"/>
      <c r="AB43" s="135"/>
      <c r="AC43" s="135"/>
      <c r="AD43" s="135"/>
    </row>
    <row r="44" spans="2:30" ht="15" customHeight="1">
      <c r="B44" s="83" t="s">
        <v>178</v>
      </c>
      <c r="C44" s="84" t="s">
        <v>179</v>
      </c>
      <c r="D44" s="84">
        <v>5685.7075500000001</v>
      </c>
      <c r="E44" s="84">
        <v>25.74</v>
      </c>
      <c r="F44" s="317">
        <f t="shared" si="0"/>
        <v>146350.112337</v>
      </c>
      <c r="G44" s="132" t="str">
        <f t="shared" si="1"/>
        <v/>
      </c>
      <c r="H44" s="133">
        <v>6.6822066822066831E-2</v>
      </c>
      <c r="I44" s="101" t="str">
        <f t="shared" si="2"/>
        <v/>
      </c>
      <c r="J44" s="134">
        <v>-1.8249999999999999E-2</v>
      </c>
      <c r="K44" s="101" t="str">
        <f t="shared" si="3"/>
        <v/>
      </c>
      <c r="M44" s="131"/>
      <c r="N44" s="131"/>
      <c r="O44" s="131"/>
      <c r="P44" s="131"/>
      <c r="Q44" s="131"/>
      <c r="R44" s="131"/>
      <c r="S44" s="131"/>
      <c r="T44" s="131"/>
      <c r="W44" s="135"/>
      <c r="X44" s="135"/>
      <c r="Y44" s="135"/>
      <c r="Z44" s="135"/>
      <c r="AA44" s="135"/>
      <c r="AB44" s="135"/>
      <c r="AC44" s="135"/>
      <c r="AD44" s="135"/>
    </row>
    <row r="45" spans="2:30" ht="15" customHeight="1">
      <c r="B45" s="83" t="s">
        <v>180</v>
      </c>
      <c r="C45" s="84" t="s">
        <v>181</v>
      </c>
      <c r="D45" s="84">
        <v>2336.7335499999999</v>
      </c>
      <c r="E45" s="84">
        <v>148.16</v>
      </c>
      <c r="F45" s="317">
        <f t="shared" si="0"/>
        <v>346210.44276800001</v>
      </c>
      <c r="G45" s="132">
        <f t="shared" si="1"/>
        <v>8.3329421282666901E-3</v>
      </c>
      <c r="H45" s="133">
        <v>2.8531317494600431E-2</v>
      </c>
      <c r="I45" s="101">
        <f t="shared" si="2"/>
        <v>2.3774981752570836E-4</v>
      </c>
      <c r="J45" s="134">
        <v>4.2999999999999997E-2</v>
      </c>
      <c r="K45" s="101">
        <f t="shared" si="3"/>
        <v>3.5831651151546764E-4</v>
      </c>
      <c r="M45" s="131"/>
      <c r="N45" s="131"/>
      <c r="O45" s="131"/>
      <c r="P45" s="131"/>
      <c r="Q45" s="131"/>
      <c r="R45" s="131"/>
      <c r="S45" s="131"/>
      <c r="T45" s="131"/>
      <c r="W45" s="135"/>
      <c r="X45" s="135"/>
      <c r="Y45" s="135"/>
      <c r="Z45" s="135"/>
      <c r="AA45" s="135"/>
      <c r="AB45" s="135"/>
      <c r="AC45" s="135"/>
      <c r="AD45" s="135"/>
    </row>
    <row r="46" spans="2:30" ht="15" customHeight="1">
      <c r="B46" s="83" t="s">
        <v>182</v>
      </c>
      <c r="C46" s="84" t="s">
        <v>183</v>
      </c>
      <c r="D46" s="84">
        <v>7089.4494999999997</v>
      </c>
      <c r="E46" s="84">
        <v>26.02</v>
      </c>
      <c r="F46" s="317">
        <f t="shared" si="0"/>
        <v>184467.47598999998</v>
      </c>
      <c r="G46" s="132">
        <f t="shared" si="1"/>
        <v>4.4399492680876852E-3</v>
      </c>
      <c r="H46" s="133">
        <v>4.2659492697924677E-2</v>
      </c>
      <c r="I46" s="101">
        <f t="shared" si="2"/>
        <v>1.8940598338114262E-4</v>
      </c>
      <c r="J46" s="134">
        <v>8.3000000000000004E-2</v>
      </c>
      <c r="K46" s="101">
        <f t="shared" si="3"/>
        <v>3.6851578925127786E-4</v>
      </c>
      <c r="M46" s="131"/>
      <c r="N46" s="131"/>
      <c r="O46" s="131"/>
      <c r="P46" s="131"/>
      <c r="Q46" s="131"/>
      <c r="R46" s="131"/>
      <c r="S46" s="131"/>
      <c r="T46" s="131"/>
      <c r="W46" s="135"/>
      <c r="X46" s="135"/>
      <c r="Y46" s="135"/>
      <c r="Z46" s="135"/>
      <c r="AA46" s="135"/>
      <c r="AB46" s="135"/>
      <c r="AC46" s="135"/>
      <c r="AD46" s="135"/>
    </row>
    <row r="47" spans="2:30" ht="15" customHeight="1">
      <c r="B47" s="83" t="s">
        <v>184</v>
      </c>
      <c r="C47" s="84" t="s">
        <v>185</v>
      </c>
      <c r="D47" s="84">
        <v>223.06342000000001</v>
      </c>
      <c r="E47" s="84">
        <v>292.86</v>
      </c>
      <c r="F47" s="317">
        <f t="shared" si="0"/>
        <v>65326.353181200007</v>
      </c>
      <c r="G47" s="132">
        <f t="shared" si="1"/>
        <v>1.5723405572559037E-3</v>
      </c>
      <c r="H47" s="133">
        <v>1.5024243665915454E-2</v>
      </c>
      <c r="I47" s="101">
        <f t="shared" si="2"/>
        <v>2.3623227658013986E-5</v>
      </c>
      <c r="J47" s="134">
        <v>4.1100000000000005E-2</v>
      </c>
      <c r="K47" s="101">
        <f t="shared" si="3"/>
        <v>6.4623196903217656E-5</v>
      </c>
      <c r="M47" s="131"/>
      <c r="N47" s="131"/>
      <c r="O47" s="131"/>
      <c r="P47" s="131"/>
      <c r="Q47" s="131"/>
      <c r="R47" s="131"/>
      <c r="S47" s="131"/>
      <c r="T47" s="131"/>
      <c r="W47" s="135"/>
      <c r="X47" s="135"/>
      <c r="Y47" s="135"/>
      <c r="Z47" s="135"/>
      <c r="AA47" s="135"/>
      <c r="AB47" s="135"/>
      <c r="AC47" s="135"/>
      <c r="AD47" s="135"/>
    </row>
    <row r="48" spans="2:30" ht="15" customHeight="1">
      <c r="B48" s="83" t="s">
        <v>186</v>
      </c>
      <c r="C48" s="84" t="s">
        <v>187</v>
      </c>
      <c r="D48" s="84">
        <v>1340.7719400000001</v>
      </c>
      <c r="E48" s="84">
        <v>174.91</v>
      </c>
      <c r="F48" s="317">
        <f t="shared" si="0"/>
        <v>234514.4200254</v>
      </c>
      <c r="G48" s="132">
        <f t="shared" si="1"/>
        <v>5.6445295950394428E-3</v>
      </c>
      <c r="H48" s="133">
        <v>1.5550854725287291E-2</v>
      </c>
      <c r="I48" s="101">
        <f t="shared" si="2"/>
        <v>8.7777259725043078E-5</v>
      </c>
      <c r="J48" s="134">
        <v>0.1011</v>
      </c>
      <c r="K48" s="101">
        <f t="shared" si="3"/>
        <v>5.7066194205848762E-4</v>
      </c>
      <c r="M48" s="131"/>
      <c r="N48" s="131"/>
      <c r="O48" s="131"/>
      <c r="P48" s="131"/>
      <c r="Q48" s="131"/>
      <c r="R48" s="131"/>
      <c r="S48" s="131"/>
      <c r="T48" s="131"/>
      <c r="W48" s="135"/>
      <c r="X48" s="135"/>
      <c r="Y48" s="135"/>
      <c r="Z48" s="135"/>
      <c r="AA48" s="135"/>
      <c r="AB48" s="135"/>
      <c r="AC48" s="135"/>
      <c r="AD48" s="135"/>
    </row>
    <row r="49" spans="2:30" ht="15" customHeight="1">
      <c r="B49" s="83" t="s">
        <v>188</v>
      </c>
      <c r="C49" s="84" t="s">
        <v>189</v>
      </c>
      <c r="D49" s="84">
        <v>489.65410000000003</v>
      </c>
      <c r="E49" s="84">
        <v>265.33999999999997</v>
      </c>
      <c r="F49" s="317">
        <f t="shared" si="0"/>
        <v>129924.818894</v>
      </c>
      <c r="G49" s="132" t="str">
        <f t="shared" si="1"/>
        <v/>
      </c>
      <c r="H49" s="133">
        <v>1.4924248134468984E-2</v>
      </c>
      <c r="I49" s="101" t="str">
        <f t="shared" si="2"/>
        <v/>
      </c>
      <c r="J49" s="134" t="s">
        <v>135</v>
      </c>
      <c r="K49" s="101" t="str">
        <f t="shared" si="3"/>
        <v/>
      </c>
      <c r="M49" s="131"/>
      <c r="N49" s="131"/>
      <c r="O49" s="131"/>
      <c r="P49" s="131"/>
      <c r="Q49" s="131"/>
      <c r="R49" s="131"/>
      <c r="S49" s="131"/>
      <c r="T49" s="131"/>
      <c r="W49" s="135"/>
      <c r="X49" s="135"/>
      <c r="Y49" s="135"/>
      <c r="Z49" s="135"/>
      <c r="AA49" s="135"/>
      <c r="AB49" s="135"/>
      <c r="AC49" s="135"/>
      <c r="AD49" s="135"/>
    </row>
    <row r="50" spans="2:30" ht="15" customHeight="1">
      <c r="B50" s="83" t="s">
        <v>190</v>
      </c>
      <c r="C50" s="84" t="s">
        <v>191</v>
      </c>
      <c r="D50" s="84">
        <v>7972.8511200000003</v>
      </c>
      <c r="E50" s="84">
        <v>110.51</v>
      </c>
      <c r="F50" s="317">
        <f t="shared" si="0"/>
        <v>881079.77727120009</v>
      </c>
      <c r="G50" s="132">
        <f t="shared" si="1"/>
        <v>2.120671674628536E-2</v>
      </c>
      <c r="H50" s="133">
        <v>8.506017554972399E-3</v>
      </c>
      <c r="I50" s="101">
        <f t="shared" si="2"/>
        <v>1.8038470492723043E-4</v>
      </c>
      <c r="J50" s="134">
        <v>8.4600000000000009E-2</v>
      </c>
      <c r="K50" s="101">
        <f t="shared" si="3"/>
        <v>1.7940882367357416E-3</v>
      </c>
      <c r="M50" s="131"/>
      <c r="N50" s="131"/>
      <c r="O50" s="131"/>
      <c r="P50" s="131"/>
      <c r="Q50" s="131"/>
      <c r="R50" s="131"/>
      <c r="S50" s="131"/>
      <c r="T50" s="131"/>
      <c r="W50" s="135"/>
      <c r="X50" s="135"/>
      <c r="Y50" s="135"/>
      <c r="Z50" s="135"/>
      <c r="AA50" s="135"/>
      <c r="AB50" s="135"/>
      <c r="AC50" s="135"/>
      <c r="AD50" s="135"/>
    </row>
    <row r="51" spans="2:30" ht="15" customHeight="1">
      <c r="B51" s="83" t="s">
        <v>192</v>
      </c>
      <c r="C51" s="84" t="s">
        <v>193</v>
      </c>
      <c r="D51" s="84">
        <v>3951.09456</v>
      </c>
      <c r="E51" s="84">
        <v>76.94</v>
      </c>
      <c r="F51" s="317">
        <f t="shared" si="0"/>
        <v>303997.21544639999</v>
      </c>
      <c r="G51" s="132">
        <f t="shared" si="1"/>
        <v>7.3169115963570034E-3</v>
      </c>
      <c r="H51" s="133">
        <v>2.1315310631661033E-2</v>
      </c>
      <c r="I51" s="101">
        <f t="shared" si="2"/>
        <v>1.5596224354075234E-4</v>
      </c>
      <c r="J51" s="134">
        <v>8.0199999999999994E-2</v>
      </c>
      <c r="K51" s="101">
        <f t="shared" si="3"/>
        <v>5.8681631002783163E-4</v>
      </c>
      <c r="M51" s="131"/>
      <c r="N51" s="131"/>
      <c r="O51" s="131"/>
      <c r="P51" s="131"/>
      <c r="Q51" s="131"/>
      <c r="R51" s="131"/>
      <c r="S51" s="131"/>
      <c r="T51" s="131"/>
      <c r="W51" s="135"/>
      <c r="X51" s="135"/>
      <c r="Y51" s="135"/>
      <c r="Z51" s="135"/>
      <c r="AA51" s="135"/>
      <c r="AB51" s="135"/>
      <c r="AC51" s="135"/>
      <c r="AD51" s="135"/>
    </row>
    <row r="52" spans="2:30" ht="15" customHeight="1">
      <c r="B52" s="83" t="s">
        <v>194</v>
      </c>
      <c r="C52" s="84" t="s">
        <v>195</v>
      </c>
      <c r="D52" s="84">
        <v>4770</v>
      </c>
      <c r="E52" s="84">
        <v>40.56</v>
      </c>
      <c r="F52" s="317">
        <f t="shared" si="0"/>
        <v>193471.2</v>
      </c>
      <c r="G52" s="132">
        <f t="shared" si="1"/>
        <v>4.6566599788171485E-3</v>
      </c>
      <c r="H52" s="133" t="s">
        <v>135</v>
      </c>
      <c r="I52" s="101" t="str">
        <f t="shared" si="2"/>
        <v/>
      </c>
      <c r="J52" s="134">
        <v>9.2799999999999994E-2</v>
      </c>
      <c r="K52" s="101">
        <f t="shared" si="3"/>
        <v>4.3213804603423137E-4</v>
      </c>
      <c r="M52" s="131"/>
      <c r="N52" s="131"/>
      <c r="O52" s="131"/>
      <c r="P52" s="131"/>
      <c r="Q52" s="131"/>
      <c r="R52" s="131"/>
      <c r="S52" s="131"/>
      <c r="T52" s="131"/>
      <c r="W52" s="135"/>
      <c r="X52" s="135"/>
      <c r="Y52" s="135"/>
      <c r="Z52" s="135"/>
      <c r="AA52" s="135"/>
      <c r="AB52" s="135"/>
      <c r="AC52" s="135"/>
      <c r="AD52" s="135"/>
    </row>
    <row r="53" spans="2:30" ht="15" customHeight="1">
      <c r="B53" s="83" t="s">
        <v>196</v>
      </c>
      <c r="C53" s="84" t="s">
        <v>197</v>
      </c>
      <c r="D53" s="84">
        <v>932.86130000000003</v>
      </c>
      <c r="E53" s="84">
        <v>73.52</v>
      </c>
      <c r="F53" s="317">
        <f t="shared" si="0"/>
        <v>68583.962776</v>
      </c>
      <c r="G53" s="132">
        <f t="shared" si="1"/>
        <v>1.6507479906450379E-3</v>
      </c>
      <c r="H53" s="133">
        <v>8.1610446137105556E-3</v>
      </c>
      <c r="I53" s="101">
        <f t="shared" si="2"/>
        <v>1.3471827997647209E-5</v>
      </c>
      <c r="J53" s="134">
        <v>6.3500000000000001E-2</v>
      </c>
      <c r="K53" s="101">
        <f t="shared" si="3"/>
        <v>1.0482249740595991E-4</v>
      </c>
      <c r="M53" s="131"/>
      <c r="N53" s="131"/>
      <c r="O53" s="131"/>
      <c r="P53" s="131"/>
      <c r="Q53" s="131"/>
      <c r="R53" s="131"/>
      <c r="S53" s="131"/>
      <c r="T53" s="131"/>
      <c r="W53" s="135"/>
      <c r="X53" s="135"/>
      <c r="Y53" s="135"/>
      <c r="Z53" s="135"/>
      <c r="AA53" s="135"/>
      <c r="AB53" s="135"/>
      <c r="AC53" s="135"/>
      <c r="AD53" s="135"/>
    </row>
    <row r="54" spans="2:30" ht="15" customHeight="1">
      <c r="B54" s="83" t="s">
        <v>198</v>
      </c>
      <c r="C54" s="84" t="s">
        <v>199</v>
      </c>
      <c r="D54" s="84">
        <v>7432.3776600000001</v>
      </c>
      <c r="E54" s="84">
        <v>492.01</v>
      </c>
      <c r="F54" s="317">
        <f t="shared" si="0"/>
        <v>3656804.1324966</v>
      </c>
      <c r="G54" s="132">
        <f t="shared" si="1"/>
        <v>8.8015650154493683E-2</v>
      </c>
      <c r="H54" s="133">
        <v>7.3982236133411927E-3</v>
      </c>
      <c r="I54" s="101">
        <f t="shared" si="2"/>
        <v>6.5115946131655256E-4</v>
      </c>
      <c r="J54" s="134">
        <v>0.1424</v>
      </c>
      <c r="K54" s="101">
        <f t="shared" si="3"/>
        <v>1.2533428581999901E-2</v>
      </c>
      <c r="M54" s="131"/>
      <c r="N54" s="131"/>
      <c r="O54" s="131"/>
      <c r="P54" s="131"/>
      <c r="Q54" s="131"/>
      <c r="R54" s="131"/>
      <c r="S54" s="131"/>
      <c r="T54" s="131"/>
      <c r="W54" s="135"/>
      <c r="X54" s="135"/>
      <c r="Y54" s="135"/>
      <c r="Z54" s="135"/>
      <c r="AA54" s="135"/>
      <c r="AB54" s="135"/>
      <c r="AC54" s="135"/>
      <c r="AD54" s="135"/>
    </row>
    <row r="55" spans="2:30" ht="15" customHeight="1">
      <c r="B55" s="83" t="s">
        <v>200</v>
      </c>
      <c r="C55" s="84" t="s">
        <v>201</v>
      </c>
      <c r="D55" s="84">
        <v>220.10603</v>
      </c>
      <c r="E55" s="84">
        <v>109.49</v>
      </c>
      <c r="F55" s="317">
        <f t="shared" si="0"/>
        <v>24099.409224700001</v>
      </c>
      <c r="G55" s="132">
        <f t="shared" si="1"/>
        <v>5.8004888815388182E-4</v>
      </c>
      <c r="H55" s="133">
        <v>2.1554479861174536E-2</v>
      </c>
      <c r="I55" s="101">
        <f t="shared" si="2"/>
        <v>1.2502652078209527E-5</v>
      </c>
      <c r="J55" s="134">
        <v>5.2400000000000002E-2</v>
      </c>
      <c r="K55" s="101">
        <f t="shared" si="3"/>
        <v>3.0394561739263409E-5</v>
      </c>
      <c r="M55" s="131"/>
      <c r="N55" s="131"/>
      <c r="O55" s="131"/>
      <c r="P55" s="131"/>
      <c r="Q55" s="131"/>
      <c r="R55" s="131"/>
      <c r="S55" s="131"/>
      <c r="T55" s="131"/>
      <c r="W55" s="135"/>
      <c r="X55" s="135"/>
      <c r="Y55" s="135"/>
      <c r="Z55" s="135"/>
      <c r="AA55" s="135"/>
      <c r="AB55" s="135"/>
      <c r="AC55" s="135"/>
      <c r="AD55" s="135"/>
    </row>
    <row r="56" spans="2:30" ht="15" customHeight="1">
      <c r="B56" s="83" t="s">
        <v>202</v>
      </c>
      <c r="C56" s="84" t="s">
        <v>203</v>
      </c>
      <c r="D56" s="84">
        <v>267.12581999999998</v>
      </c>
      <c r="E56" s="84">
        <v>277.27999999999997</v>
      </c>
      <c r="F56" s="317">
        <f t="shared" si="0"/>
        <v>74068.647369599988</v>
      </c>
      <c r="G56" s="132">
        <f t="shared" si="1"/>
        <v>1.7827589113580539E-3</v>
      </c>
      <c r="H56" s="133">
        <v>2.1783035199076747E-2</v>
      </c>
      <c r="I56" s="101">
        <f t="shared" si="2"/>
        <v>3.8833900117580229E-5</v>
      </c>
      <c r="J56" s="134">
        <v>9.425E-2</v>
      </c>
      <c r="K56" s="101">
        <f t="shared" si="3"/>
        <v>1.6802502739549657E-4</v>
      </c>
      <c r="M56" s="131"/>
      <c r="N56" s="131"/>
      <c r="O56" s="131"/>
      <c r="P56" s="131"/>
      <c r="Q56" s="131"/>
      <c r="R56" s="131"/>
      <c r="S56" s="131"/>
      <c r="T56" s="131"/>
      <c r="W56" s="135"/>
      <c r="X56" s="135"/>
      <c r="Y56" s="135"/>
      <c r="Z56" s="135"/>
      <c r="AA56" s="135"/>
      <c r="AB56" s="135"/>
      <c r="AC56" s="135"/>
      <c r="AD56" s="135"/>
    </row>
    <row r="57" spans="2:30" ht="15" customHeight="1">
      <c r="B57" s="83" t="s">
        <v>1531</v>
      </c>
      <c r="C57" s="84" t="s">
        <v>1532</v>
      </c>
      <c r="D57" s="84">
        <v>209.46319</v>
      </c>
      <c r="E57" s="84">
        <v>81.09</v>
      </c>
      <c r="F57" s="317">
        <f t="shared" si="0"/>
        <v>16985.3700771</v>
      </c>
      <c r="G57" s="132" t="str">
        <f t="shared" si="1"/>
        <v/>
      </c>
      <c r="H57" s="133">
        <v>2.9596744358120603E-3</v>
      </c>
      <c r="I57" s="101" t="str">
        <f t="shared" si="2"/>
        <v/>
      </c>
      <c r="J57" s="134" t="s">
        <v>135</v>
      </c>
      <c r="K57" s="101" t="str">
        <f t="shared" si="3"/>
        <v/>
      </c>
      <c r="M57" s="131"/>
      <c r="N57" s="131"/>
      <c r="O57" s="131"/>
      <c r="P57" s="131"/>
      <c r="Q57" s="131"/>
      <c r="R57" s="131"/>
      <c r="S57" s="131"/>
      <c r="T57" s="131"/>
      <c r="W57" s="135"/>
      <c r="X57" s="135"/>
      <c r="Y57" s="135"/>
      <c r="Z57" s="135"/>
      <c r="AA57" s="135"/>
      <c r="AB57" s="135"/>
      <c r="AC57" s="135"/>
      <c r="AD57" s="135"/>
    </row>
    <row r="58" spans="2:30" ht="15" customHeight="1">
      <c r="B58" s="83" t="s">
        <v>204</v>
      </c>
      <c r="C58" s="84" t="s">
        <v>205</v>
      </c>
      <c r="D58" s="84">
        <v>2224.7603899999999</v>
      </c>
      <c r="E58" s="84">
        <v>27.32</v>
      </c>
      <c r="F58" s="317">
        <f t="shared" si="0"/>
        <v>60780.453854799998</v>
      </c>
      <c r="G58" s="132">
        <f t="shared" si="1"/>
        <v>1.4629252672231816E-3</v>
      </c>
      <c r="H58" s="133">
        <v>4.2825768667642747E-2</v>
      </c>
      <c r="I58" s="101">
        <f t="shared" si="2"/>
        <v>6.265089907214943E-5</v>
      </c>
      <c r="J58" s="134">
        <v>8.9499999999999996E-2</v>
      </c>
      <c r="K58" s="101">
        <f t="shared" si="3"/>
        <v>1.3093181141647474E-4</v>
      </c>
      <c r="M58" s="131"/>
      <c r="N58" s="131"/>
      <c r="O58" s="131"/>
      <c r="P58" s="131"/>
      <c r="Q58" s="131"/>
      <c r="R58" s="131"/>
      <c r="S58" s="131"/>
      <c r="T58" s="131"/>
      <c r="W58" s="135"/>
      <c r="X58" s="135"/>
      <c r="Y58" s="135"/>
      <c r="Z58" s="135"/>
      <c r="AA58" s="135"/>
      <c r="AB58" s="135"/>
      <c r="AC58" s="135"/>
      <c r="AD58" s="135"/>
    </row>
    <row r="59" spans="2:30" ht="15" customHeight="1">
      <c r="B59" s="83" t="s">
        <v>206</v>
      </c>
      <c r="C59" s="84" t="s">
        <v>207</v>
      </c>
      <c r="D59" s="84">
        <v>1789.2661599999999</v>
      </c>
      <c r="E59" s="84">
        <v>103.6</v>
      </c>
      <c r="F59" s="317">
        <f t="shared" si="0"/>
        <v>185367.97417599999</v>
      </c>
      <c r="G59" s="132" t="str">
        <f t="shared" si="1"/>
        <v/>
      </c>
      <c r="H59" s="133">
        <v>2.3166023166023165E-2</v>
      </c>
      <c r="I59" s="101" t="str">
        <f t="shared" si="2"/>
        <v/>
      </c>
      <c r="J59" s="134">
        <v>0.25370000000000004</v>
      </c>
      <c r="K59" s="101" t="str">
        <f t="shared" si="3"/>
        <v/>
      </c>
      <c r="M59" s="131"/>
      <c r="N59" s="131"/>
      <c r="O59" s="131"/>
      <c r="P59" s="131"/>
      <c r="Q59" s="131"/>
      <c r="R59" s="131"/>
      <c r="S59" s="131"/>
      <c r="T59" s="131"/>
      <c r="W59" s="135"/>
      <c r="X59" s="135"/>
      <c r="Y59" s="135"/>
      <c r="Z59" s="135"/>
      <c r="AA59" s="135"/>
      <c r="AB59" s="135"/>
      <c r="AC59" s="135"/>
      <c r="AD59" s="135"/>
    </row>
    <row r="60" spans="2:30" ht="15" customHeight="1">
      <c r="B60" s="83" t="s">
        <v>208</v>
      </c>
      <c r="C60" s="84" t="s">
        <v>209</v>
      </c>
      <c r="D60" s="84">
        <v>539.57605000000001</v>
      </c>
      <c r="E60" s="84">
        <v>76.16</v>
      </c>
      <c r="F60" s="317">
        <f t="shared" si="0"/>
        <v>41094.111967999997</v>
      </c>
      <c r="G60" s="132">
        <f t="shared" si="1"/>
        <v>9.8909453482697376E-4</v>
      </c>
      <c r="H60" s="133">
        <v>2.3634453781512608E-2</v>
      </c>
      <c r="I60" s="101">
        <f t="shared" si="2"/>
        <v>2.3376709068914825E-5</v>
      </c>
      <c r="J60" s="134">
        <v>0.19519999999999998</v>
      </c>
      <c r="K60" s="101">
        <f t="shared" si="3"/>
        <v>1.9307125319822525E-4</v>
      </c>
      <c r="M60" s="131"/>
      <c r="N60" s="131"/>
      <c r="O60" s="131"/>
      <c r="P60" s="131"/>
      <c r="Q60" s="131"/>
      <c r="R60" s="131"/>
      <c r="S60" s="131"/>
      <c r="T60" s="131"/>
      <c r="W60" s="135"/>
      <c r="X60" s="135"/>
      <c r="Y60" s="135"/>
      <c r="Z60" s="135"/>
      <c r="AA60" s="135"/>
      <c r="AB60" s="135"/>
      <c r="AC60" s="135"/>
      <c r="AD60" s="135"/>
    </row>
    <row r="61" spans="2:30" ht="15" customHeight="1">
      <c r="B61" s="83" t="s">
        <v>210</v>
      </c>
      <c r="C61" s="84" t="s">
        <v>211</v>
      </c>
      <c r="D61" s="84">
        <v>1678.67155</v>
      </c>
      <c r="E61" s="84">
        <v>59.01</v>
      </c>
      <c r="F61" s="317">
        <f t="shared" si="0"/>
        <v>99058.408165500005</v>
      </c>
      <c r="G61" s="132">
        <f t="shared" si="1"/>
        <v>2.3842376791461347E-3</v>
      </c>
      <c r="H61" s="133">
        <v>7.185222843585834E-2</v>
      </c>
      <c r="I61" s="101">
        <f t="shared" si="2"/>
        <v>1.7131279036738879E-4</v>
      </c>
      <c r="J61" s="134">
        <v>3.8300000000000001E-2</v>
      </c>
      <c r="K61" s="101">
        <f t="shared" si="3"/>
        <v>9.1316303111296958E-5</v>
      </c>
      <c r="M61" s="131"/>
      <c r="N61" s="131"/>
      <c r="O61" s="131"/>
      <c r="P61" s="131"/>
      <c r="Q61" s="131"/>
      <c r="R61" s="131"/>
      <c r="S61" s="131"/>
      <c r="T61" s="131"/>
      <c r="W61" s="135"/>
      <c r="X61" s="135"/>
      <c r="Y61" s="135"/>
      <c r="Z61" s="135"/>
      <c r="AA61" s="135"/>
      <c r="AB61" s="135"/>
      <c r="AC61" s="135"/>
      <c r="AD61" s="135"/>
    </row>
    <row r="62" spans="2:30" ht="15" customHeight="1">
      <c r="B62" s="83" t="s">
        <v>212</v>
      </c>
      <c r="C62" s="84" t="s">
        <v>213</v>
      </c>
      <c r="D62" s="84">
        <v>228.19390000000001</v>
      </c>
      <c r="E62" s="84">
        <v>508.29</v>
      </c>
      <c r="F62" s="317">
        <f t="shared" si="0"/>
        <v>115988.67743100002</v>
      </c>
      <c r="G62" s="132">
        <f t="shared" si="1"/>
        <v>2.7917324758872102E-3</v>
      </c>
      <c r="H62" s="133">
        <v>5.6660567786106352E-3</v>
      </c>
      <c r="I62" s="101">
        <f t="shared" si="2"/>
        <v>1.5818114719068178E-5</v>
      </c>
      <c r="J62" s="134">
        <v>0.10644999999999999</v>
      </c>
      <c r="K62" s="101">
        <f t="shared" si="3"/>
        <v>2.9717992205819348E-4</v>
      </c>
      <c r="M62" s="131"/>
      <c r="N62" s="131"/>
      <c r="O62" s="131"/>
      <c r="P62" s="131"/>
      <c r="Q62" s="131"/>
      <c r="R62" s="131"/>
      <c r="S62" s="131"/>
      <c r="T62" s="131"/>
      <c r="W62" s="135"/>
      <c r="X62" s="135"/>
      <c r="Y62" s="135"/>
      <c r="Z62" s="135"/>
      <c r="AA62" s="135"/>
      <c r="AB62" s="135"/>
      <c r="AC62" s="135"/>
      <c r="AD62" s="135"/>
    </row>
    <row r="63" spans="2:30" ht="15" customHeight="1">
      <c r="B63" s="83" t="s">
        <v>1504</v>
      </c>
      <c r="C63" s="84" t="s">
        <v>1505</v>
      </c>
      <c r="D63" s="84">
        <v>158.72746000000001</v>
      </c>
      <c r="E63" s="84">
        <v>47.68</v>
      </c>
      <c r="F63" s="317">
        <f t="shared" si="0"/>
        <v>7568.1252928000004</v>
      </c>
      <c r="G63" s="132" t="str">
        <f t="shared" si="1"/>
        <v/>
      </c>
      <c r="H63" s="133" t="s">
        <v>135</v>
      </c>
      <c r="I63" s="101" t="str">
        <f t="shared" si="2"/>
        <v/>
      </c>
      <c r="J63" s="134" t="s">
        <v>135</v>
      </c>
      <c r="K63" s="101" t="str">
        <f t="shared" si="3"/>
        <v/>
      </c>
      <c r="M63" s="131"/>
      <c r="N63" s="131"/>
      <c r="O63" s="131"/>
      <c r="P63" s="131"/>
      <c r="Q63" s="131"/>
      <c r="R63" s="131"/>
      <c r="S63" s="131"/>
      <c r="T63" s="131"/>
      <c r="W63" s="135"/>
      <c r="X63" s="135"/>
      <c r="Y63" s="135"/>
      <c r="Z63" s="135"/>
      <c r="AA63" s="135"/>
      <c r="AB63" s="135"/>
      <c r="AC63" s="135"/>
      <c r="AD63" s="135"/>
    </row>
    <row r="64" spans="2:30" ht="15" customHeight="1">
      <c r="B64" s="83" t="s">
        <v>214</v>
      </c>
      <c r="C64" s="84" t="s">
        <v>215</v>
      </c>
      <c r="D64" s="84">
        <v>528.03832</v>
      </c>
      <c r="E64" s="84">
        <v>39.479999999999997</v>
      </c>
      <c r="F64" s="317">
        <f t="shared" si="0"/>
        <v>20846.952873599999</v>
      </c>
      <c r="G64" s="132" t="str">
        <f t="shared" si="1"/>
        <v/>
      </c>
      <c r="H64" s="133">
        <v>4.6859169199594736E-2</v>
      </c>
      <c r="I64" s="101" t="str">
        <f t="shared" si="2"/>
        <v/>
      </c>
      <c r="J64" s="134">
        <v>0.46710000000000002</v>
      </c>
      <c r="K64" s="101" t="str">
        <f t="shared" si="3"/>
        <v/>
      </c>
      <c r="M64" s="131"/>
      <c r="N64" s="131"/>
      <c r="O64" s="131"/>
      <c r="P64" s="131"/>
      <c r="Q64" s="131"/>
      <c r="R64" s="131"/>
      <c r="S64" s="131"/>
      <c r="T64" s="131"/>
      <c r="W64" s="135"/>
      <c r="X64" s="135"/>
      <c r="Y64" s="135"/>
      <c r="Z64" s="135"/>
      <c r="AA64" s="135"/>
      <c r="AB64" s="135"/>
      <c r="AC64" s="135"/>
      <c r="AD64" s="135"/>
    </row>
    <row r="65" spans="2:30" ht="15" customHeight="1">
      <c r="B65" s="83" t="s">
        <v>216</v>
      </c>
      <c r="C65" s="84" t="s">
        <v>217</v>
      </c>
      <c r="D65" s="84">
        <v>1319.4500599999999</v>
      </c>
      <c r="E65" s="84">
        <v>21.87</v>
      </c>
      <c r="F65" s="317">
        <f t="shared" si="0"/>
        <v>28856.372812199999</v>
      </c>
      <c r="G65" s="132">
        <f t="shared" si="1"/>
        <v>6.9454428570453377E-4</v>
      </c>
      <c r="H65" s="133">
        <v>2.3776863283036121E-2</v>
      </c>
      <c r="I65" s="101">
        <f t="shared" si="2"/>
        <v>1.6514084525210678E-5</v>
      </c>
      <c r="J65" s="134">
        <v>0.12720000000000001</v>
      </c>
      <c r="K65" s="101">
        <f t="shared" si="3"/>
        <v>8.83460331416167E-5</v>
      </c>
      <c r="M65" s="131"/>
      <c r="N65" s="131"/>
      <c r="O65" s="131"/>
      <c r="P65" s="131"/>
      <c r="Q65" s="131"/>
      <c r="R65" s="131"/>
      <c r="S65" s="131"/>
      <c r="T65" s="131"/>
      <c r="W65" s="135"/>
      <c r="X65" s="135"/>
      <c r="Y65" s="135"/>
      <c r="Z65" s="135"/>
      <c r="AA65" s="135"/>
      <c r="AB65" s="135"/>
      <c r="AC65" s="135"/>
      <c r="AD65" s="135"/>
    </row>
    <row r="66" spans="2:30" ht="15" customHeight="1">
      <c r="B66" s="83" t="s">
        <v>218</v>
      </c>
      <c r="C66" s="84" t="s">
        <v>219</v>
      </c>
      <c r="D66" s="84">
        <v>1738.87195</v>
      </c>
      <c r="E66" s="84">
        <v>128.9</v>
      </c>
      <c r="F66" s="317">
        <f t="shared" si="0"/>
        <v>224140.59435500001</v>
      </c>
      <c r="G66" s="132">
        <f t="shared" si="1"/>
        <v>5.3948418956476073E-3</v>
      </c>
      <c r="H66" s="133">
        <v>1.8308766485647786E-2</v>
      </c>
      <c r="I66" s="101">
        <f t="shared" si="2"/>
        <v>9.877290049440148E-5</v>
      </c>
      <c r="J66" s="134">
        <v>9.9849999999999994E-2</v>
      </c>
      <c r="K66" s="101">
        <f t="shared" si="3"/>
        <v>5.3867496328041361E-4</v>
      </c>
      <c r="M66" s="131"/>
      <c r="N66" s="131"/>
      <c r="O66" s="131"/>
      <c r="P66" s="131"/>
      <c r="Q66" s="131"/>
      <c r="R66" s="131"/>
      <c r="S66" s="131"/>
      <c r="T66" s="131"/>
      <c r="W66" s="135"/>
      <c r="X66" s="135"/>
      <c r="Y66" s="135"/>
      <c r="Z66" s="135"/>
      <c r="AA66" s="135"/>
      <c r="AB66" s="135"/>
      <c r="AC66" s="135"/>
      <c r="AD66" s="135"/>
    </row>
    <row r="67" spans="2:30" ht="15" customHeight="1">
      <c r="B67" s="83" t="s">
        <v>220</v>
      </c>
      <c r="C67" s="84" t="s">
        <v>221</v>
      </c>
      <c r="D67" s="84">
        <v>524.11392000000001</v>
      </c>
      <c r="E67" s="84">
        <v>110.31</v>
      </c>
      <c r="F67" s="317">
        <f t="shared" si="0"/>
        <v>57815.006515200002</v>
      </c>
      <c r="G67" s="132" t="str">
        <f t="shared" si="1"/>
        <v/>
      </c>
      <c r="H67" s="133">
        <v>2.2119481461336233E-2</v>
      </c>
      <c r="I67" s="101" t="str">
        <f t="shared" si="2"/>
        <v/>
      </c>
      <c r="J67" s="134">
        <v>0.25345000000000001</v>
      </c>
      <c r="K67" s="101" t="str">
        <f t="shared" si="3"/>
        <v/>
      </c>
      <c r="M67" s="131"/>
      <c r="N67" s="131"/>
      <c r="O67" s="131"/>
      <c r="P67" s="131"/>
      <c r="Q67" s="131"/>
      <c r="R67" s="131"/>
      <c r="S67" s="131"/>
      <c r="T67" s="131"/>
      <c r="W67" s="135"/>
      <c r="X67" s="135"/>
      <c r="Y67" s="135"/>
      <c r="Z67" s="135"/>
      <c r="AA67" s="135"/>
      <c r="AB67" s="135"/>
      <c r="AC67" s="135"/>
      <c r="AD67" s="135"/>
    </row>
    <row r="68" spans="2:30" ht="15" customHeight="1">
      <c r="B68" s="83" t="s">
        <v>222</v>
      </c>
      <c r="C68" s="84" t="s">
        <v>223</v>
      </c>
      <c r="D68" s="84">
        <v>222.59023999999999</v>
      </c>
      <c r="E68" s="84">
        <v>261.05</v>
      </c>
      <c r="F68" s="317">
        <f t="shared" si="0"/>
        <v>58107.182152000001</v>
      </c>
      <c r="G68" s="132">
        <f t="shared" si="1"/>
        <v>1.3985822675884397E-3</v>
      </c>
      <c r="H68" s="133">
        <v>2.7427695843708102E-2</v>
      </c>
      <c r="I68" s="101">
        <f t="shared" si="2"/>
        <v>3.8359889047819301E-5</v>
      </c>
      <c r="J68" s="134">
        <v>6.8600000000000008E-2</v>
      </c>
      <c r="K68" s="101">
        <f t="shared" si="3"/>
        <v>9.5942743556566969E-5</v>
      </c>
      <c r="M68" s="131"/>
      <c r="N68" s="131"/>
      <c r="O68" s="131"/>
      <c r="P68" s="131"/>
      <c r="Q68" s="131"/>
      <c r="R68" s="131"/>
      <c r="S68" s="131"/>
      <c r="T68" s="131"/>
      <c r="W68" s="135"/>
      <c r="X68" s="135"/>
      <c r="Y68" s="135"/>
      <c r="Z68" s="135"/>
      <c r="AA68" s="135"/>
      <c r="AB68" s="135"/>
      <c r="AC68" s="135"/>
      <c r="AD68" s="135"/>
    </row>
    <row r="69" spans="2:30" ht="15" customHeight="1">
      <c r="B69" s="83" t="s">
        <v>1326</v>
      </c>
      <c r="C69" s="84" t="s">
        <v>1327</v>
      </c>
      <c r="D69" s="84">
        <v>596.97113000000002</v>
      </c>
      <c r="E69" s="84">
        <v>33.85</v>
      </c>
      <c r="F69" s="317">
        <f t="shared" si="0"/>
        <v>20207.472750500001</v>
      </c>
      <c r="G69" s="132" t="str">
        <f t="shared" si="1"/>
        <v/>
      </c>
      <c r="H69" s="133" t="s">
        <v>135</v>
      </c>
      <c r="I69" s="101" t="str">
        <f t="shared" si="2"/>
        <v/>
      </c>
      <c r="J69" s="134">
        <v>0.28010000000000002</v>
      </c>
      <c r="K69" s="101" t="str">
        <f t="shared" si="3"/>
        <v/>
      </c>
      <c r="M69" s="131"/>
      <c r="N69" s="131"/>
      <c r="O69" s="131"/>
      <c r="P69" s="131"/>
      <c r="Q69" s="131"/>
      <c r="R69" s="131"/>
      <c r="S69" s="131"/>
      <c r="T69" s="131"/>
      <c r="W69" s="135"/>
      <c r="X69" s="135"/>
      <c r="Y69" s="135"/>
      <c r="Z69" s="135"/>
      <c r="AA69" s="135"/>
      <c r="AB69" s="135"/>
      <c r="AC69" s="135"/>
      <c r="AD69" s="135"/>
    </row>
    <row r="70" spans="2:30" ht="15" customHeight="1">
      <c r="B70" s="83" t="s">
        <v>224</v>
      </c>
      <c r="C70" s="84" t="s">
        <v>225</v>
      </c>
      <c r="D70" s="84">
        <v>272.71296999999998</v>
      </c>
      <c r="E70" s="84">
        <v>266.25</v>
      </c>
      <c r="F70" s="317">
        <f t="shared" si="0"/>
        <v>72609.828262499999</v>
      </c>
      <c r="G70" s="132" t="str">
        <f t="shared" si="1"/>
        <v/>
      </c>
      <c r="H70" s="133">
        <v>1.5023474178403756E-2</v>
      </c>
      <c r="I70" s="101" t="str">
        <f t="shared" si="2"/>
        <v/>
      </c>
      <c r="J70" s="134">
        <v>0.21230000000000002</v>
      </c>
      <c r="K70" s="101" t="str">
        <f t="shared" si="3"/>
        <v/>
      </c>
      <c r="M70" s="131"/>
      <c r="N70" s="131"/>
      <c r="O70" s="131"/>
      <c r="P70" s="131"/>
      <c r="Q70" s="131"/>
      <c r="R70" s="131"/>
      <c r="S70" s="131"/>
      <c r="T70" s="131"/>
      <c r="W70" s="135"/>
      <c r="X70" s="135"/>
      <c r="Y70" s="135"/>
      <c r="Z70" s="135"/>
      <c r="AA70" s="135"/>
      <c r="AB70" s="135"/>
      <c r="AC70" s="135"/>
      <c r="AD70" s="135"/>
    </row>
    <row r="71" spans="2:30" ht="15" customHeight="1">
      <c r="B71" s="83" t="s">
        <v>1469</v>
      </c>
      <c r="C71" s="84" t="s">
        <v>1470</v>
      </c>
      <c r="D71" s="84">
        <v>445.36372</v>
      </c>
      <c r="E71" s="84">
        <v>64.94</v>
      </c>
      <c r="F71" s="317">
        <f t="shared" si="0"/>
        <v>28921.9199768</v>
      </c>
      <c r="G71" s="132">
        <f t="shared" si="1"/>
        <v>6.9612194097373021E-4</v>
      </c>
      <c r="H71" s="133">
        <v>4.927625500461965E-3</v>
      </c>
      <c r="I71" s="101">
        <f t="shared" si="2"/>
        <v>3.4302282277732316E-6</v>
      </c>
      <c r="J71" s="134">
        <v>0.15909999999999999</v>
      </c>
      <c r="K71" s="101">
        <f t="shared" si="3"/>
        <v>1.1075300080892046E-4</v>
      </c>
      <c r="M71" s="131"/>
      <c r="N71" s="131"/>
      <c r="O71" s="131"/>
      <c r="P71" s="131"/>
      <c r="Q71" s="131"/>
      <c r="R71" s="131"/>
      <c r="S71" s="131"/>
      <c r="T71" s="131"/>
      <c r="W71" s="135"/>
      <c r="X71" s="135"/>
      <c r="Y71" s="135"/>
      <c r="Z71" s="135"/>
      <c r="AA71" s="135"/>
      <c r="AB71" s="135"/>
      <c r="AC71" s="135"/>
      <c r="AD71" s="135"/>
    </row>
    <row r="72" spans="2:30" ht="15" customHeight="1">
      <c r="B72" s="83" t="s">
        <v>1362</v>
      </c>
      <c r="C72" s="84" t="s">
        <v>1363</v>
      </c>
      <c r="D72" s="84">
        <v>35.072780000000002</v>
      </c>
      <c r="E72" s="84">
        <v>498.87</v>
      </c>
      <c r="F72" s="317">
        <f t="shared" si="0"/>
        <v>17496.757758600001</v>
      </c>
      <c r="G72" s="132" t="str">
        <f t="shared" si="1"/>
        <v/>
      </c>
      <c r="H72" s="133">
        <v>1.0423557239360956E-2</v>
      </c>
      <c r="I72" s="101" t="str">
        <f t="shared" si="2"/>
        <v/>
      </c>
      <c r="J72" s="134" t="s">
        <v>135</v>
      </c>
      <c r="K72" s="101" t="str">
        <f t="shared" si="3"/>
        <v/>
      </c>
      <c r="M72" s="131"/>
      <c r="N72" s="131"/>
      <c r="O72" s="131"/>
      <c r="P72" s="131"/>
      <c r="Q72" s="131"/>
      <c r="R72" s="131"/>
      <c r="S72" s="131"/>
      <c r="T72" s="131"/>
      <c r="W72" s="135"/>
      <c r="X72" s="135"/>
      <c r="Y72" s="135"/>
      <c r="Z72" s="135"/>
      <c r="AA72" s="135"/>
      <c r="AB72" s="135"/>
      <c r="AC72" s="135"/>
      <c r="AD72" s="135"/>
    </row>
    <row r="73" spans="2:30" ht="15" customHeight="1">
      <c r="B73" s="83" t="s">
        <v>226</v>
      </c>
      <c r="C73" s="84" t="s">
        <v>227</v>
      </c>
      <c r="D73" s="84">
        <v>480.56974000000002</v>
      </c>
      <c r="E73" s="84">
        <v>60.74</v>
      </c>
      <c r="F73" s="317">
        <f t="shared" si="0"/>
        <v>29189.806007600004</v>
      </c>
      <c r="G73" s="132">
        <f t="shared" si="1"/>
        <v>7.0256969215587287E-4</v>
      </c>
      <c r="H73" s="133">
        <v>3.3585775436285811E-2</v>
      </c>
      <c r="I73" s="101">
        <f t="shared" si="2"/>
        <v>2.3596347909087599E-5</v>
      </c>
      <c r="J73" s="134">
        <v>3.4700000000000002E-2</v>
      </c>
      <c r="K73" s="101">
        <f t="shared" si="3"/>
        <v>2.4379168317808789E-5</v>
      </c>
      <c r="M73" s="131"/>
      <c r="N73" s="131"/>
      <c r="O73" s="131"/>
      <c r="P73" s="131"/>
      <c r="Q73" s="131"/>
      <c r="R73" s="131"/>
      <c r="S73" s="131"/>
      <c r="T73" s="131"/>
      <c r="W73" s="135"/>
      <c r="X73" s="135"/>
      <c r="Y73" s="135"/>
      <c r="Z73" s="135"/>
      <c r="AA73" s="135"/>
      <c r="AB73" s="135"/>
      <c r="AC73" s="135"/>
      <c r="AD73" s="135"/>
    </row>
    <row r="74" spans="2:30" ht="15" customHeight="1">
      <c r="B74" s="83" t="s">
        <v>1491</v>
      </c>
      <c r="C74" s="84" t="s">
        <v>1492</v>
      </c>
      <c r="D74" s="84">
        <v>44.765860000000004</v>
      </c>
      <c r="E74" s="84">
        <v>615.07000000000005</v>
      </c>
      <c r="F74" s="317">
        <f t="shared" si="0"/>
        <v>27534.137510200006</v>
      </c>
      <c r="G74" s="132" t="str">
        <f t="shared" si="1"/>
        <v/>
      </c>
      <c r="H74" s="133">
        <v>1.6258312062041717E-3</v>
      </c>
      <c r="I74" s="101" t="str">
        <f t="shared" si="2"/>
        <v/>
      </c>
      <c r="J74" s="134" t="s">
        <v>135</v>
      </c>
      <c r="K74" s="101" t="str">
        <f t="shared" si="3"/>
        <v/>
      </c>
      <c r="M74" s="131"/>
      <c r="N74" s="131"/>
      <c r="O74" s="131"/>
      <c r="P74" s="131"/>
      <c r="Q74" s="131"/>
      <c r="R74" s="131"/>
      <c r="S74" s="131"/>
      <c r="T74" s="131"/>
      <c r="W74" s="135"/>
      <c r="X74" s="135"/>
      <c r="Y74" s="135"/>
      <c r="Z74" s="135"/>
      <c r="AA74" s="135"/>
      <c r="AB74" s="135"/>
      <c r="AC74" s="135"/>
      <c r="AD74" s="135"/>
    </row>
    <row r="75" spans="2:30" ht="15" customHeight="1">
      <c r="B75" s="83" t="s">
        <v>228</v>
      </c>
      <c r="C75" s="84" t="s">
        <v>229</v>
      </c>
      <c r="D75" s="84">
        <v>404.44873999999999</v>
      </c>
      <c r="E75" s="84">
        <v>255.3</v>
      </c>
      <c r="F75" s="317">
        <f t="shared" si="0"/>
        <v>103255.763322</v>
      </c>
      <c r="G75" s="132" t="str">
        <f t="shared" si="1"/>
        <v/>
      </c>
      <c r="H75" s="133">
        <v>2.6635330983157068E-2</v>
      </c>
      <c r="I75" s="101" t="str">
        <f t="shared" si="2"/>
        <v/>
      </c>
      <c r="J75" s="134" t="s">
        <v>135</v>
      </c>
      <c r="K75" s="101" t="str">
        <f t="shared" si="3"/>
        <v/>
      </c>
      <c r="M75" s="131"/>
      <c r="N75" s="131"/>
      <c r="O75" s="131"/>
      <c r="P75" s="131"/>
      <c r="Q75" s="131"/>
      <c r="R75" s="131"/>
      <c r="S75" s="131"/>
      <c r="T75" s="131"/>
      <c r="W75" s="135"/>
      <c r="X75" s="135"/>
      <c r="Y75" s="135"/>
      <c r="Z75" s="135"/>
      <c r="AA75" s="135"/>
      <c r="AB75" s="135"/>
      <c r="AC75" s="135"/>
      <c r="AD75" s="135"/>
    </row>
    <row r="76" spans="2:30" ht="15" customHeight="1">
      <c r="B76" s="83" t="s">
        <v>230</v>
      </c>
      <c r="C76" s="84" t="s">
        <v>231</v>
      </c>
      <c r="D76" s="84">
        <v>139.37257</v>
      </c>
      <c r="E76" s="84">
        <v>225.07</v>
      </c>
      <c r="F76" s="317">
        <f t="shared" si="0"/>
        <v>31368.584329899997</v>
      </c>
      <c r="G76" s="132" t="str">
        <f t="shared" si="1"/>
        <v/>
      </c>
      <c r="H76" s="133">
        <v>7.997511885191275E-3</v>
      </c>
      <c r="I76" s="101" t="str">
        <f t="shared" si="2"/>
        <v/>
      </c>
      <c r="J76" s="134" t="s">
        <v>135</v>
      </c>
      <c r="K76" s="101" t="str">
        <f t="shared" si="3"/>
        <v/>
      </c>
      <c r="M76" s="131"/>
      <c r="N76" s="131"/>
      <c r="O76" s="131"/>
      <c r="P76" s="131"/>
      <c r="Q76" s="131"/>
      <c r="R76" s="131"/>
      <c r="S76" s="131"/>
      <c r="T76" s="131"/>
      <c r="W76" s="135"/>
      <c r="X76" s="135"/>
      <c r="Y76" s="135"/>
      <c r="Z76" s="135"/>
      <c r="AA76" s="135"/>
      <c r="AB76" s="135"/>
      <c r="AC76" s="135"/>
      <c r="AD76" s="135"/>
    </row>
    <row r="77" spans="2:30" ht="15" customHeight="1">
      <c r="B77" s="83" t="s">
        <v>232</v>
      </c>
      <c r="C77" s="84" t="s">
        <v>233</v>
      </c>
      <c r="D77" s="84">
        <v>16.632660000000001</v>
      </c>
      <c r="E77" s="84">
        <v>3954.33</v>
      </c>
      <c r="F77" s="317">
        <f t="shared" si="0"/>
        <v>65771.026417800007</v>
      </c>
      <c r="G77" s="132">
        <f t="shared" si="1"/>
        <v>1.5830434012167945E-3</v>
      </c>
      <c r="H77" s="133" t="s">
        <v>135</v>
      </c>
      <c r="I77" s="101" t="str">
        <f t="shared" si="2"/>
        <v/>
      </c>
      <c r="J77" s="134">
        <v>0.1366</v>
      </c>
      <c r="K77" s="101">
        <f t="shared" si="3"/>
        <v>2.1624372860621412E-4</v>
      </c>
      <c r="M77" s="131"/>
      <c r="N77" s="131"/>
      <c r="O77" s="131"/>
      <c r="P77" s="131"/>
      <c r="Q77" s="131"/>
      <c r="R77" s="131"/>
      <c r="S77" s="131"/>
      <c r="T77" s="131"/>
      <c r="W77" s="135"/>
      <c r="X77" s="135"/>
      <c r="Y77" s="135"/>
      <c r="Z77" s="135"/>
      <c r="AA77" s="135"/>
      <c r="AB77" s="135"/>
      <c r="AC77" s="135"/>
      <c r="AD77" s="135"/>
    </row>
    <row r="78" spans="2:30" ht="15" customHeight="1">
      <c r="B78" s="83" t="s">
        <v>234</v>
      </c>
      <c r="C78" s="84" t="s">
        <v>235</v>
      </c>
      <c r="D78" s="84">
        <v>466.94893000000002</v>
      </c>
      <c r="E78" s="84">
        <v>410.32</v>
      </c>
      <c r="F78" s="317">
        <f t="shared" si="0"/>
        <v>191598.48495760001</v>
      </c>
      <c r="G78" s="132">
        <f t="shared" si="1"/>
        <v>4.6115855843353194E-3</v>
      </c>
      <c r="H78" s="133">
        <v>1.4622733476311172E-2</v>
      </c>
      <c r="I78" s="101">
        <f t="shared" si="2"/>
        <v>6.7433986902934093E-5</v>
      </c>
      <c r="J78" s="134">
        <v>8.1099999999999992E-2</v>
      </c>
      <c r="K78" s="101">
        <f t="shared" si="3"/>
        <v>3.7399959088959438E-4</v>
      </c>
      <c r="M78" s="131"/>
      <c r="N78" s="131"/>
      <c r="O78" s="131"/>
      <c r="P78" s="131"/>
      <c r="Q78" s="131"/>
      <c r="R78" s="131"/>
      <c r="S78" s="131"/>
      <c r="T78" s="131"/>
      <c r="W78" s="135"/>
      <c r="X78" s="135"/>
      <c r="Y78" s="135"/>
      <c r="Z78" s="135"/>
      <c r="AA78" s="135"/>
      <c r="AB78" s="135"/>
      <c r="AC78" s="135"/>
      <c r="AD78" s="135"/>
    </row>
    <row r="79" spans="2:30" ht="15" customHeight="1">
      <c r="B79" s="83" t="s">
        <v>236</v>
      </c>
      <c r="C79" s="84" t="s">
        <v>237</v>
      </c>
      <c r="D79" s="84">
        <v>77.295389999999998</v>
      </c>
      <c r="E79" s="84">
        <v>172.37</v>
      </c>
      <c r="F79" s="317">
        <f t="shared" si="0"/>
        <v>13323.406374300001</v>
      </c>
      <c r="G79" s="132">
        <f t="shared" si="1"/>
        <v>3.206811827534026E-4</v>
      </c>
      <c r="H79" s="133">
        <v>2.1813540639322386E-2</v>
      </c>
      <c r="I79" s="101">
        <f t="shared" si="2"/>
        <v>6.9951920122573165E-6</v>
      </c>
      <c r="J79" s="134">
        <v>7.7600000000000002E-2</v>
      </c>
      <c r="K79" s="101">
        <f t="shared" si="3"/>
        <v>2.4884859781664041E-5</v>
      </c>
      <c r="M79" s="131"/>
      <c r="N79" s="131"/>
      <c r="O79" s="131"/>
      <c r="P79" s="131"/>
      <c r="Q79" s="131"/>
      <c r="R79" s="131"/>
      <c r="S79" s="131"/>
      <c r="T79" s="131"/>
      <c r="W79" s="135"/>
      <c r="X79" s="135"/>
      <c r="Y79" s="135"/>
      <c r="Z79" s="135"/>
      <c r="AA79" s="135"/>
      <c r="AB79" s="135"/>
      <c r="AC79" s="135"/>
      <c r="AD79" s="135"/>
    </row>
    <row r="80" spans="2:30" ht="15" customHeight="1">
      <c r="B80" s="83" t="s">
        <v>238</v>
      </c>
      <c r="C80" s="84" t="s">
        <v>239</v>
      </c>
      <c r="D80" s="84">
        <v>75.139539999999997</v>
      </c>
      <c r="E80" s="84">
        <v>563.72</v>
      </c>
      <c r="F80" s="317">
        <f t="shared" ref="F80:F143" si="4">IFERROR(D80*E80, "")</f>
        <v>42357.661488799997</v>
      </c>
      <c r="G80" s="132" t="str">
        <f t="shared" ref="G80:G143" si="5">IF(AND(ISNUMBER($J80)), IF(AND($J80&lt;=20%,$J80&gt;0%), $F80/SUMIFS($F$15:$F$517,$J$15:$J$517, "&gt;"&amp;0%,$J$15:$J$517, "&lt;="&amp;20%),""),"")</f>
        <v/>
      </c>
      <c r="H80" s="133">
        <v>1.2772298304122614E-2</v>
      </c>
      <c r="I80" s="101" t="str">
        <f t="shared" ref="I80:I143" si="6">IFERROR(G80*H80, "")</f>
        <v/>
      </c>
      <c r="J80" s="134" t="s">
        <v>135</v>
      </c>
      <c r="K80" s="101" t="str">
        <f t="shared" ref="K80:K143" si="7">IFERROR(G80*J80, "")</f>
        <v/>
      </c>
      <c r="M80" s="131"/>
      <c r="N80" s="131"/>
      <c r="O80" s="131"/>
      <c r="P80" s="131"/>
      <c r="Q80" s="131"/>
      <c r="R80" s="131"/>
      <c r="S80" s="131"/>
      <c r="T80" s="131"/>
      <c r="W80" s="135"/>
      <c r="X80" s="135"/>
      <c r="Y80" s="135"/>
      <c r="Z80" s="135"/>
      <c r="AA80" s="135"/>
      <c r="AB80" s="135"/>
      <c r="AC80" s="135"/>
      <c r="AD80" s="135"/>
    </row>
    <row r="81" spans="2:30" ht="15" customHeight="1">
      <c r="B81" s="83" t="s">
        <v>240</v>
      </c>
      <c r="C81" s="84" t="s">
        <v>241</v>
      </c>
      <c r="D81" s="84">
        <v>267.98721</v>
      </c>
      <c r="E81" s="84">
        <v>49.33</v>
      </c>
      <c r="F81" s="317">
        <f t="shared" si="4"/>
        <v>13219.809069299999</v>
      </c>
      <c r="G81" s="132">
        <f t="shared" si="5"/>
        <v>3.1818769832726152E-4</v>
      </c>
      <c r="H81" s="133">
        <v>1.6217311980539228E-2</v>
      </c>
      <c r="I81" s="101">
        <f t="shared" si="6"/>
        <v>5.1601491721428996E-6</v>
      </c>
      <c r="J81" s="134">
        <v>0.13100000000000001</v>
      </c>
      <c r="K81" s="101">
        <f t="shared" si="7"/>
        <v>4.1682588480871263E-5</v>
      </c>
      <c r="M81" s="131"/>
      <c r="N81" s="131"/>
      <c r="O81" s="131"/>
      <c r="P81" s="131"/>
      <c r="Q81" s="131"/>
      <c r="R81" s="131"/>
      <c r="S81" s="131"/>
      <c r="T81" s="131"/>
      <c r="W81" s="135"/>
      <c r="X81" s="135"/>
      <c r="Y81" s="135"/>
      <c r="Z81" s="135"/>
      <c r="AA81" s="135"/>
      <c r="AB81" s="135"/>
      <c r="AC81" s="135"/>
      <c r="AD81" s="135"/>
    </row>
    <row r="82" spans="2:30" ht="15" customHeight="1">
      <c r="B82" s="83" t="s">
        <v>242</v>
      </c>
      <c r="C82" s="84" t="s">
        <v>243</v>
      </c>
      <c r="D82" s="84">
        <v>78.910470000000004</v>
      </c>
      <c r="E82" s="84">
        <v>540.14</v>
      </c>
      <c r="F82" s="317">
        <f t="shared" si="4"/>
        <v>42622.701265800002</v>
      </c>
      <c r="G82" s="132" t="str">
        <f t="shared" si="5"/>
        <v/>
      </c>
      <c r="H82" s="133" t="s">
        <v>135</v>
      </c>
      <c r="I82" s="101" t="str">
        <f t="shared" si="6"/>
        <v/>
      </c>
      <c r="J82" s="134">
        <v>0.24879999999999999</v>
      </c>
      <c r="K82" s="101" t="str">
        <f t="shared" si="7"/>
        <v/>
      </c>
      <c r="M82" s="131"/>
      <c r="N82" s="131"/>
      <c r="O82" s="131"/>
      <c r="P82" s="131"/>
      <c r="Q82" s="131"/>
      <c r="R82" s="131"/>
      <c r="S82" s="131"/>
      <c r="T82" s="131"/>
      <c r="W82" s="135"/>
      <c r="X82" s="135"/>
      <c r="Y82" s="135"/>
      <c r="Z82" s="135"/>
      <c r="AA82" s="135"/>
      <c r="AB82" s="135"/>
      <c r="AC82" s="135"/>
      <c r="AD82" s="135"/>
    </row>
    <row r="83" spans="2:30" ht="15" customHeight="1">
      <c r="B83" s="83" t="s">
        <v>244</v>
      </c>
      <c r="C83" s="84" t="s">
        <v>245</v>
      </c>
      <c r="D83" s="84">
        <v>160.03496000000001</v>
      </c>
      <c r="E83" s="84">
        <v>69.099999999999994</v>
      </c>
      <c r="F83" s="317">
        <f t="shared" si="4"/>
        <v>11058.415736000001</v>
      </c>
      <c r="G83" s="132" t="str">
        <f t="shared" si="5"/>
        <v/>
      </c>
      <c r="H83" s="133" t="s">
        <v>135</v>
      </c>
      <c r="I83" s="101" t="str">
        <f t="shared" si="6"/>
        <v/>
      </c>
      <c r="J83" s="134" t="s">
        <v>135</v>
      </c>
      <c r="K83" s="101" t="str">
        <f t="shared" si="7"/>
        <v/>
      </c>
      <c r="M83" s="131"/>
      <c r="N83" s="131"/>
      <c r="O83" s="131"/>
      <c r="P83" s="131"/>
      <c r="Q83" s="131"/>
      <c r="R83" s="131"/>
      <c r="S83" s="131"/>
      <c r="T83" s="131"/>
      <c r="W83" s="135"/>
      <c r="X83" s="135"/>
      <c r="Y83" s="135"/>
      <c r="Z83" s="135"/>
      <c r="AA83" s="135"/>
      <c r="AB83" s="135"/>
      <c r="AC83" s="135"/>
      <c r="AD83" s="135"/>
    </row>
    <row r="84" spans="2:30" ht="15" customHeight="1">
      <c r="B84" s="83" t="s">
        <v>246</v>
      </c>
      <c r="C84" s="84" t="s">
        <v>247</v>
      </c>
      <c r="D84" s="84">
        <v>842.20978000000002</v>
      </c>
      <c r="E84" s="84">
        <v>54.88</v>
      </c>
      <c r="F84" s="317">
        <f t="shared" si="4"/>
        <v>46220.472726400003</v>
      </c>
      <c r="G84" s="132">
        <f t="shared" si="5"/>
        <v>1.1124809560649669E-3</v>
      </c>
      <c r="H84" s="133">
        <v>1.639941690962099E-2</v>
      </c>
      <c r="I84" s="101">
        <f t="shared" si="6"/>
        <v>1.8244039002523142E-5</v>
      </c>
      <c r="J84" s="134">
        <v>9.3800000000000008E-2</v>
      </c>
      <c r="K84" s="101">
        <f t="shared" si="7"/>
        <v>1.043507136788939E-4</v>
      </c>
      <c r="M84" s="131"/>
      <c r="N84" s="131"/>
      <c r="O84" s="131"/>
      <c r="P84" s="131"/>
      <c r="Q84" s="131"/>
      <c r="R84" s="131"/>
      <c r="S84" s="131"/>
      <c r="T84" s="131"/>
      <c r="W84" s="135"/>
      <c r="X84" s="135"/>
      <c r="Y84" s="135"/>
      <c r="Z84" s="135"/>
      <c r="AA84" s="135"/>
      <c r="AB84" s="135"/>
      <c r="AC84" s="135"/>
      <c r="AD84" s="135"/>
    </row>
    <row r="85" spans="2:30" ht="15" customHeight="1">
      <c r="B85" s="83" t="s">
        <v>248</v>
      </c>
      <c r="C85" s="84" t="s">
        <v>249</v>
      </c>
      <c r="D85" s="84">
        <v>697.34911999999997</v>
      </c>
      <c r="E85" s="84">
        <v>112.1</v>
      </c>
      <c r="F85" s="317">
        <f t="shared" si="4"/>
        <v>78172.836351999998</v>
      </c>
      <c r="G85" s="132">
        <f t="shared" si="5"/>
        <v>1.8815426713173886E-3</v>
      </c>
      <c r="H85" s="133">
        <v>1.891168599464764E-2</v>
      </c>
      <c r="I85" s="101">
        <f t="shared" si="6"/>
        <v>3.5583144185484964E-5</v>
      </c>
      <c r="J85" s="134">
        <v>0.1497</v>
      </c>
      <c r="K85" s="101">
        <f t="shared" si="7"/>
        <v>2.8166693789621308E-4</v>
      </c>
      <c r="M85" s="131"/>
      <c r="N85" s="131"/>
      <c r="O85" s="131"/>
      <c r="P85" s="131"/>
      <c r="Q85" s="131"/>
      <c r="R85" s="131"/>
      <c r="S85" s="131"/>
      <c r="T85" s="131"/>
      <c r="W85" s="135"/>
      <c r="X85" s="135"/>
      <c r="Y85" s="135"/>
      <c r="Z85" s="135"/>
      <c r="AA85" s="135"/>
      <c r="AB85" s="135"/>
      <c r="AC85" s="135"/>
      <c r="AD85" s="135"/>
    </row>
    <row r="86" spans="2:30" ht="15" customHeight="1">
      <c r="B86" s="83" t="s">
        <v>250</v>
      </c>
      <c r="C86" s="84" t="s">
        <v>251</v>
      </c>
      <c r="D86" s="84">
        <v>389.71584999999999</v>
      </c>
      <c r="E86" s="84">
        <v>88.85</v>
      </c>
      <c r="F86" s="317">
        <f t="shared" si="4"/>
        <v>34626.253272499998</v>
      </c>
      <c r="G86" s="132" t="str">
        <f t="shared" si="5"/>
        <v/>
      </c>
      <c r="H86" s="133">
        <v>1.8908272369161507E-2</v>
      </c>
      <c r="I86" s="101" t="str">
        <f t="shared" si="6"/>
        <v/>
      </c>
      <c r="J86" s="134" t="s">
        <v>135</v>
      </c>
      <c r="K86" s="101" t="str">
        <f t="shared" si="7"/>
        <v/>
      </c>
      <c r="M86" s="131"/>
      <c r="N86" s="131"/>
      <c r="O86" s="131"/>
      <c r="P86" s="131"/>
      <c r="Q86" s="131"/>
      <c r="R86" s="131"/>
      <c r="S86" s="131"/>
      <c r="T86" s="131"/>
      <c r="W86" s="135"/>
      <c r="X86" s="135"/>
      <c r="Y86" s="135"/>
      <c r="Z86" s="135"/>
      <c r="AA86" s="135"/>
      <c r="AB86" s="135"/>
      <c r="AC86" s="135"/>
      <c r="AD86" s="135"/>
    </row>
    <row r="87" spans="2:30" ht="15" customHeight="1">
      <c r="B87" s="83" t="s">
        <v>252</v>
      </c>
      <c r="C87" s="84" t="s">
        <v>253</v>
      </c>
      <c r="D87" s="84">
        <v>514.05580999999995</v>
      </c>
      <c r="E87" s="84">
        <v>18.739999999999998</v>
      </c>
      <c r="F87" s="317">
        <f t="shared" si="4"/>
        <v>9633.4058793999975</v>
      </c>
      <c r="G87" s="132">
        <f t="shared" si="5"/>
        <v>2.3186652906636123E-4</v>
      </c>
      <c r="H87" s="133">
        <v>2.1344717182497333E-3</v>
      </c>
      <c r="I87" s="101">
        <f t="shared" si="6"/>
        <v>4.9491254870087774E-7</v>
      </c>
      <c r="J87" s="134">
        <v>3.2400000000000005E-2</v>
      </c>
      <c r="K87" s="101">
        <f t="shared" si="7"/>
        <v>7.512475541750105E-6</v>
      </c>
      <c r="M87" s="131"/>
      <c r="N87" s="131"/>
      <c r="O87" s="131"/>
      <c r="P87" s="131"/>
      <c r="Q87" s="131"/>
      <c r="R87" s="131"/>
      <c r="S87" s="131"/>
      <c r="T87" s="131"/>
      <c r="W87" s="135"/>
      <c r="X87" s="135"/>
      <c r="Y87" s="135"/>
      <c r="Z87" s="135"/>
      <c r="AA87" s="135"/>
      <c r="AB87" s="135"/>
      <c r="AC87" s="135"/>
      <c r="AD87" s="135"/>
    </row>
    <row r="88" spans="2:30" ht="15" customHeight="1">
      <c r="B88" s="83" t="s">
        <v>254</v>
      </c>
      <c r="C88" s="84" t="s">
        <v>255</v>
      </c>
      <c r="D88" s="84">
        <v>285.41854999999998</v>
      </c>
      <c r="E88" s="84">
        <v>194.02</v>
      </c>
      <c r="F88" s="317">
        <f t="shared" si="4"/>
        <v>55376.907071000001</v>
      </c>
      <c r="G88" s="132">
        <f t="shared" si="5"/>
        <v>1.3328672531529348E-3</v>
      </c>
      <c r="H88" s="133">
        <v>2.1647252860529841E-2</v>
      </c>
      <c r="I88" s="101">
        <f t="shared" si="6"/>
        <v>2.8852914458521419E-5</v>
      </c>
      <c r="J88" s="134">
        <v>6.0999999999999999E-2</v>
      </c>
      <c r="K88" s="101">
        <f t="shared" si="7"/>
        <v>8.1304902442329015E-5</v>
      </c>
      <c r="M88" s="131"/>
      <c r="N88" s="131"/>
      <c r="O88" s="131"/>
      <c r="P88" s="131"/>
      <c r="Q88" s="131"/>
      <c r="R88" s="131"/>
      <c r="S88" s="131"/>
      <c r="T88" s="131"/>
      <c r="W88" s="135"/>
      <c r="X88" s="135"/>
      <c r="Y88" s="135"/>
      <c r="Z88" s="135"/>
      <c r="AA88" s="135"/>
      <c r="AB88" s="135"/>
      <c r="AC88" s="135"/>
      <c r="AD88" s="135"/>
    </row>
    <row r="89" spans="2:30" ht="15" customHeight="1">
      <c r="B89" s="83" t="s">
        <v>256</v>
      </c>
      <c r="C89" s="84" t="s">
        <v>257</v>
      </c>
      <c r="D89" s="84">
        <v>1378.54564</v>
      </c>
      <c r="E89" s="84">
        <v>513.80999999999995</v>
      </c>
      <c r="F89" s="317">
        <f t="shared" si="4"/>
        <v>708310.5352883999</v>
      </c>
      <c r="G89" s="132" t="str">
        <f t="shared" si="5"/>
        <v/>
      </c>
      <c r="H89" s="133" t="s">
        <v>135</v>
      </c>
      <c r="I89" s="101" t="str">
        <f t="shared" si="6"/>
        <v/>
      </c>
      <c r="J89" s="134" t="s">
        <v>135</v>
      </c>
      <c r="K89" s="101" t="str">
        <f t="shared" si="7"/>
        <v/>
      </c>
      <c r="M89" s="131"/>
      <c r="N89" s="131"/>
      <c r="O89" s="131"/>
      <c r="P89" s="131"/>
      <c r="Q89" s="131"/>
      <c r="R89" s="131"/>
      <c r="S89" s="131"/>
      <c r="T89" s="131"/>
      <c r="W89" s="135"/>
      <c r="X89" s="135"/>
      <c r="Y89" s="135"/>
      <c r="Z89" s="135"/>
      <c r="AA89" s="135"/>
      <c r="AB89" s="135"/>
      <c r="AC89" s="135"/>
      <c r="AD89" s="135"/>
    </row>
    <row r="90" spans="2:30" ht="15" customHeight="1">
      <c r="B90" s="83" t="s">
        <v>258</v>
      </c>
      <c r="C90" s="84" t="s">
        <v>259</v>
      </c>
      <c r="D90" s="84">
        <v>210.10127</v>
      </c>
      <c r="E90" s="84">
        <v>79.28</v>
      </c>
      <c r="F90" s="317">
        <f t="shared" si="4"/>
        <v>16656.828685600001</v>
      </c>
      <c r="G90" s="132">
        <f t="shared" si="5"/>
        <v>4.009133530688132E-4</v>
      </c>
      <c r="H90" s="133">
        <v>4.7931382441977796E-2</v>
      </c>
      <c r="I90" s="101">
        <f t="shared" si="6"/>
        <v>1.9216331252036956E-5</v>
      </c>
      <c r="J90" s="134">
        <v>4.4600000000000001E-2</v>
      </c>
      <c r="K90" s="101">
        <f t="shared" si="7"/>
        <v>1.7880735546869067E-5</v>
      </c>
      <c r="M90" s="131"/>
      <c r="N90" s="131"/>
      <c r="O90" s="131"/>
      <c r="P90" s="131"/>
      <c r="Q90" s="131"/>
      <c r="R90" s="131"/>
      <c r="S90" s="131"/>
      <c r="T90" s="131"/>
      <c r="W90" s="135"/>
      <c r="X90" s="135"/>
      <c r="Y90" s="135"/>
      <c r="Z90" s="135"/>
      <c r="AA90" s="135"/>
      <c r="AB90" s="135"/>
      <c r="AC90" s="135"/>
      <c r="AD90" s="135"/>
    </row>
    <row r="91" spans="2:30" ht="15" customHeight="1">
      <c r="B91" s="83" t="s">
        <v>260</v>
      </c>
      <c r="C91" s="84" t="s">
        <v>261</v>
      </c>
      <c r="D91" s="84">
        <v>1482.4420399999999</v>
      </c>
      <c r="E91" s="84">
        <v>101.58</v>
      </c>
      <c r="F91" s="317">
        <f t="shared" si="4"/>
        <v>150586.46242319999</v>
      </c>
      <c r="G91" s="132">
        <f t="shared" si="5"/>
        <v>3.6244668607925512E-3</v>
      </c>
      <c r="H91" s="133" t="s">
        <v>135</v>
      </c>
      <c r="I91" s="101" t="str">
        <f t="shared" si="6"/>
        <v/>
      </c>
      <c r="J91" s="134">
        <v>0.16510000000000002</v>
      </c>
      <c r="K91" s="101">
        <f t="shared" si="7"/>
        <v>5.9839947871685034E-4</v>
      </c>
      <c r="M91" s="131"/>
      <c r="N91" s="131"/>
      <c r="O91" s="131"/>
      <c r="P91" s="131"/>
      <c r="Q91" s="131"/>
      <c r="R91" s="131"/>
      <c r="S91" s="131"/>
      <c r="T91" s="131"/>
      <c r="W91" s="135"/>
      <c r="X91" s="135"/>
      <c r="Y91" s="135"/>
      <c r="Z91" s="135"/>
      <c r="AA91" s="135"/>
      <c r="AB91" s="135"/>
      <c r="AC91" s="135"/>
      <c r="AD91" s="135"/>
    </row>
    <row r="92" spans="2:30" ht="15" customHeight="1">
      <c r="B92" s="83" t="s">
        <v>262</v>
      </c>
      <c r="C92" s="84" t="s">
        <v>263</v>
      </c>
      <c r="D92" s="84">
        <v>2035.7530300000001</v>
      </c>
      <c r="E92" s="84">
        <v>49.2</v>
      </c>
      <c r="F92" s="317">
        <f t="shared" si="4"/>
        <v>100159.04907600001</v>
      </c>
      <c r="G92" s="132" t="str">
        <f t="shared" si="5"/>
        <v/>
      </c>
      <c r="H92" s="133">
        <v>5.0406504065040644E-2</v>
      </c>
      <c r="I92" s="101" t="str">
        <f t="shared" si="6"/>
        <v/>
      </c>
      <c r="J92" s="134" t="s">
        <v>135</v>
      </c>
      <c r="K92" s="101" t="str">
        <f t="shared" si="7"/>
        <v/>
      </c>
      <c r="M92" s="131"/>
      <c r="N92" s="131"/>
      <c r="O92" s="131"/>
      <c r="P92" s="131"/>
      <c r="Q92" s="131"/>
      <c r="R92" s="131"/>
      <c r="S92" s="131"/>
      <c r="T92" s="131"/>
      <c r="W92" s="135"/>
      <c r="X92" s="135"/>
      <c r="Y92" s="135"/>
      <c r="Z92" s="135"/>
      <c r="AA92" s="135"/>
      <c r="AB92" s="135"/>
      <c r="AC92" s="135"/>
      <c r="AD92" s="135"/>
    </row>
    <row r="93" spans="2:30" ht="15" customHeight="1">
      <c r="B93" s="83" t="s">
        <v>264</v>
      </c>
      <c r="C93" s="84" t="s">
        <v>265</v>
      </c>
      <c r="D93" s="84">
        <v>303.60888</v>
      </c>
      <c r="E93" s="84">
        <v>28.98</v>
      </c>
      <c r="F93" s="317">
        <f t="shared" si="4"/>
        <v>8798.5853423999997</v>
      </c>
      <c r="G93" s="132">
        <f t="shared" si="5"/>
        <v>2.1177322637251051E-4</v>
      </c>
      <c r="H93" s="133">
        <v>3.1884057971014491E-2</v>
      </c>
      <c r="I93" s="101">
        <f t="shared" si="6"/>
        <v>6.7521898263698998E-6</v>
      </c>
      <c r="J93" s="134">
        <v>2.4300000000000002E-2</v>
      </c>
      <c r="K93" s="101">
        <f t="shared" si="7"/>
        <v>5.1460894008520061E-6</v>
      </c>
      <c r="M93" s="131"/>
      <c r="N93" s="131"/>
      <c r="O93" s="131"/>
      <c r="P93" s="131"/>
      <c r="Q93" s="131"/>
      <c r="R93" s="131"/>
      <c r="S93" s="131"/>
      <c r="T93" s="131"/>
      <c r="W93" s="135"/>
      <c r="X93" s="135"/>
      <c r="Y93" s="135"/>
      <c r="Z93" s="135"/>
      <c r="AA93" s="135"/>
      <c r="AB93" s="135"/>
      <c r="AC93" s="135"/>
      <c r="AD93" s="135"/>
    </row>
    <row r="94" spans="2:30" ht="15" customHeight="1">
      <c r="B94" s="83" t="s">
        <v>266</v>
      </c>
      <c r="C94" s="84" t="s">
        <v>267</v>
      </c>
      <c r="D94" s="84">
        <v>761.37755000000004</v>
      </c>
      <c r="E94" s="84">
        <v>26.84</v>
      </c>
      <c r="F94" s="317">
        <f t="shared" si="4"/>
        <v>20435.373442</v>
      </c>
      <c r="G94" s="132" t="str">
        <f t="shared" si="5"/>
        <v/>
      </c>
      <c r="H94" s="133">
        <v>3.2786885245901641E-2</v>
      </c>
      <c r="I94" s="101" t="str">
        <f t="shared" si="6"/>
        <v/>
      </c>
      <c r="J94" s="134">
        <v>0.27810000000000001</v>
      </c>
      <c r="K94" s="101" t="str">
        <f t="shared" si="7"/>
        <v/>
      </c>
      <c r="M94" s="131"/>
      <c r="N94" s="131"/>
      <c r="O94" s="131"/>
      <c r="P94" s="131"/>
      <c r="Q94" s="131"/>
      <c r="R94" s="131"/>
      <c r="S94" s="131"/>
      <c r="T94" s="131"/>
      <c r="W94" s="135"/>
      <c r="X94" s="135"/>
      <c r="Y94" s="135"/>
      <c r="Z94" s="135"/>
      <c r="AA94" s="135"/>
      <c r="AB94" s="135"/>
      <c r="AC94" s="135"/>
      <c r="AD94" s="135"/>
    </row>
    <row r="95" spans="2:30" ht="15" customHeight="1">
      <c r="B95" s="83" t="s">
        <v>269</v>
      </c>
      <c r="C95" s="84" t="s">
        <v>270</v>
      </c>
      <c r="D95" s="84">
        <v>232.43517</v>
      </c>
      <c r="E95" s="84">
        <v>285.02999999999997</v>
      </c>
      <c r="F95" s="317">
        <f t="shared" si="4"/>
        <v>66250.996505099989</v>
      </c>
      <c r="G95" s="132">
        <f t="shared" si="5"/>
        <v>1.594595805381131E-3</v>
      </c>
      <c r="H95" s="133">
        <v>2.1050415745710979E-3</v>
      </c>
      <c r="I95" s="101">
        <f t="shared" si="6"/>
        <v>3.3566904649639643E-6</v>
      </c>
      <c r="J95" s="134">
        <v>0.11779999999999999</v>
      </c>
      <c r="K95" s="101">
        <f t="shared" si="7"/>
        <v>1.8784338587389722E-4</v>
      </c>
      <c r="M95" s="131"/>
      <c r="N95" s="131"/>
      <c r="O95" s="131"/>
      <c r="P95" s="131"/>
      <c r="Q95" s="131"/>
      <c r="R95" s="131"/>
      <c r="S95" s="131"/>
      <c r="T95" s="131"/>
      <c r="W95" s="135"/>
      <c r="X95" s="135"/>
      <c r="Y95" s="135"/>
      <c r="Z95" s="135"/>
      <c r="AA95" s="135"/>
      <c r="AB95" s="135"/>
      <c r="AC95" s="135"/>
      <c r="AD95" s="135"/>
    </row>
    <row r="96" spans="2:30" ht="15" customHeight="1">
      <c r="B96" s="83" t="s">
        <v>271</v>
      </c>
      <c r="C96" s="84" t="s">
        <v>272</v>
      </c>
      <c r="D96" s="84">
        <v>1167.54105</v>
      </c>
      <c r="E96" s="84">
        <v>25.78</v>
      </c>
      <c r="F96" s="317">
        <f t="shared" si="4"/>
        <v>30099.208269000002</v>
      </c>
      <c r="G96" s="132" t="str">
        <f t="shared" si="5"/>
        <v/>
      </c>
      <c r="H96" s="133" t="s">
        <v>135</v>
      </c>
      <c r="I96" s="101" t="str">
        <f t="shared" si="6"/>
        <v/>
      </c>
      <c r="J96" s="134">
        <v>0.22489999999999999</v>
      </c>
      <c r="K96" s="101" t="str">
        <f t="shared" si="7"/>
        <v/>
      </c>
      <c r="M96" s="131"/>
      <c r="N96" s="131"/>
      <c r="O96" s="131"/>
      <c r="P96" s="131"/>
      <c r="Q96" s="131"/>
      <c r="R96" s="131"/>
      <c r="S96" s="131"/>
      <c r="T96" s="131"/>
      <c r="W96" s="135"/>
      <c r="X96" s="135"/>
      <c r="Y96" s="135"/>
      <c r="Z96" s="135"/>
      <c r="AA96" s="135"/>
      <c r="AB96" s="135"/>
      <c r="AC96" s="135"/>
      <c r="AD96" s="135"/>
    </row>
    <row r="97" spans="2:30" ht="15" customHeight="1">
      <c r="B97" s="83" t="s">
        <v>273</v>
      </c>
      <c r="C97" s="84" t="s">
        <v>274</v>
      </c>
      <c r="D97" s="84">
        <v>110.58058</v>
      </c>
      <c r="E97" s="84">
        <v>112.23</v>
      </c>
      <c r="F97" s="317">
        <f t="shared" si="4"/>
        <v>12410.458493399999</v>
      </c>
      <c r="G97" s="132" t="str">
        <f t="shared" si="5"/>
        <v/>
      </c>
      <c r="H97" s="133" t="s">
        <v>135</v>
      </c>
      <c r="I97" s="101" t="str">
        <f t="shared" si="6"/>
        <v/>
      </c>
      <c r="J97" s="134">
        <v>-0.11470000000000001</v>
      </c>
      <c r="K97" s="101" t="str">
        <f t="shared" si="7"/>
        <v/>
      </c>
      <c r="M97" s="131"/>
      <c r="N97" s="131"/>
      <c r="O97" s="131"/>
      <c r="P97" s="131"/>
      <c r="Q97" s="131"/>
      <c r="R97" s="131"/>
      <c r="S97" s="131"/>
      <c r="T97" s="131"/>
      <c r="W97" s="135"/>
      <c r="X97" s="135"/>
      <c r="Y97" s="135"/>
      <c r="Z97" s="135"/>
      <c r="AA97" s="135"/>
      <c r="AB97" s="135"/>
      <c r="AC97" s="135"/>
      <c r="AD97" s="135"/>
    </row>
    <row r="98" spans="2:30" ht="15" customHeight="1">
      <c r="B98" s="83" t="s">
        <v>275</v>
      </c>
      <c r="C98" s="84" t="s">
        <v>276</v>
      </c>
      <c r="D98" s="84">
        <v>330.48581999999999</v>
      </c>
      <c r="E98" s="84">
        <v>36.42</v>
      </c>
      <c r="F98" s="317">
        <f t="shared" si="4"/>
        <v>12036.293564400001</v>
      </c>
      <c r="G98" s="132">
        <f t="shared" si="5"/>
        <v>2.8970165344834731E-4</v>
      </c>
      <c r="H98" s="133">
        <v>4.7226798462383306E-2</v>
      </c>
      <c r="I98" s="101">
        <f t="shared" si="6"/>
        <v>1.368168160162431E-5</v>
      </c>
      <c r="J98" s="134">
        <v>1.72E-2</v>
      </c>
      <c r="K98" s="101">
        <f t="shared" si="7"/>
        <v>4.982868439311574E-6</v>
      </c>
      <c r="M98" s="131"/>
      <c r="N98" s="131"/>
      <c r="O98" s="131"/>
      <c r="P98" s="131"/>
      <c r="Q98" s="131"/>
      <c r="R98" s="131"/>
      <c r="S98" s="131"/>
      <c r="T98" s="131"/>
      <c r="W98" s="135"/>
      <c r="X98" s="135"/>
      <c r="Y98" s="135"/>
      <c r="Z98" s="135"/>
      <c r="AA98" s="135"/>
      <c r="AB98" s="135"/>
      <c r="AC98" s="135"/>
      <c r="AD98" s="135"/>
    </row>
    <row r="99" spans="2:30" ht="15" customHeight="1">
      <c r="B99" s="83" t="s">
        <v>277</v>
      </c>
      <c r="C99" s="84" t="s">
        <v>278</v>
      </c>
      <c r="D99" s="84">
        <v>121.98038</v>
      </c>
      <c r="E99" s="84">
        <v>107.94</v>
      </c>
      <c r="F99" s="317">
        <f t="shared" si="4"/>
        <v>13166.562217199998</v>
      </c>
      <c r="G99" s="132" t="str">
        <f t="shared" si="5"/>
        <v/>
      </c>
      <c r="H99" s="133">
        <v>4.5951454511765799E-2</v>
      </c>
      <c r="I99" s="101" t="str">
        <f t="shared" si="6"/>
        <v/>
      </c>
      <c r="J99" s="134">
        <v>-1.26E-2</v>
      </c>
      <c r="K99" s="101" t="str">
        <f t="shared" si="7"/>
        <v/>
      </c>
      <c r="M99" s="131"/>
      <c r="N99" s="131"/>
      <c r="O99" s="131"/>
      <c r="P99" s="131"/>
      <c r="Q99" s="131"/>
      <c r="R99" s="131"/>
      <c r="S99" s="131"/>
      <c r="T99" s="131"/>
      <c r="W99" s="135"/>
      <c r="X99" s="135"/>
      <c r="Y99" s="135"/>
      <c r="Z99" s="135"/>
      <c r="AA99" s="135"/>
      <c r="AB99" s="135"/>
      <c r="AC99" s="135"/>
      <c r="AD99" s="135"/>
    </row>
    <row r="100" spans="2:30" ht="15" customHeight="1">
      <c r="B100" s="83" t="s">
        <v>279</v>
      </c>
      <c r="C100" s="84" t="s">
        <v>280</v>
      </c>
      <c r="D100" s="84">
        <v>56.269010000000002</v>
      </c>
      <c r="E100" s="84">
        <v>161.16999999999999</v>
      </c>
      <c r="F100" s="317">
        <f t="shared" si="4"/>
        <v>9068.8763416999991</v>
      </c>
      <c r="G100" s="132">
        <f t="shared" si="5"/>
        <v>2.1827886276218919E-4</v>
      </c>
      <c r="H100" s="133">
        <v>9.3069429794626797E-3</v>
      </c>
      <c r="I100" s="101">
        <f t="shared" si="6"/>
        <v>2.0315089293496544E-6</v>
      </c>
      <c r="J100" s="134">
        <v>9.5700000000000007E-2</v>
      </c>
      <c r="K100" s="101">
        <f t="shared" si="7"/>
        <v>2.0889287166341507E-5</v>
      </c>
      <c r="M100" s="131"/>
      <c r="N100" s="131"/>
      <c r="O100" s="131"/>
      <c r="P100" s="131"/>
      <c r="Q100" s="131"/>
      <c r="R100" s="131"/>
      <c r="S100" s="131"/>
      <c r="T100" s="131"/>
      <c r="W100" s="135"/>
      <c r="X100" s="135"/>
      <c r="Y100" s="135"/>
      <c r="Z100" s="135"/>
      <c r="AA100" s="135"/>
      <c r="AB100" s="135"/>
      <c r="AC100" s="135"/>
      <c r="AD100" s="135"/>
    </row>
    <row r="101" spans="2:30" ht="15" customHeight="1">
      <c r="B101" s="83" t="s">
        <v>281</v>
      </c>
      <c r="C101" s="84" t="s">
        <v>56</v>
      </c>
      <c r="D101" s="84">
        <v>304.31977000000001</v>
      </c>
      <c r="E101" s="84">
        <v>75.44</v>
      </c>
      <c r="F101" s="317">
        <f t="shared" si="4"/>
        <v>22957.883448799999</v>
      </c>
      <c r="G101" s="132">
        <f t="shared" si="5"/>
        <v>5.5257349442384995E-4</v>
      </c>
      <c r="H101" s="133">
        <v>2.8764581124072111E-2</v>
      </c>
      <c r="I101" s="101">
        <f t="shared" si="6"/>
        <v>1.5894545107366842E-5</v>
      </c>
      <c r="J101" s="134">
        <v>7.5499999999999998E-2</v>
      </c>
      <c r="K101" s="101">
        <f t="shared" si="7"/>
        <v>4.1719298829000673E-5</v>
      </c>
      <c r="M101" s="131"/>
      <c r="N101" s="131"/>
      <c r="O101" s="131"/>
      <c r="P101" s="131"/>
      <c r="Q101" s="131"/>
      <c r="R101" s="131"/>
      <c r="S101" s="131"/>
      <c r="T101" s="131"/>
      <c r="W101" s="135"/>
      <c r="X101" s="135"/>
      <c r="Y101" s="135"/>
      <c r="Z101" s="135"/>
      <c r="AA101" s="135"/>
      <c r="AB101" s="135"/>
      <c r="AC101" s="135"/>
      <c r="AD101" s="135"/>
    </row>
    <row r="102" spans="2:30" ht="15" customHeight="1">
      <c r="B102" s="83" t="s">
        <v>282</v>
      </c>
      <c r="C102" s="84" t="s">
        <v>283</v>
      </c>
      <c r="D102" s="84">
        <v>806.06493999999998</v>
      </c>
      <c r="E102" s="84">
        <v>80.39</v>
      </c>
      <c r="F102" s="317">
        <f t="shared" si="4"/>
        <v>64799.560526599998</v>
      </c>
      <c r="G102" s="132">
        <f t="shared" si="5"/>
        <v>1.5596611803160246E-3</v>
      </c>
      <c r="H102" s="133">
        <v>2.5873864908570719E-2</v>
      </c>
      <c r="I102" s="101">
        <f t="shared" si="6"/>
        <v>4.0354462682638778E-5</v>
      </c>
      <c r="J102" s="134">
        <v>0.04</v>
      </c>
      <c r="K102" s="101">
        <f t="shared" si="7"/>
        <v>6.2386447212640992E-5</v>
      </c>
      <c r="M102" s="131"/>
      <c r="N102" s="131"/>
      <c r="O102" s="131"/>
      <c r="P102" s="131"/>
      <c r="Q102" s="131"/>
      <c r="R102" s="131"/>
      <c r="S102" s="131"/>
      <c r="T102" s="131"/>
      <c r="W102" s="135"/>
      <c r="X102" s="135"/>
      <c r="Y102" s="135"/>
      <c r="Z102" s="135"/>
      <c r="AA102" s="135"/>
      <c r="AB102" s="135"/>
      <c r="AC102" s="135"/>
      <c r="AD102" s="135"/>
    </row>
    <row r="103" spans="2:30" ht="15" customHeight="1">
      <c r="B103" s="83" t="s">
        <v>284</v>
      </c>
      <c r="C103" s="84" t="s">
        <v>285</v>
      </c>
      <c r="D103" s="84">
        <v>55.242620000000002</v>
      </c>
      <c r="E103" s="84">
        <v>187</v>
      </c>
      <c r="F103" s="317">
        <f t="shared" si="4"/>
        <v>10330.36994</v>
      </c>
      <c r="G103" s="132" t="str">
        <f t="shared" si="5"/>
        <v/>
      </c>
      <c r="H103" s="133" t="s">
        <v>135</v>
      </c>
      <c r="I103" s="101" t="str">
        <f t="shared" si="6"/>
        <v/>
      </c>
      <c r="J103" s="134" t="s">
        <v>135</v>
      </c>
      <c r="K103" s="101" t="str">
        <f t="shared" si="7"/>
        <v/>
      </c>
      <c r="M103" s="131"/>
      <c r="N103" s="131"/>
      <c r="O103" s="131"/>
      <c r="P103" s="131"/>
      <c r="Q103" s="131"/>
      <c r="R103" s="131"/>
      <c r="S103" s="131"/>
      <c r="T103" s="131"/>
      <c r="W103" s="135"/>
      <c r="X103" s="135"/>
      <c r="Y103" s="135"/>
      <c r="Z103" s="135"/>
      <c r="AA103" s="135"/>
      <c r="AB103" s="135"/>
      <c r="AC103" s="135"/>
      <c r="AD103" s="135"/>
    </row>
    <row r="104" spans="2:30" ht="15" customHeight="1">
      <c r="B104" s="83" t="s">
        <v>286</v>
      </c>
      <c r="C104" s="84" t="s">
        <v>287</v>
      </c>
      <c r="D104" s="84">
        <v>478.35163999999997</v>
      </c>
      <c r="E104" s="84">
        <v>17.850000000000001</v>
      </c>
      <c r="F104" s="317">
        <f t="shared" si="4"/>
        <v>8538.576774000001</v>
      </c>
      <c r="G104" s="132" t="str">
        <f t="shared" si="5"/>
        <v/>
      </c>
      <c r="H104" s="133">
        <v>7.8431372549019593E-2</v>
      </c>
      <c r="I104" s="101" t="str">
        <f t="shared" si="6"/>
        <v/>
      </c>
      <c r="J104" s="134">
        <v>-7.51E-2</v>
      </c>
      <c r="K104" s="101" t="str">
        <f t="shared" si="7"/>
        <v/>
      </c>
      <c r="M104" s="131"/>
      <c r="N104" s="131"/>
      <c r="O104" s="131"/>
      <c r="P104" s="131"/>
      <c r="Q104" s="131"/>
      <c r="R104" s="131"/>
      <c r="S104" s="131"/>
      <c r="T104" s="131"/>
      <c r="W104" s="135"/>
      <c r="X104" s="135"/>
      <c r="Y104" s="135"/>
      <c r="Z104" s="135"/>
      <c r="AA104" s="135"/>
      <c r="AB104" s="135"/>
      <c r="AC104" s="135"/>
      <c r="AD104" s="135"/>
    </row>
    <row r="105" spans="2:30" ht="15" customHeight="1">
      <c r="B105" s="83" t="s">
        <v>288</v>
      </c>
      <c r="C105" s="84" t="s">
        <v>289</v>
      </c>
      <c r="D105" s="84">
        <v>425.29412000000002</v>
      </c>
      <c r="E105" s="84">
        <v>116.99</v>
      </c>
      <c r="F105" s="317">
        <f t="shared" si="4"/>
        <v>49755.159098800003</v>
      </c>
      <c r="G105" s="132">
        <f t="shared" si="5"/>
        <v>1.1975573528001163E-3</v>
      </c>
      <c r="H105" s="133" t="s">
        <v>135</v>
      </c>
      <c r="I105" s="101" t="str">
        <f t="shared" si="6"/>
        <v/>
      </c>
      <c r="J105" s="134">
        <v>0.1255</v>
      </c>
      <c r="K105" s="101">
        <f t="shared" si="7"/>
        <v>1.502934477764146E-4</v>
      </c>
      <c r="M105" s="131"/>
      <c r="N105" s="131"/>
      <c r="O105" s="131"/>
      <c r="P105" s="131"/>
      <c r="Q105" s="131"/>
      <c r="R105" s="131"/>
      <c r="S105" s="131"/>
      <c r="T105" s="131"/>
      <c r="W105" s="135"/>
      <c r="X105" s="135"/>
      <c r="Y105" s="135"/>
      <c r="Z105" s="135"/>
      <c r="AA105" s="135"/>
      <c r="AB105" s="135"/>
      <c r="AC105" s="135"/>
      <c r="AD105" s="135"/>
    </row>
    <row r="106" spans="2:30" ht="15" customHeight="1">
      <c r="B106" s="83" t="s">
        <v>290</v>
      </c>
      <c r="C106" s="84" t="s">
        <v>291</v>
      </c>
      <c r="D106" s="84">
        <v>360.93561</v>
      </c>
      <c r="E106" s="84">
        <v>100.36</v>
      </c>
      <c r="F106" s="317">
        <f t="shared" si="4"/>
        <v>36223.497819600001</v>
      </c>
      <c r="G106" s="132">
        <f t="shared" si="5"/>
        <v>8.7186368094735326E-4</v>
      </c>
      <c r="H106" s="133">
        <v>3.387803905938621E-2</v>
      </c>
      <c r="I106" s="101">
        <f t="shared" si="6"/>
        <v>2.9537031837594669E-5</v>
      </c>
      <c r="J106" s="134">
        <v>5.8369999999999998E-2</v>
      </c>
      <c r="K106" s="101">
        <f t="shared" si="7"/>
        <v>5.089068305689701E-5</v>
      </c>
      <c r="M106" s="131"/>
      <c r="N106" s="131"/>
      <c r="O106" s="131"/>
      <c r="P106" s="131"/>
      <c r="Q106" s="131"/>
      <c r="R106" s="131"/>
      <c r="S106" s="131"/>
      <c r="T106" s="131"/>
      <c r="W106" s="135"/>
      <c r="X106" s="135"/>
      <c r="Y106" s="135"/>
      <c r="Z106" s="135"/>
      <c r="AA106" s="135"/>
      <c r="AB106" s="135"/>
      <c r="AC106" s="135"/>
      <c r="AD106" s="135"/>
    </row>
    <row r="107" spans="2:30" ht="15" customHeight="1">
      <c r="B107" s="83" t="s">
        <v>292</v>
      </c>
      <c r="C107" s="84" t="s">
        <v>293</v>
      </c>
      <c r="D107" s="84">
        <v>857.36040000000003</v>
      </c>
      <c r="E107" s="84">
        <v>84.2</v>
      </c>
      <c r="F107" s="317">
        <f t="shared" si="4"/>
        <v>72189.745680000007</v>
      </c>
      <c r="G107" s="132" t="str">
        <f t="shared" si="5"/>
        <v/>
      </c>
      <c r="H107" s="133">
        <v>1.3301662707838481E-2</v>
      </c>
      <c r="I107" s="101" t="str">
        <f t="shared" si="6"/>
        <v/>
      </c>
      <c r="J107" s="134">
        <v>0.21</v>
      </c>
      <c r="K107" s="101" t="str">
        <f t="shared" si="7"/>
        <v/>
      </c>
      <c r="M107" s="131"/>
      <c r="N107" s="131"/>
      <c r="O107" s="131"/>
      <c r="P107" s="131"/>
      <c r="Q107" s="131"/>
      <c r="R107" s="131"/>
      <c r="S107" s="131"/>
      <c r="T107" s="131"/>
      <c r="W107" s="135"/>
      <c r="X107" s="135"/>
      <c r="Y107" s="135"/>
      <c r="Z107" s="135"/>
      <c r="AA107" s="135"/>
      <c r="AB107" s="135"/>
      <c r="AC107" s="135"/>
      <c r="AD107" s="135"/>
    </row>
    <row r="108" spans="2:30" ht="15" customHeight="1">
      <c r="B108" s="83" t="s">
        <v>1337</v>
      </c>
      <c r="C108" s="84" t="s">
        <v>1338</v>
      </c>
      <c r="D108" s="84">
        <v>135.14159000000001</v>
      </c>
      <c r="E108" s="84">
        <v>127.86</v>
      </c>
      <c r="F108" s="317">
        <f t="shared" si="4"/>
        <v>17279.2036974</v>
      </c>
      <c r="G108" s="132" t="str">
        <f t="shared" si="5"/>
        <v/>
      </c>
      <c r="H108" s="133" t="s">
        <v>135</v>
      </c>
      <c r="I108" s="101" t="str">
        <f t="shared" si="6"/>
        <v/>
      </c>
      <c r="J108" s="134" t="s">
        <v>135</v>
      </c>
      <c r="K108" s="101" t="str">
        <f t="shared" si="7"/>
        <v/>
      </c>
      <c r="M108" s="131"/>
      <c r="N108" s="131"/>
      <c r="O108" s="131"/>
      <c r="P108" s="131"/>
      <c r="Q108" s="131"/>
      <c r="R108" s="131"/>
      <c r="S108" s="131"/>
      <c r="T108" s="131"/>
      <c r="W108" s="135"/>
      <c r="X108" s="135"/>
      <c r="Y108" s="135"/>
      <c r="Z108" s="135"/>
      <c r="AA108" s="135"/>
      <c r="AB108" s="135"/>
      <c r="AC108" s="135"/>
      <c r="AD108" s="135"/>
    </row>
    <row r="109" spans="2:30" ht="15" customHeight="1">
      <c r="B109" s="83" t="s">
        <v>294</v>
      </c>
      <c r="C109" s="84" t="s">
        <v>295</v>
      </c>
      <c r="D109" s="84">
        <v>138.03625</v>
      </c>
      <c r="E109" s="84">
        <v>497.98</v>
      </c>
      <c r="F109" s="317">
        <f t="shared" si="4"/>
        <v>68739.291775000005</v>
      </c>
      <c r="G109" s="132" t="str">
        <f t="shared" si="5"/>
        <v/>
      </c>
      <c r="H109" s="133">
        <v>1.6064902204907826E-2</v>
      </c>
      <c r="I109" s="101" t="str">
        <f t="shared" si="6"/>
        <v/>
      </c>
      <c r="J109" s="134" t="s">
        <v>135</v>
      </c>
      <c r="K109" s="101" t="str">
        <f t="shared" si="7"/>
        <v/>
      </c>
      <c r="M109" s="131"/>
      <c r="N109" s="131"/>
      <c r="O109" s="131"/>
      <c r="P109" s="131"/>
      <c r="Q109" s="131"/>
      <c r="R109" s="131"/>
      <c r="S109" s="131"/>
      <c r="T109" s="131"/>
      <c r="W109" s="135"/>
      <c r="X109" s="135"/>
      <c r="Y109" s="135"/>
      <c r="Z109" s="135"/>
      <c r="AA109" s="135"/>
      <c r="AB109" s="135"/>
      <c r="AC109" s="135"/>
      <c r="AD109" s="135"/>
    </row>
    <row r="110" spans="2:30" ht="15" customHeight="1">
      <c r="B110" s="83" t="s">
        <v>296</v>
      </c>
      <c r="C110" s="84" t="s">
        <v>297</v>
      </c>
      <c r="D110" s="84">
        <v>706.34956</v>
      </c>
      <c r="E110" s="84">
        <v>226.78</v>
      </c>
      <c r="F110" s="317">
        <f t="shared" si="4"/>
        <v>160185.9532168</v>
      </c>
      <c r="G110" s="132">
        <f t="shared" si="5"/>
        <v>3.8555170873667429E-3</v>
      </c>
      <c r="H110" s="133">
        <v>5.6442367051768236E-3</v>
      </c>
      <c r="I110" s="101">
        <f t="shared" si="6"/>
        <v>2.1761451061951808E-5</v>
      </c>
      <c r="J110" s="134">
        <v>6.9500000000000006E-2</v>
      </c>
      <c r="K110" s="101">
        <f t="shared" si="7"/>
        <v>2.6795843757198868E-4</v>
      </c>
      <c r="M110" s="131"/>
      <c r="N110" s="131"/>
      <c r="O110" s="131"/>
      <c r="P110" s="131"/>
      <c r="Q110" s="131"/>
      <c r="R110" s="131"/>
      <c r="S110" s="131"/>
      <c r="T110" s="131"/>
      <c r="W110" s="135"/>
      <c r="X110" s="135"/>
      <c r="Y110" s="135"/>
      <c r="Z110" s="135"/>
      <c r="AA110" s="135"/>
      <c r="AB110" s="135"/>
      <c r="AC110" s="135"/>
      <c r="AD110" s="135"/>
    </row>
    <row r="111" spans="2:30" ht="15" customHeight="1">
      <c r="B111" s="83" t="s">
        <v>298</v>
      </c>
      <c r="C111" s="84" t="s">
        <v>299</v>
      </c>
      <c r="D111" s="84">
        <v>452.80642</v>
      </c>
      <c r="E111" s="84">
        <v>90.62</v>
      </c>
      <c r="F111" s="317">
        <f t="shared" si="4"/>
        <v>41033.317780400001</v>
      </c>
      <c r="G111" s="132" t="str">
        <f t="shared" si="5"/>
        <v/>
      </c>
      <c r="H111" s="133">
        <v>5.0320017656146541E-2</v>
      </c>
      <c r="I111" s="101" t="str">
        <f t="shared" si="6"/>
        <v/>
      </c>
      <c r="J111" s="134">
        <v>-1.5700000000000002E-2</v>
      </c>
      <c r="K111" s="101" t="str">
        <f t="shared" si="7"/>
        <v/>
      </c>
      <c r="M111" s="131"/>
      <c r="N111" s="131"/>
      <c r="O111" s="131"/>
      <c r="P111" s="131"/>
      <c r="Q111" s="131"/>
      <c r="R111" s="131"/>
      <c r="S111" s="131"/>
      <c r="T111" s="131"/>
      <c r="W111" s="135"/>
      <c r="X111" s="135"/>
      <c r="Y111" s="135"/>
      <c r="Z111" s="135"/>
      <c r="AA111" s="135"/>
      <c r="AB111" s="135"/>
      <c r="AC111" s="135"/>
      <c r="AD111" s="135"/>
    </row>
    <row r="112" spans="2:30" ht="15" customHeight="1">
      <c r="B112" s="83" t="s">
        <v>1445</v>
      </c>
      <c r="C112" s="84" t="s">
        <v>1446</v>
      </c>
      <c r="D112" s="84">
        <v>119.38070999999999</v>
      </c>
      <c r="E112" s="84">
        <v>180.01</v>
      </c>
      <c r="F112" s="317">
        <f t="shared" si="4"/>
        <v>21489.721607099997</v>
      </c>
      <c r="G112" s="132">
        <f t="shared" si="5"/>
        <v>5.1723629441335298E-4</v>
      </c>
      <c r="H112" s="133">
        <v>1.4665851897116828E-2</v>
      </c>
      <c r="I112" s="101">
        <f t="shared" si="6"/>
        <v>7.5857108896797508E-6</v>
      </c>
      <c r="J112" s="134">
        <v>4.6799999999999994E-2</v>
      </c>
      <c r="K112" s="101">
        <f t="shared" si="7"/>
        <v>2.4206658578544918E-5</v>
      </c>
      <c r="M112" s="131"/>
      <c r="N112" s="131"/>
      <c r="O112" s="131"/>
      <c r="P112" s="131"/>
      <c r="Q112" s="131"/>
      <c r="R112" s="131"/>
      <c r="S112" s="131"/>
      <c r="T112" s="131"/>
      <c r="W112" s="135"/>
      <c r="X112" s="135"/>
      <c r="Y112" s="135"/>
      <c r="Z112" s="135"/>
      <c r="AA112" s="135"/>
      <c r="AB112" s="135"/>
      <c r="AC112" s="135"/>
      <c r="AD112" s="135"/>
    </row>
    <row r="113" spans="2:30" ht="15" customHeight="1">
      <c r="B113" s="83" t="s">
        <v>300</v>
      </c>
      <c r="C113" s="84" t="s">
        <v>301</v>
      </c>
      <c r="D113" s="84">
        <v>270.32938999999999</v>
      </c>
      <c r="E113" s="84">
        <v>464.49</v>
      </c>
      <c r="F113" s="317">
        <f t="shared" si="4"/>
        <v>125565.29836109999</v>
      </c>
      <c r="G113" s="132">
        <f t="shared" si="5"/>
        <v>3.0222322475198832E-3</v>
      </c>
      <c r="H113" s="133">
        <v>1.3950784731641155E-2</v>
      </c>
      <c r="I113" s="101">
        <f t="shared" si="6"/>
        <v>4.2162511494173921E-5</v>
      </c>
      <c r="J113" s="134">
        <v>0.1447</v>
      </c>
      <c r="K113" s="101">
        <f t="shared" si="7"/>
        <v>4.3731700621612706E-4</v>
      </c>
      <c r="M113" s="131"/>
      <c r="N113" s="131"/>
      <c r="O113" s="131"/>
      <c r="P113" s="131"/>
      <c r="Q113" s="131"/>
      <c r="R113" s="131"/>
      <c r="S113" s="131"/>
      <c r="T113" s="131"/>
      <c r="W113" s="135"/>
      <c r="X113" s="135"/>
      <c r="Y113" s="135"/>
      <c r="Z113" s="135"/>
      <c r="AA113" s="135"/>
      <c r="AB113" s="135"/>
      <c r="AC113" s="135"/>
      <c r="AD113" s="135"/>
    </row>
    <row r="114" spans="2:30" ht="15" customHeight="1">
      <c r="B114" s="83" t="s">
        <v>302</v>
      </c>
      <c r="C114" s="84" t="s">
        <v>303</v>
      </c>
      <c r="D114" s="84">
        <v>853.91327999999999</v>
      </c>
      <c r="E114" s="84">
        <v>62.77</v>
      </c>
      <c r="F114" s="317">
        <f t="shared" si="4"/>
        <v>53600.136585600005</v>
      </c>
      <c r="G114" s="132">
        <f t="shared" si="5"/>
        <v>1.290102149039735E-3</v>
      </c>
      <c r="H114" s="133">
        <v>4.2536243428389353E-2</v>
      </c>
      <c r="I114" s="101">
        <f t="shared" si="6"/>
        <v>5.487609905904241E-5</v>
      </c>
      <c r="J114" s="134">
        <v>0.14499999999999999</v>
      </c>
      <c r="K114" s="101">
        <f t="shared" si="7"/>
        <v>1.8706481161076156E-4</v>
      </c>
      <c r="M114" s="131"/>
      <c r="N114" s="131"/>
      <c r="O114" s="131"/>
      <c r="P114" s="131"/>
      <c r="Q114" s="131"/>
      <c r="R114" s="131"/>
      <c r="S114" s="131"/>
      <c r="T114" s="131"/>
      <c r="W114" s="135"/>
      <c r="X114" s="135"/>
      <c r="Y114" s="135"/>
      <c r="Z114" s="135"/>
      <c r="AA114" s="135"/>
      <c r="AB114" s="135"/>
      <c r="AC114" s="135"/>
      <c r="AD114" s="135"/>
    </row>
    <row r="115" spans="2:30" ht="15" customHeight="1">
      <c r="B115" s="83" t="s">
        <v>1454</v>
      </c>
      <c r="C115" s="84" t="s">
        <v>1455</v>
      </c>
      <c r="D115" s="84">
        <v>440.31893000000002</v>
      </c>
      <c r="E115" s="84">
        <v>39.56</v>
      </c>
      <c r="F115" s="317">
        <f t="shared" si="4"/>
        <v>17419.016870800002</v>
      </c>
      <c r="G115" s="132">
        <f t="shared" si="5"/>
        <v>4.1925846706173883E-4</v>
      </c>
      <c r="H115" s="133" t="s">
        <v>135</v>
      </c>
      <c r="I115" s="101" t="str">
        <f t="shared" si="6"/>
        <v/>
      </c>
      <c r="J115" s="134">
        <v>0.1673</v>
      </c>
      <c r="K115" s="101">
        <f t="shared" si="7"/>
        <v>7.0141941539428906E-5</v>
      </c>
      <c r="M115" s="131"/>
      <c r="N115" s="131"/>
      <c r="O115" s="131"/>
      <c r="P115" s="131"/>
      <c r="Q115" s="131"/>
      <c r="R115" s="131"/>
      <c r="S115" s="131"/>
      <c r="T115" s="131"/>
      <c r="W115" s="135"/>
      <c r="X115" s="135"/>
      <c r="Y115" s="135"/>
      <c r="Z115" s="135"/>
      <c r="AA115" s="135"/>
      <c r="AB115" s="135"/>
      <c r="AC115" s="135"/>
      <c r="AD115" s="135"/>
    </row>
    <row r="116" spans="2:30" ht="15" customHeight="1">
      <c r="B116" s="83" t="s">
        <v>304</v>
      </c>
      <c r="C116" s="84" t="s">
        <v>305</v>
      </c>
      <c r="D116" s="84">
        <v>137.15322</v>
      </c>
      <c r="E116" s="84">
        <v>185.28</v>
      </c>
      <c r="F116" s="317">
        <f t="shared" si="4"/>
        <v>25411.7486016</v>
      </c>
      <c r="G116" s="132">
        <f t="shared" si="5"/>
        <v>6.116355959172908E-4</v>
      </c>
      <c r="H116" s="133">
        <v>1.1226252158894647E-2</v>
      </c>
      <c r="I116" s="101">
        <f t="shared" si="6"/>
        <v>6.8663754291232998E-6</v>
      </c>
      <c r="J116" s="134">
        <v>0.11849999999999999</v>
      </c>
      <c r="K116" s="101">
        <f t="shared" si="7"/>
        <v>7.2478818116198952E-5</v>
      </c>
      <c r="M116" s="131"/>
      <c r="N116" s="131"/>
      <c r="O116" s="131"/>
      <c r="P116" s="131"/>
      <c r="Q116" s="131"/>
      <c r="R116" s="131"/>
      <c r="S116" s="131"/>
      <c r="T116" s="131"/>
      <c r="W116" s="135"/>
      <c r="X116" s="135"/>
      <c r="Y116" s="135"/>
      <c r="Z116" s="135"/>
      <c r="AA116" s="135"/>
      <c r="AB116" s="135"/>
      <c r="AC116" s="135"/>
      <c r="AD116" s="135"/>
    </row>
    <row r="117" spans="2:30" ht="15" customHeight="1">
      <c r="B117" s="83" t="s">
        <v>306</v>
      </c>
      <c r="C117" s="84" t="s">
        <v>49</v>
      </c>
      <c r="D117" s="84">
        <v>257.05369000000002</v>
      </c>
      <c r="E117" s="84">
        <v>69.47</v>
      </c>
      <c r="F117" s="317">
        <f t="shared" si="4"/>
        <v>17857.519844300001</v>
      </c>
      <c r="G117" s="132">
        <f t="shared" si="5"/>
        <v>4.2981279890694246E-4</v>
      </c>
      <c r="H117" s="133">
        <v>2.9221246581258093E-2</v>
      </c>
      <c r="I117" s="101">
        <f t="shared" si="6"/>
        <v>1.2559665780640464E-5</v>
      </c>
      <c r="J117" s="134">
        <v>6.4250000000000002E-2</v>
      </c>
      <c r="K117" s="101">
        <f t="shared" si="7"/>
        <v>2.7615472329771055E-5</v>
      </c>
      <c r="M117" s="131"/>
      <c r="N117" s="131"/>
      <c r="O117" s="131"/>
      <c r="P117" s="131"/>
      <c r="Q117" s="131"/>
      <c r="R117" s="131"/>
      <c r="S117" s="131"/>
      <c r="T117" s="131"/>
      <c r="W117" s="135"/>
      <c r="X117" s="135"/>
      <c r="Y117" s="135"/>
      <c r="Z117" s="135"/>
      <c r="AA117" s="135"/>
      <c r="AB117" s="135"/>
      <c r="AC117" s="135"/>
      <c r="AD117" s="135"/>
    </row>
    <row r="118" spans="2:30" ht="15" customHeight="1">
      <c r="B118" s="83" t="s">
        <v>307</v>
      </c>
      <c r="C118" s="84" t="s">
        <v>308</v>
      </c>
      <c r="D118" s="84">
        <v>146.03486000000001</v>
      </c>
      <c r="E118" s="84">
        <v>167.83</v>
      </c>
      <c r="F118" s="317">
        <f t="shared" si="4"/>
        <v>24509.030553800003</v>
      </c>
      <c r="G118" s="132">
        <f t="shared" si="5"/>
        <v>5.8990806745131666E-4</v>
      </c>
      <c r="H118" s="133">
        <v>1.1916820592265983E-2</v>
      </c>
      <c r="I118" s="101">
        <f t="shared" si="6"/>
        <v>7.0298286057476806E-6</v>
      </c>
      <c r="J118" s="134">
        <v>0.16250000000000001</v>
      </c>
      <c r="K118" s="101">
        <f t="shared" si="7"/>
        <v>9.5860060960838964E-5</v>
      </c>
      <c r="M118" s="131"/>
      <c r="N118" s="131"/>
      <c r="O118" s="131"/>
      <c r="P118" s="131"/>
      <c r="Q118" s="131"/>
      <c r="R118" s="131"/>
      <c r="S118" s="131"/>
      <c r="T118" s="131"/>
      <c r="W118" s="135"/>
      <c r="X118" s="135"/>
      <c r="Y118" s="135"/>
      <c r="Z118" s="135"/>
      <c r="AA118" s="135"/>
      <c r="AB118" s="135"/>
      <c r="AC118" s="135"/>
      <c r="AD118" s="135"/>
    </row>
    <row r="119" spans="2:30" ht="15" customHeight="1">
      <c r="B119" s="83" t="s">
        <v>309</v>
      </c>
      <c r="C119" s="84" t="s">
        <v>57</v>
      </c>
      <c r="D119" s="84">
        <v>778</v>
      </c>
      <c r="E119" s="84">
        <v>123.94</v>
      </c>
      <c r="F119" s="317">
        <f t="shared" si="4"/>
        <v>96425.319999999992</v>
      </c>
      <c r="G119" s="132">
        <f t="shared" si="5"/>
        <v>2.3208618574166941E-3</v>
      </c>
      <c r="H119" s="133">
        <v>3.4371470066161043E-2</v>
      </c>
      <c r="I119" s="101">
        <f t="shared" si="6"/>
        <v>7.9771433859892815E-5</v>
      </c>
      <c r="J119" s="134">
        <v>6.7229999999999998E-2</v>
      </c>
      <c r="K119" s="101">
        <f t="shared" si="7"/>
        <v>1.5603154267412433E-4</v>
      </c>
      <c r="M119" s="131"/>
      <c r="N119" s="131"/>
      <c r="O119" s="131"/>
      <c r="P119" s="131"/>
      <c r="Q119" s="131"/>
      <c r="R119" s="131"/>
      <c r="S119" s="131"/>
      <c r="T119" s="131"/>
      <c r="W119" s="135"/>
      <c r="X119" s="135"/>
      <c r="Y119" s="135"/>
      <c r="Z119" s="135"/>
      <c r="AA119" s="135"/>
      <c r="AB119" s="135"/>
      <c r="AC119" s="135"/>
      <c r="AD119" s="135"/>
    </row>
    <row r="120" spans="2:30" ht="15" customHeight="1">
      <c r="B120" s="83" t="s">
        <v>310</v>
      </c>
      <c r="C120" s="84" t="s">
        <v>311</v>
      </c>
      <c r="D120" s="84">
        <v>182.90098</v>
      </c>
      <c r="E120" s="84">
        <v>71.16</v>
      </c>
      <c r="F120" s="317">
        <f t="shared" si="4"/>
        <v>13015.233736799999</v>
      </c>
      <c r="G120" s="132">
        <f t="shared" si="5"/>
        <v>3.1326377288768206E-4</v>
      </c>
      <c r="H120" s="133">
        <v>4.2439572793704333E-2</v>
      </c>
      <c r="I120" s="101">
        <f t="shared" si="6"/>
        <v>1.3294780693097244E-5</v>
      </c>
      <c r="J120" s="134">
        <v>5.57E-2</v>
      </c>
      <c r="K120" s="101">
        <f t="shared" si="7"/>
        <v>1.7448792149843892E-5</v>
      </c>
      <c r="M120" s="131"/>
      <c r="N120" s="131"/>
      <c r="O120" s="131"/>
      <c r="P120" s="131"/>
      <c r="Q120" s="131"/>
      <c r="R120" s="131"/>
      <c r="S120" s="131"/>
      <c r="T120" s="131"/>
      <c r="W120" s="135"/>
      <c r="X120" s="135"/>
      <c r="Y120" s="135"/>
      <c r="Z120" s="135"/>
      <c r="AA120" s="135"/>
      <c r="AB120" s="135"/>
      <c r="AC120" s="135"/>
      <c r="AD120" s="135"/>
    </row>
    <row r="121" spans="2:30" ht="15" customHeight="1">
      <c r="B121" s="83" t="s">
        <v>312</v>
      </c>
      <c r="C121" s="84" t="s">
        <v>313</v>
      </c>
      <c r="D121" s="84">
        <v>388.4</v>
      </c>
      <c r="E121" s="84">
        <v>345.89</v>
      </c>
      <c r="F121" s="317">
        <f t="shared" si="4"/>
        <v>134343.67599999998</v>
      </c>
      <c r="G121" s="132" t="str">
        <f t="shared" si="5"/>
        <v/>
      </c>
      <c r="H121" s="133">
        <v>1.2026944982508891E-2</v>
      </c>
      <c r="I121" s="101" t="str">
        <f t="shared" si="6"/>
        <v/>
      </c>
      <c r="J121" s="134" t="s">
        <v>135</v>
      </c>
      <c r="K121" s="101" t="str">
        <f t="shared" si="7"/>
        <v/>
      </c>
      <c r="M121" s="131"/>
      <c r="N121" s="131"/>
      <c r="O121" s="131"/>
      <c r="P121" s="131"/>
      <c r="Q121" s="131"/>
      <c r="R121" s="131"/>
      <c r="S121" s="131"/>
      <c r="T121" s="131"/>
      <c r="W121" s="135"/>
      <c r="X121" s="135"/>
      <c r="Y121" s="135"/>
      <c r="Z121" s="135"/>
      <c r="AA121" s="135"/>
      <c r="AB121" s="135"/>
      <c r="AC121" s="135"/>
      <c r="AD121" s="135"/>
    </row>
    <row r="122" spans="2:30" ht="15" customHeight="1">
      <c r="B122" s="83" t="s">
        <v>314</v>
      </c>
      <c r="C122" s="84" t="s">
        <v>315</v>
      </c>
      <c r="D122" s="84">
        <v>283.23565000000002</v>
      </c>
      <c r="E122" s="84">
        <v>275.16000000000003</v>
      </c>
      <c r="F122" s="317">
        <f t="shared" si="4"/>
        <v>77935.121454000007</v>
      </c>
      <c r="G122" s="132">
        <f t="shared" si="5"/>
        <v>1.8758211093904186E-3</v>
      </c>
      <c r="H122" s="133">
        <v>9.4490478267189992E-3</v>
      </c>
      <c r="I122" s="101">
        <f t="shared" si="6"/>
        <v>1.7724723376999155E-5</v>
      </c>
      <c r="J122" s="134">
        <v>0.12795000000000001</v>
      </c>
      <c r="K122" s="101">
        <f t="shared" si="7"/>
        <v>2.4001131094650408E-4</v>
      </c>
      <c r="M122" s="131"/>
      <c r="N122" s="131"/>
      <c r="O122" s="131"/>
      <c r="P122" s="131"/>
      <c r="Q122" s="131"/>
      <c r="R122" s="131"/>
      <c r="S122" s="131"/>
      <c r="T122" s="131"/>
      <c r="W122" s="135"/>
      <c r="X122" s="135"/>
      <c r="Y122" s="135"/>
      <c r="Z122" s="135"/>
      <c r="AA122" s="135"/>
      <c r="AB122" s="135"/>
      <c r="AC122" s="135"/>
      <c r="AD122" s="135"/>
    </row>
    <row r="123" spans="2:30" ht="15" customHeight="1">
      <c r="B123" s="83" t="s">
        <v>316</v>
      </c>
      <c r="C123" s="84" t="s">
        <v>317</v>
      </c>
      <c r="D123" s="84">
        <v>113.37562</v>
      </c>
      <c r="E123" s="84">
        <v>104.41</v>
      </c>
      <c r="F123" s="317">
        <f t="shared" si="4"/>
        <v>11837.548484199999</v>
      </c>
      <c r="G123" s="132">
        <f t="shared" si="5"/>
        <v>2.8491805640158192E-4</v>
      </c>
      <c r="H123" s="133">
        <v>2.6817354659515375E-3</v>
      </c>
      <c r="I123" s="101">
        <f t="shared" si="6"/>
        <v>7.6407485674210269E-7</v>
      </c>
      <c r="J123" s="134">
        <v>6.1600000000000002E-2</v>
      </c>
      <c r="K123" s="101">
        <f t="shared" si="7"/>
        <v>1.7550952274337448E-5</v>
      </c>
      <c r="M123" s="131"/>
      <c r="N123" s="131"/>
      <c r="O123" s="131"/>
      <c r="P123" s="131"/>
      <c r="Q123" s="131"/>
      <c r="R123" s="131"/>
      <c r="S123" s="131"/>
      <c r="T123" s="131"/>
      <c r="W123" s="135"/>
      <c r="X123" s="135"/>
      <c r="Y123" s="135"/>
      <c r="Z123" s="135"/>
      <c r="AA123" s="135"/>
      <c r="AB123" s="135"/>
      <c r="AC123" s="135"/>
      <c r="AD123" s="135"/>
    </row>
    <row r="124" spans="2:30" ht="15" customHeight="1">
      <c r="B124" s="83" t="s">
        <v>1364</v>
      </c>
      <c r="C124" s="84" t="s">
        <v>1365</v>
      </c>
      <c r="D124" s="84">
        <v>336.90462000000002</v>
      </c>
      <c r="E124" s="84">
        <v>133.35</v>
      </c>
      <c r="F124" s="317">
        <f t="shared" si="4"/>
        <v>44926.231077000004</v>
      </c>
      <c r="G124" s="132">
        <f t="shared" si="5"/>
        <v>1.0813298426605984E-3</v>
      </c>
      <c r="H124" s="133">
        <v>1.5748031496062992E-2</v>
      </c>
      <c r="I124" s="101">
        <f t="shared" si="6"/>
        <v>1.7028816419851944E-5</v>
      </c>
      <c r="J124" s="134">
        <v>0.16440000000000002</v>
      </c>
      <c r="K124" s="101">
        <f t="shared" si="7"/>
        <v>1.777706261334024E-4</v>
      </c>
      <c r="M124" s="131"/>
      <c r="N124" s="131"/>
      <c r="O124" s="131"/>
      <c r="P124" s="131"/>
      <c r="Q124" s="131"/>
      <c r="R124" s="131"/>
      <c r="S124" s="131"/>
      <c r="T124" s="131"/>
      <c r="W124" s="135"/>
      <c r="X124" s="135"/>
      <c r="Y124" s="135"/>
      <c r="Z124" s="135"/>
      <c r="AA124" s="135"/>
      <c r="AB124" s="135"/>
      <c r="AC124" s="135"/>
      <c r="AD124" s="135"/>
    </row>
    <row r="125" spans="2:30" ht="15" customHeight="1">
      <c r="B125" s="83" t="s">
        <v>318</v>
      </c>
      <c r="C125" s="84" t="s">
        <v>319</v>
      </c>
      <c r="D125" s="84">
        <v>561.79999999999995</v>
      </c>
      <c r="E125" s="84">
        <v>133.38</v>
      </c>
      <c r="F125" s="317">
        <f t="shared" si="4"/>
        <v>74932.883999999991</v>
      </c>
      <c r="G125" s="132" t="str">
        <f t="shared" si="5"/>
        <v/>
      </c>
      <c r="H125" s="133">
        <v>1.6644174538911382E-2</v>
      </c>
      <c r="I125" s="101" t="str">
        <f t="shared" si="6"/>
        <v/>
      </c>
      <c r="J125" s="134" t="s">
        <v>135</v>
      </c>
      <c r="K125" s="101" t="str">
        <f t="shared" si="7"/>
        <v/>
      </c>
      <c r="M125" s="131"/>
      <c r="N125" s="131"/>
      <c r="O125" s="131"/>
      <c r="P125" s="131"/>
      <c r="Q125" s="131"/>
      <c r="R125" s="131"/>
      <c r="S125" s="131"/>
      <c r="T125" s="131"/>
      <c r="W125" s="135"/>
      <c r="X125" s="135"/>
      <c r="Y125" s="135"/>
      <c r="Z125" s="135"/>
      <c r="AA125" s="135"/>
      <c r="AB125" s="135"/>
      <c r="AC125" s="135"/>
      <c r="AD125" s="135"/>
    </row>
    <row r="126" spans="2:30" ht="15" customHeight="1">
      <c r="B126" s="83" t="s">
        <v>320</v>
      </c>
      <c r="C126" s="84" t="s">
        <v>321</v>
      </c>
      <c r="D126" s="84">
        <v>542.59846000000005</v>
      </c>
      <c r="E126" s="84">
        <v>107.85</v>
      </c>
      <c r="F126" s="317">
        <f t="shared" si="4"/>
        <v>58519.243911000005</v>
      </c>
      <c r="G126" s="132">
        <f t="shared" si="5"/>
        <v>1.4085001856141526E-3</v>
      </c>
      <c r="H126" s="133">
        <v>3.7830319888734358E-2</v>
      </c>
      <c r="I126" s="101">
        <f t="shared" si="6"/>
        <v>5.3284012585125108E-5</v>
      </c>
      <c r="J126" s="134">
        <v>2.8499999999999997E-3</v>
      </c>
      <c r="K126" s="101">
        <f t="shared" si="7"/>
        <v>4.0142255290003339E-6</v>
      </c>
      <c r="M126" s="131"/>
      <c r="N126" s="131"/>
      <c r="O126" s="131"/>
      <c r="P126" s="131"/>
      <c r="Q126" s="131"/>
      <c r="R126" s="131"/>
      <c r="S126" s="131"/>
      <c r="T126" s="131"/>
      <c r="W126" s="135"/>
      <c r="X126" s="135"/>
      <c r="Y126" s="135"/>
      <c r="Z126" s="135"/>
      <c r="AA126" s="135"/>
      <c r="AB126" s="135"/>
      <c r="AC126" s="135"/>
      <c r="AD126" s="135"/>
    </row>
    <row r="127" spans="2:30" ht="15" customHeight="1">
      <c r="B127" s="83" t="s">
        <v>322</v>
      </c>
      <c r="C127" s="84" t="s">
        <v>323</v>
      </c>
      <c r="D127" s="84">
        <v>214.93527</v>
      </c>
      <c r="E127" s="84">
        <v>353.92</v>
      </c>
      <c r="F127" s="317">
        <f t="shared" si="4"/>
        <v>76069.890758399997</v>
      </c>
      <c r="G127" s="132">
        <f t="shared" si="5"/>
        <v>1.8309268557161673E-3</v>
      </c>
      <c r="H127" s="133">
        <v>8.4199819168173599E-3</v>
      </c>
      <c r="I127" s="101">
        <f t="shared" si="6"/>
        <v>1.5416371016145394E-5</v>
      </c>
      <c r="J127" s="134">
        <v>0.10349999999999999</v>
      </c>
      <c r="K127" s="101">
        <f t="shared" si="7"/>
        <v>1.895009295666233E-4</v>
      </c>
      <c r="M127" s="131"/>
      <c r="N127" s="131"/>
      <c r="O127" s="131"/>
      <c r="P127" s="131"/>
      <c r="Q127" s="131"/>
      <c r="R127" s="131"/>
      <c r="S127" s="131"/>
      <c r="T127" s="131"/>
      <c r="W127" s="135"/>
      <c r="X127" s="135"/>
      <c r="Y127" s="135"/>
      <c r="Z127" s="135"/>
      <c r="AA127" s="135"/>
      <c r="AB127" s="135"/>
      <c r="AC127" s="135"/>
      <c r="AD127" s="135"/>
    </row>
    <row r="128" spans="2:30" ht="15" customHeight="1">
      <c r="B128" s="83" t="s">
        <v>324</v>
      </c>
      <c r="C128" s="84" t="s">
        <v>59</v>
      </c>
      <c r="D128" s="84">
        <v>446.59690000000001</v>
      </c>
      <c r="E128" s="84">
        <v>97.52</v>
      </c>
      <c r="F128" s="317">
        <f t="shared" si="4"/>
        <v>43552.129688000001</v>
      </c>
      <c r="G128" s="132">
        <f t="shared" si="5"/>
        <v>1.0482565844961099E-3</v>
      </c>
      <c r="H128" s="133">
        <v>2.6251025430680888E-2</v>
      </c>
      <c r="I128" s="101">
        <f t="shared" si="6"/>
        <v>2.7517810257486069E-5</v>
      </c>
      <c r="J128" s="134">
        <v>9.0500000000000011E-2</v>
      </c>
      <c r="K128" s="101">
        <f t="shared" si="7"/>
        <v>9.4867220896897967E-5</v>
      </c>
      <c r="M128" s="131"/>
      <c r="N128" s="131"/>
      <c r="O128" s="131"/>
      <c r="P128" s="131"/>
      <c r="Q128" s="131"/>
      <c r="R128" s="131"/>
      <c r="S128" s="131"/>
      <c r="T128" s="131"/>
      <c r="W128" s="135"/>
      <c r="X128" s="135"/>
      <c r="Y128" s="135"/>
      <c r="Z128" s="135"/>
      <c r="AA128" s="135"/>
      <c r="AB128" s="135"/>
      <c r="AC128" s="135"/>
      <c r="AD128" s="135"/>
    </row>
    <row r="129" spans="2:30" ht="15" customHeight="1">
      <c r="B129" s="83" t="s">
        <v>325</v>
      </c>
      <c r="C129" s="84" t="s">
        <v>326</v>
      </c>
      <c r="D129" s="84">
        <v>122.39404</v>
      </c>
      <c r="E129" s="84">
        <v>212.37</v>
      </c>
      <c r="F129" s="317">
        <f t="shared" si="4"/>
        <v>25992.822274800001</v>
      </c>
      <c r="G129" s="132">
        <f t="shared" si="5"/>
        <v>6.2562146316127716E-4</v>
      </c>
      <c r="H129" s="133">
        <v>9.4175260159156185E-3</v>
      </c>
      <c r="I129" s="101">
        <f t="shared" si="6"/>
        <v>5.8918064054365221E-6</v>
      </c>
      <c r="J129" s="134">
        <v>0.1074</v>
      </c>
      <c r="K129" s="101">
        <f t="shared" si="7"/>
        <v>6.719174514352116E-5</v>
      </c>
      <c r="M129" s="131"/>
      <c r="N129" s="131"/>
      <c r="O129" s="131"/>
      <c r="P129" s="131"/>
      <c r="Q129" s="131"/>
      <c r="R129" s="131"/>
      <c r="S129" s="131"/>
      <c r="T129" s="131"/>
      <c r="W129" s="135"/>
      <c r="X129" s="135"/>
      <c r="Y129" s="135"/>
      <c r="Z129" s="135"/>
      <c r="AA129" s="135"/>
      <c r="AB129" s="135"/>
      <c r="AC129" s="135"/>
      <c r="AD129" s="135"/>
    </row>
    <row r="130" spans="2:30" ht="15" customHeight="1">
      <c r="B130" s="83" t="s">
        <v>327</v>
      </c>
      <c r="C130" s="84" t="s">
        <v>328</v>
      </c>
      <c r="D130" s="84">
        <v>624.06700000000001</v>
      </c>
      <c r="E130" s="84">
        <v>60.86</v>
      </c>
      <c r="F130" s="317">
        <f t="shared" si="4"/>
        <v>37980.717620000003</v>
      </c>
      <c r="G130" s="132" t="str">
        <f t="shared" si="5"/>
        <v/>
      </c>
      <c r="H130" s="133">
        <v>1.0844561288202433E-2</v>
      </c>
      <c r="I130" s="101" t="str">
        <f t="shared" si="6"/>
        <v/>
      </c>
      <c r="J130" s="134">
        <v>0.42280000000000001</v>
      </c>
      <c r="K130" s="101" t="str">
        <f t="shared" si="7"/>
        <v/>
      </c>
      <c r="M130" s="131"/>
      <c r="N130" s="131"/>
      <c r="O130" s="131"/>
      <c r="P130" s="131"/>
      <c r="Q130" s="131"/>
      <c r="R130" s="131"/>
      <c r="S130" s="131"/>
      <c r="T130" s="131"/>
      <c r="W130" s="135"/>
      <c r="X130" s="135"/>
      <c r="Y130" s="135"/>
      <c r="Z130" s="135"/>
      <c r="AA130" s="135"/>
      <c r="AB130" s="135"/>
      <c r="AC130" s="135"/>
      <c r="AD130" s="135"/>
    </row>
    <row r="131" spans="2:30" ht="15" customHeight="1">
      <c r="B131" s="83" t="s">
        <v>329</v>
      </c>
      <c r="C131" s="84" t="s">
        <v>330</v>
      </c>
      <c r="D131" s="84">
        <v>170.3</v>
      </c>
      <c r="E131" s="84">
        <v>230.01</v>
      </c>
      <c r="F131" s="317">
        <f t="shared" si="4"/>
        <v>39170.703000000001</v>
      </c>
      <c r="G131" s="132">
        <f t="shared" si="5"/>
        <v>9.4279998781334287E-4</v>
      </c>
      <c r="H131" s="133" t="s">
        <v>135</v>
      </c>
      <c r="I131" s="101" t="str">
        <f t="shared" si="6"/>
        <v/>
      </c>
      <c r="J131" s="134">
        <v>8.9700000000000002E-2</v>
      </c>
      <c r="K131" s="101">
        <f t="shared" si="7"/>
        <v>8.4569158906856853E-5</v>
      </c>
      <c r="M131" s="131"/>
      <c r="N131" s="131"/>
      <c r="O131" s="131"/>
      <c r="P131" s="131"/>
      <c r="Q131" s="131"/>
      <c r="R131" s="131"/>
      <c r="S131" s="131"/>
      <c r="T131" s="131"/>
      <c r="W131" s="135"/>
      <c r="X131" s="135"/>
      <c r="Y131" s="135"/>
      <c r="Z131" s="135"/>
      <c r="AA131" s="135"/>
      <c r="AB131" s="135"/>
      <c r="AC131" s="135"/>
      <c r="AD131" s="135"/>
    </row>
    <row r="132" spans="2:30" ht="15" customHeight="1">
      <c r="B132" s="83" t="s">
        <v>331</v>
      </c>
      <c r="C132" s="84" t="s">
        <v>332</v>
      </c>
      <c r="D132" s="84">
        <v>72.077150000000003</v>
      </c>
      <c r="E132" s="84">
        <v>232.74</v>
      </c>
      <c r="F132" s="317">
        <f t="shared" si="4"/>
        <v>16775.235891</v>
      </c>
      <c r="G132" s="132" t="str">
        <f t="shared" si="5"/>
        <v/>
      </c>
      <c r="H132" s="133" t="s">
        <v>135</v>
      </c>
      <c r="I132" s="101" t="str">
        <f t="shared" si="6"/>
        <v/>
      </c>
      <c r="J132" s="134" t="s">
        <v>135</v>
      </c>
      <c r="K132" s="101" t="str">
        <f t="shared" si="7"/>
        <v/>
      </c>
      <c r="M132" s="131"/>
      <c r="N132" s="131"/>
      <c r="O132" s="131"/>
      <c r="P132" s="131"/>
      <c r="Q132" s="131"/>
      <c r="R132" s="131"/>
      <c r="S132" s="131"/>
      <c r="T132" s="131"/>
      <c r="W132" s="135"/>
      <c r="X132" s="135"/>
      <c r="Y132" s="135"/>
      <c r="Z132" s="135"/>
      <c r="AA132" s="135"/>
      <c r="AB132" s="135"/>
      <c r="AC132" s="135"/>
      <c r="AD132" s="135"/>
    </row>
    <row r="133" spans="2:30" ht="15" customHeight="1">
      <c r="B133" s="83" t="s">
        <v>333</v>
      </c>
      <c r="C133" s="84" t="s">
        <v>334</v>
      </c>
      <c r="D133" s="84">
        <v>235.95545999999999</v>
      </c>
      <c r="E133" s="84">
        <v>275.68</v>
      </c>
      <c r="F133" s="317">
        <f t="shared" si="4"/>
        <v>65048.201212799999</v>
      </c>
      <c r="G133" s="132">
        <f t="shared" si="5"/>
        <v>1.5656457151332645E-3</v>
      </c>
      <c r="H133" s="133">
        <v>2.1038885664538595E-2</v>
      </c>
      <c r="I133" s="101">
        <f t="shared" si="6"/>
        <v>3.2939441191863517E-5</v>
      </c>
      <c r="J133" s="134">
        <v>9.35E-2</v>
      </c>
      <c r="K133" s="101">
        <f t="shared" si="7"/>
        <v>1.4638787436496023E-4</v>
      </c>
      <c r="M133" s="131"/>
      <c r="N133" s="131"/>
      <c r="O133" s="131"/>
      <c r="P133" s="131"/>
      <c r="Q133" s="131"/>
      <c r="R133" s="131"/>
      <c r="S133" s="131"/>
      <c r="T133" s="131"/>
      <c r="W133" s="135"/>
      <c r="X133" s="135"/>
      <c r="Y133" s="135"/>
      <c r="Z133" s="135"/>
      <c r="AA133" s="135"/>
      <c r="AB133" s="135"/>
      <c r="AC133" s="135"/>
      <c r="AD133" s="135"/>
    </row>
    <row r="134" spans="2:30" ht="15" customHeight="1">
      <c r="B134" s="83" t="s">
        <v>335</v>
      </c>
      <c r="C134" s="84" t="s">
        <v>336</v>
      </c>
      <c r="D134" s="84">
        <v>341.42079000000001</v>
      </c>
      <c r="E134" s="84">
        <v>80.430000000000007</v>
      </c>
      <c r="F134" s="317">
        <f t="shared" si="4"/>
        <v>27460.474139700003</v>
      </c>
      <c r="G134" s="132">
        <f t="shared" si="5"/>
        <v>6.6094638853578345E-4</v>
      </c>
      <c r="H134" s="133">
        <v>8.2058933233867953E-3</v>
      </c>
      <c r="I134" s="101">
        <f t="shared" si="6"/>
        <v>5.4236555568023998E-6</v>
      </c>
      <c r="J134" s="134">
        <v>9.9900000000000003E-2</v>
      </c>
      <c r="K134" s="101">
        <f t="shared" si="7"/>
        <v>6.602854421472477E-5</v>
      </c>
      <c r="M134" s="131"/>
      <c r="N134" s="131"/>
      <c r="O134" s="131"/>
      <c r="P134" s="131"/>
      <c r="Q134" s="131"/>
      <c r="R134" s="131"/>
      <c r="S134" s="131"/>
      <c r="T134" s="131"/>
      <c r="W134" s="135"/>
      <c r="X134" s="135"/>
      <c r="Y134" s="135"/>
      <c r="Z134" s="135"/>
      <c r="AA134" s="135"/>
      <c r="AB134" s="135"/>
      <c r="AC134" s="135"/>
      <c r="AD134" s="135"/>
    </row>
    <row r="135" spans="2:30" ht="15" customHeight="1">
      <c r="B135" s="83" t="s">
        <v>337</v>
      </c>
      <c r="C135" s="84" t="s">
        <v>338</v>
      </c>
      <c r="D135" s="84">
        <v>3913.6464900000001</v>
      </c>
      <c r="E135" s="84">
        <v>13.28</v>
      </c>
      <c r="F135" s="317">
        <f t="shared" si="4"/>
        <v>51973.2253872</v>
      </c>
      <c r="G135" s="132" t="str">
        <f t="shared" si="5"/>
        <v/>
      </c>
      <c r="H135" s="133">
        <v>4.5180722891566265E-2</v>
      </c>
      <c r="I135" s="101" t="str">
        <f t="shared" si="6"/>
        <v/>
      </c>
      <c r="J135" s="134" t="s">
        <v>135</v>
      </c>
      <c r="K135" s="101" t="str">
        <f t="shared" si="7"/>
        <v/>
      </c>
      <c r="M135" s="131"/>
      <c r="N135" s="131"/>
      <c r="O135" s="131"/>
      <c r="P135" s="131"/>
      <c r="Q135" s="131"/>
      <c r="R135" s="131"/>
      <c r="S135" s="131"/>
      <c r="T135" s="131"/>
      <c r="W135" s="135"/>
      <c r="X135" s="135"/>
      <c r="Y135" s="135"/>
      <c r="Z135" s="135"/>
      <c r="AA135" s="135"/>
      <c r="AB135" s="135"/>
      <c r="AC135" s="135"/>
      <c r="AD135" s="135"/>
    </row>
    <row r="136" spans="2:30" ht="15" customHeight="1">
      <c r="B136" s="83" t="s">
        <v>339</v>
      </c>
      <c r="C136" s="84" t="s">
        <v>63</v>
      </c>
      <c r="D136" s="84">
        <v>2082.60968</v>
      </c>
      <c r="E136" s="84">
        <v>86.29</v>
      </c>
      <c r="F136" s="317">
        <f t="shared" si="4"/>
        <v>179708.38928720003</v>
      </c>
      <c r="G136" s="132">
        <f t="shared" si="5"/>
        <v>4.3254027692565958E-3</v>
      </c>
      <c r="H136" s="133">
        <v>2.6260285085177887E-2</v>
      </c>
      <c r="I136" s="101">
        <f t="shared" si="6"/>
        <v>1.1358630982889611E-4</v>
      </c>
      <c r="J136" s="134">
        <v>7.85E-2</v>
      </c>
      <c r="K136" s="101">
        <f t="shared" si="7"/>
        <v>3.3954411738664278E-4</v>
      </c>
      <c r="M136" s="131"/>
      <c r="N136" s="131"/>
      <c r="O136" s="131"/>
      <c r="P136" s="131"/>
      <c r="Q136" s="131"/>
      <c r="R136" s="131"/>
      <c r="S136" s="131"/>
      <c r="T136" s="131"/>
      <c r="W136" s="135"/>
      <c r="X136" s="135"/>
      <c r="Y136" s="135"/>
      <c r="Z136" s="135"/>
      <c r="AA136" s="135"/>
      <c r="AB136" s="135"/>
      <c r="AC136" s="135"/>
      <c r="AD136" s="135"/>
    </row>
    <row r="137" spans="2:30" ht="15" customHeight="1">
      <c r="B137" s="83" t="s">
        <v>340</v>
      </c>
      <c r="C137" s="84" t="s">
        <v>341</v>
      </c>
      <c r="D137" s="84">
        <v>520.97058000000004</v>
      </c>
      <c r="E137" s="84">
        <v>22.59</v>
      </c>
      <c r="F137" s="317">
        <f t="shared" si="4"/>
        <v>11768.725402200002</v>
      </c>
      <c r="G137" s="132" t="str">
        <f t="shared" si="5"/>
        <v/>
      </c>
      <c r="H137" s="133">
        <v>5.6662239929172201E-2</v>
      </c>
      <c r="I137" s="101" t="str">
        <f t="shared" si="6"/>
        <v/>
      </c>
      <c r="J137" s="134" t="s">
        <v>135</v>
      </c>
      <c r="K137" s="101" t="str">
        <f t="shared" si="7"/>
        <v/>
      </c>
      <c r="M137" s="131"/>
      <c r="N137" s="131"/>
      <c r="O137" s="131"/>
      <c r="P137" s="131"/>
      <c r="Q137" s="131"/>
      <c r="R137" s="131"/>
      <c r="S137" s="131"/>
      <c r="T137" s="131"/>
      <c r="W137" s="135"/>
      <c r="X137" s="135"/>
      <c r="Y137" s="135"/>
      <c r="Z137" s="135"/>
      <c r="AA137" s="135"/>
      <c r="AB137" s="135"/>
      <c r="AC137" s="135"/>
      <c r="AD137" s="135"/>
    </row>
    <row r="138" spans="2:30" ht="15" customHeight="1">
      <c r="B138" s="83" t="s">
        <v>342</v>
      </c>
      <c r="C138" s="84" t="s">
        <v>343</v>
      </c>
      <c r="D138" s="84">
        <v>192.33481</v>
      </c>
      <c r="E138" s="84">
        <v>195.32</v>
      </c>
      <c r="F138" s="317">
        <f t="shared" si="4"/>
        <v>37566.835089200002</v>
      </c>
      <c r="G138" s="132">
        <f t="shared" si="5"/>
        <v>9.0419647725708727E-4</v>
      </c>
      <c r="H138" s="133">
        <v>1.8431292238378048E-2</v>
      </c>
      <c r="I138" s="101">
        <f t="shared" si="6"/>
        <v>1.6665509513237327E-5</v>
      </c>
      <c r="J138" s="134">
        <v>0.1079</v>
      </c>
      <c r="K138" s="101">
        <f t="shared" si="7"/>
        <v>9.7562799896039717E-5</v>
      </c>
      <c r="M138" s="131"/>
      <c r="N138" s="131"/>
      <c r="O138" s="131"/>
      <c r="P138" s="131"/>
      <c r="Q138" s="131"/>
      <c r="R138" s="131"/>
      <c r="S138" s="131"/>
      <c r="T138" s="131"/>
      <c r="W138" s="135"/>
      <c r="X138" s="135"/>
      <c r="Y138" s="135"/>
      <c r="Z138" s="135"/>
      <c r="AA138" s="135"/>
      <c r="AB138" s="135"/>
      <c r="AC138" s="135"/>
      <c r="AD138" s="135"/>
    </row>
    <row r="139" spans="2:30" ht="15" customHeight="1">
      <c r="B139" s="83" t="s">
        <v>344</v>
      </c>
      <c r="C139" s="84" t="s">
        <v>345</v>
      </c>
      <c r="D139" s="84">
        <v>1435.93066</v>
      </c>
      <c r="E139" s="84">
        <v>42.98</v>
      </c>
      <c r="F139" s="317">
        <f t="shared" si="4"/>
        <v>61716.299766799995</v>
      </c>
      <c r="G139" s="132" t="str">
        <f t="shared" si="5"/>
        <v/>
      </c>
      <c r="H139" s="133">
        <v>1.3959981386691484E-2</v>
      </c>
      <c r="I139" s="101" t="str">
        <f t="shared" si="6"/>
        <v/>
      </c>
      <c r="J139" s="134">
        <v>0.2712</v>
      </c>
      <c r="K139" s="101" t="str">
        <f t="shared" si="7"/>
        <v/>
      </c>
      <c r="M139" s="131"/>
      <c r="N139" s="131"/>
      <c r="O139" s="131"/>
      <c r="P139" s="131"/>
      <c r="Q139" s="131"/>
      <c r="R139" s="131"/>
      <c r="S139" s="131"/>
      <c r="T139" s="131"/>
      <c r="W139" s="135"/>
      <c r="X139" s="135"/>
      <c r="Y139" s="135"/>
      <c r="Z139" s="135"/>
      <c r="AA139" s="135"/>
      <c r="AB139" s="135"/>
      <c r="AC139" s="135"/>
      <c r="AD139" s="135"/>
    </row>
    <row r="140" spans="2:30" ht="15" customHeight="1">
      <c r="B140" s="83" t="s">
        <v>1447</v>
      </c>
      <c r="C140" s="84" t="s">
        <v>1448</v>
      </c>
      <c r="D140" s="84">
        <v>238.16970000000001</v>
      </c>
      <c r="E140" s="84">
        <v>121.93</v>
      </c>
      <c r="F140" s="317">
        <f t="shared" si="4"/>
        <v>29040.031521000001</v>
      </c>
      <c r="G140" s="132" t="str">
        <f t="shared" si="5"/>
        <v/>
      </c>
      <c r="H140" s="133">
        <v>1.8863282211104729E-2</v>
      </c>
      <c r="I140" s="101" t="str">
        <f t="shared" si="6"/>
        <v/>
      </c>
      <c r="J140" s="134">
        <v>0.62790000000000001</v>
      </c>
      <c r="K140" s="101" t="str">
        <f t="shared" si="7"/>
        <v/>
      </c>
      <c r="M140" s="131"/>
      <c r="N140" s="131"/>
      <c r="O140" s="131"/>
      <c r="P140" s="131"/>
      <c r="Q140" s="131"/>
      <c r="R140" s="131"/>
      <c r="S140" s="131"/>
      <c r="T140" s="131"/>
      <c r="W140" s="135"/>
      <c r="X140" s="135"/>
      <c r="Y140" s="135"/>
      <c r="Z140" s="135"/>
      <c r="AA140" s="135"/>
      <c r="AB140" s="135"/>
      <c r="AC140" s="135"/>
      <c r="AD140" s="135"/>
    </row>
    <row r="141" spans="2:30" ht="15" customHeight="1">
      <c r="B141" s="83" t="s">
        <v>346</v>
      </c>
      <c r="C141" s="84" t="s">
        <v>347</v>
      </c>
      <c r="D141" s="84">
        <v>390.01627000000002</v>
      </c>
      <c r="E141" s="84">
        <v>63.47</v>
      </c>
      <c r="F141" s="317">
        <f t="shared" si="4"/>
        <v>24754.332656900002</v>
      </c>
      <c r="G141" s="132" t="str">
        <f t="shared" si="5"/>
        <v/>
      </c>
      <c r="H141" s="133" t="s">
        <v>135</v>
      </c>
      <c r="I141" s="101" t="str">
        <f t="shared" si="6"/>
        <v/>
      </c>
      <c r="J141" s="134">
        <v>0.22545000000000001</v>
      </c>
      <c r="K141" s="101" t="str">
        <f t="shared" si="7"/>
        <v/>
      </c>
      <c r="M141" s="131"/>
      <c r="N141" s="131"/>
      <c r="O141" s="131"/>
      <c r="P141" s="131"/>
      <c r="Q141" s="131"/>
      <c r="R141" s="131"/>
      <c r="S141" s="131"/>
      <c r="T141" s="131"/>
      <c r="W141" s="135"/>
      <c r="X141" s="135"/>
      <c r="Y141" s="135"/>
      <c r="Z141" s="135"/>
      <c r="AA141" s="135"/>
      <c r="AB141" s="135"/>
      <c r="AC141" s="135"/>
      <c r="AD141" s="135"/>
    </row>
    <row r="142" spans="2:30" ht="15" customHeight="1">
      <c r="B142" s="83" t="s">
        <v>348</v>
      </c>
      <c r="C142" s="84" t="s">
        <v>349</v>
      </c>
      <c r="D142" s="84">
        <v>270.12043999999997</v>
      </c>
      <c r="E142" s="84">
        <v>341.63</v>
      </c>
      <c r="F142" s="317">
        <f t="shared" si="4"/>
        <v>92281.245917199994</v>
      </c>
      <c r="G142" s="132">
        <f t="shared" si="5"/>
        <v>2.2211181026323742E-3</v>
      </c>
      <c r="H142" s="133">
        <v>1.7562860404531217E-2</v>
      </c>
      <c r="I142" s="101">
        <f t="shared" si="6"/>
        <v>3.9009187178509629E-5</v>
      </c>
      <c r="J142" s="134">
        <v>0.14949999999999999</v>
      </c>
      <c r="K142" s="101">
        <f t="shared" si="7"/>
        <v>3.3205715634353992E-4</v>
      </c>
      <c r="M142" s="131"/>
      <c r="N142" s="131"/>
      <c r="O142" s="131"/>
      <c r="P142" s="131"/>
      <c r="Q142" s="131"/>
      <c r="R142" s="131"/>
      <c r="S142" s="131"/>
      <c r="T142" s="131"/>
      <c r="W142" s="135"/>
      <c r="X142" s="135"/>
      <c r="Y142" s="135"/>
      <c r="Z142" s="135"/>
      <c r="AA142" s="135"/>
      <c r="AB142" s="135"/>
      <c r="AC142" s="135"/>
      <c r="AD142" s="135"/>
    </row>
    <row r="143" spans="2:30" ht="15" customHeight="1">
      <c r="B143" s="83" t="s">
        <v>350</v>
      </c>
      <c r="C143" s="84" t="s">
        <v>351</v>
      </c>
      <c r="D143" s="84">
        <v>533.41642000000002</v>
      </c>
      <c r="E143" s="84">
        <v>47.35</v>
      </c>
      <c r="F143" s="317">
        <f t="shared" si="4"/>
        <v>25257.267487000001</v>
      </c>
      <c r="G143" s="132" t="str">
        <f t="shared" si="5"/>
        <v/>
      </c>
      <c r="H143" s="133">
        <v>5.1531151003167894E-2</v>
      </c>
      <c r="I143" s="101" t="str">
        <f t="shared" si="6"/>
        <v/>
      </c>
      <c r="J143" s="134">
        <v>-2.9399999999999999E-2</v>
      </c>
      <c r="K143" s="101" t="str">
        <f t="shared" si="7"/>
        <v/>
      </c>
      <c r="M143" s="131"/>
      <c r="N143" s="131"/>
      <c r="O143" s="131"/>
      <c r="P143" s="131"/>
      <c r="Q143" s="131"/>
      <c r="R143" s="131"/>
      <c r="S143" s="131"/>
      <c r="T143" s="131"/>
      <c r="W143" s="135"/>
      <c r="X143" s="135"/>
      <c r="Y143" s="135"/>
      <c r="Z143" s="135"/>
      <c r="AA143" s="135"/>
      <c r="AB143" s="135"/>
      <c r="AC143" s="135"/>
      <c r="AD143" s="135"/>
    </row>
    <row r="144" spans="2:30" ht="15" customHeight="1">
      <c r="B144" s="83" t="s">
        <v>352</v>
      </c>
      <c r="C144" s="84" t="s">
        <v>353</v>
      </c>
      <c r="D144" s="84">
        <v>139.1105</v>
      </c>
      <c r="E144" s="84">
        <v>130.4</v>
      </c>
      <c r="F144" s="317">
        <f t="shared" ref="F144:F207" si="8">IFERROR(D144*E144, "")</f>
        <v>18140.0092</v>
      </c>
      <c r="G144" s="132" t="str">
        <f t="shared" ref="G144:G207" si="9">IF(AND(ISNUMBER($J144)), IF(AND($J144&lt;=20%,$J144&gt;0%), $F144/SUMIFS($F$15:$F$517,$J$15:$J$517, "&gt;"&amp;0%,$J$15:$J$517, "&lt;="&amp;20%),""),"")</f>
        <v/>
      </c>
      <c r="H144" s="133">
        <v>3.1595092024539875E-2</v>
      </c>
      <c r="I144" s="101" t="str">
        <f t="shared" ref="I144:I207" si="10">IFERROR(G144*H144, "")</f>
        <v/>
      </c>
      <c r="J144" s="134" t="s">
        <v>135</v>
      </c>
      <c r="K144" s="101" t="str">
        <f t="shared" ref="K144:K207" si="11">IFERROR(G144*J144, "")</f>
        <v/>
      </c>
      <c r="M144" s="131"/>
      <c r="N144" s="131"/>
      <c r="O144" s="131"/>
      <c r="P144" s="131"/>
      <c r="Q144" s="131"/>
      <c r="R144" s="131"/>
      <c r="S144" s="131"/>
      <c r="T144" s="131"/>
      <c r="W144" s="135"/>
      <c r="X144" s="135"/>
      <c r="Y144" s="135"/>
      <c r="Z144" s="135"/>
      <c r="AA144" s="135"/>
      <c r="AB144" s="135"/>
      <c r="AC144" s="135"/>
      <c r="AD144" s="135"/>
    </row>
    <row r="145" spans="2:30" ht="15" customHeight="1">
      <c r="B145" s="83" t="s">
        <v>354</v>
      </c>
      <c r="C145" s="84" t="s">
        <v>355</v>
      </c>
      <c r="D145" s="84">
        <v>161.69334000000001</v>
      </c>
      <c r="E145" s="84">
        <v>176.37</v>
      </c>
      <c r="F145" s="317">
        <f t="shared" si="8"/>
        <v>28517.854375800001</v>
      </c>
      <c r="G145" s="132">
        <f t="shared" si="9"/>
        <v>6.863964825437758E-4</v>
      </c>
      <c r="H145" s="133">
        <v>2.267959403526677E-2</v>
      </c>
      <c r="I145" s="101">
        <f t="shared" si="10"/>
        <v>1.556719357132791E-5</v>
      </c>
      <c r="J145" s="134">
        <v>7.980000000000001E-2</v>
      </c>
      <c r="K145" s="101">
        <f t="shared" si="11"/>
        <v>5.4774439306993318E-5</v>
      </c>
      <c r="M145" s="131"/>
      <c r="N145" s="131"/>
      <c r="O145" s="131"/>
      <c r="P145" s="131"/>
      <c r="Q145" s="131"/>
      <c r="R145" s="131"/>
      <c r="S145" s="131"/>
      <c r="T145" s="131"/>
      <c r="W145" s="135"/>
      <c r="X145" s="135"/>
      <c r="Y145" s="135"/>
      <c r="Z145" s="135"/>
      <c r="AA145" s="135"/>
      <c r="AB145" s="135"/>
      <c r="AC145" s="135"/>
      <c r="AD145" s="135"/>
    </row>
    <row r="146" spans="2:30" ht="15" customHeight="1">
      <c r="B146" s="83" t="s">
        <v>356</v>
      </c>
      <c r="C146" s="84" t="s">
        <v>357</v>
      </c>
      <c r="D146" s="84">
        <v>47.549340000000001</v>
      </c>
      <c r="E146" s="84">
        <v>948.63</v>
      </c>
      <c r="F146" s="317">
        <f t="shared" si="8"/>
        <v>45106.730404200003</v>
      </c>
      <c r="G146" s="132">
        <f t="shared" si="9"/>
        <v>1.0856742825212889E-3</v>
      </c>
      <c r="H146" s="133">
        <v>9.5295320620262889E-3</v>
      </c>
      <c r="I146" s="101">
        <f t="shared" si="10"/>
        <v>1.0345967884204011E-5</v>
      </c>
      <c r="J146" s="134">
        <v>4.6100000000000002E-2</v>
      </c>
      <c r="K146" s="101">
        <f t="shared" si="11"/>
        <v>5.0049584424231423E-5</v>
      </c>
      <c r="M146" s="131"/>
      <c r="N146" s="131"/>
      <c r="O146" s="131"/>
      <c r="P146" s="131"/>
      <c r="Q146" s="131"/>
      <c r="R146" s="131"/>
      <c r="S146" s="131"/>
      <c r="T146" s="131"/>
      <c r="W146" s="135"/>
      <c r="X146" s="135"/>
      <c r="Y146" s="135"/>
      <c r="Z146" s="135"/>
      <c r="AA146" s="135"/>
      <c r="AB146" s="135"/>
      <c r="AC146" s="135"/>
      <c r="AD146" s="135"/>
    </row>
    <row r="147" spans="2:30" ht="15" customHeight="1">
      <c r="B147" s="83" t="s">
        <v>358</v>
      </c>
      <c r="C147" s="84" t="s">
        <v>359</v>
      </c>
      <c r="D147" s="84">
        <v>841.62661000000003</v>
      </c>
      <c r="E147" s="84">
        <v>26.22</v>
      </c>
      <c r="F147" s="317">
        <f t="shared" si="8"/>
        <v>22067.4497142</v>
      </c>
      <c r="G147" s="132" t="str">
        <f t="shared" si="9"/>
        <v/>
      </c>
      <c r="H147" s="133">
        <v>2.5934401220442414E-2</v>
      </c>
      <c r="I147" s="101" t="str">
        <f t="shared" si="10"/>
        <v/>
      </c>
      <c r="J147" s="134">
        <v>-6.6600000000000006E-2</v>
      </c>
      <c r="K147" s="101" t="str">
        <f t="shared" si="11"/>
        <v/>
      </c>
      <c r="M147" s="131"/>
      <c r="N147" s="131"/>
      <c r="O147" s="131"/>
      <c r="P147" s="131"/>
      <c r="Q147" s="131"/>
      <c r="R147" s="131"/>
      <c r="S147" s="131"/>
      <c r="T147" s="131"/>
      <c r="W147" s="135"/>
      <c r="X147" s="135"/>
      <c r="Y147" s="135"/>
      <c r="Z147" s="135"/>
      <c r="AA147" s="135"/>
      <c r="AB147" s="135"/>
      <c r="AC147" s="135"/>
      <c r="AD147" s="135"/>
    </row>
    <row r="148" spans="2:30" ht="15" customHeight="1">
      <c r="B148" s="83" t="s">
        <v>360</v>
      </c>
      <c r="C148" s="84" t="s">
        <v>361</v>
      </c>
      <c r="D148" s="84">
        <v>187.05285000000001</v>
      </c>
      <c r="E148" s="84">
        <v>278.69</v>
      </c>
      <c r="F148" s="317">
        <f t="shared" si="8"/>
        <v>52129.758766500003</v>
      </c>
      <c r="G148" s="132">
        <f t="shared" si="9"/>
        <v>1.2547116126501153E-3</v>
      </c>
      <c r="H148" s="133">
        <v>1.7223438228856434E-2</v>
      </c>
      <c r="I148" s="101">
        <f t="shared" si="10"/>
        <v>2.1610447955508101E-5</v>
      </c>
      <c r="J148" s="134">
        <v>0.1368</v>
      </c>
      <c r="K148" s="101">
        <f t="shared" si="11"/>
        <v>1.7164454861053578E-4</v>
      </c>
      <c r="M148" s="131"/>
      <c r="N148" s="131"/>
      <c r="O148" s="131"/>
      <c r="P148" s="131"/>
      <c r="Q148" s="131"/>
      <c r="R148" s="131"/>
      <c r="S148" s="131"/>
      <c r="T148" s="131"/>
      <c r="W148" s="135"/>
      <c r="X148" s="135"/>
      <c r="Y148" s="135"/>
      <c r="Z148" s="135"/>
      <c r="AA148" s="135"/>
      <c r="AB148" s="135"/>
      <c r="AC148" s="135"/>
      <c r="AD148" s="135"/>
    </row>
    <row r="149" spans="2:30" ht="15" customHeight="1">
      <c r="B149" s="83" t="s">
        <v>362</v>
      </c>
      <c r="C149" s="84" t="s">
        <v>1328</v>
      </c>
      <c r="D149" s="84">
        <v>694.94982000000005</v>
      </c>
      <c r="E149" s="84">
        <v>18.260000000000002</v>
      </c>
      <c r="F149" s="317">
        <f t="shared" si="8"/>
        <v>12689.783713200002</v>
      </c>
      <c r="G149" s="132">
        <f t="shared" si="9"/>
        <v>3.05430513467142E-4</v>
      </c>
      <c r="H149" s="133">
        <v>6.6812705366922229E-2</v>
      </c>
      <c r="I149" s="101">
        <f t="shared" si="10"/>
        <v>2.040663890634793E-5</v>
      </c>
      <c r="J149" s="134">
        <v>2.1600000000000001E-2</v>
      </c>
      <c r="K149" s="101">
        <f t="shared" si="11"/>
        <v>6.5972990908902674E-6</v>
      </c>
      <c r="M149" s="131"/>
      <c r="N149" s="131"/>
      <c r="O149" s="131"/>
      <c r="P149" s="131"/>
      <c r="Q149" s="131"/>
      <c r="R149" s="131"/>
      <c r="S149" s="131"/>
      <c r="T149" s="131"/>
      <c r="W149" s="135"/>
      <c r="X149" s="135"/>
      <c r="Y149" s="135"/>
      <c r="Z149" s="135"/>
      <c r="AA149" s="135"/>
      <c r="AB149" s="135"/>
      <c r="AC149" s="135"/>
      <c r="AD149" s="135"/>
    </row>
    <row r="150" spans="2:30" ht="15" customHeight="1">
      <c r="B150" s="83" t="s">
        <v>363</v>
      </c>
      <c r="C150" s="84" t="s">
        <v>364</v>
      </c>
      <c r="D150" s="84">
        <v>70.346900000000005</v>
      </c>
      <c r="E150" s="84">
        <v>327.19</v>
      </c>
      <c r="F150" s="317">
        <f t="shared" si="8"/>
        <v>23016.802211000002</v>
      </c>
      <c r="G150" s="132" t="str">
        <f t="shared" si="9"/>
        <v/>
      </c>
      <c r="H150" s="133" t="s">
        <v>135</v>
      </c>
      <c r="I150" s="101" t="str">
        <f t="shared" si="10"/>
        <v/>
      </c>
      <c r="J150" s="134">
        <v>0.32049999999999995</v>
      </c>
      <c r="K150" s="101" t="str">
        <f t="shared" si="11"/>
        <v/>
      </c>
      <c r="M150" s="131"/>
      <c r="N150" s="131"/>
      <c r="O150" s="131"/>
      <c r="P150" s="131"/>
      <c r="Q150" s="131"/>
      <c r="R150" s="131"/>
      <c r="S150" s="131"/>
      <c r="T150" s="131"/>
      <c r="W150" s="135"/>
      <c r="X150" s="135"/>
      <c r="Y150" s="135"/>
      <c r="Z150" s="135"/>
      <c r="AA150" s="135"/>
      <c r="AB150" s="135"/>
      <c r="AC150" s="135"/>
      <c r="AD150" s="135"/>
    </row>
    <row r="151" spans="2:30" ht="15" customHeight="1">
      <c r="B151" s="83" t="s">
        <v>365</v>
      </c>
      <c r="C151" s="84" t="s">
        <v>366</v>
      </c>
      <c r="D151" s="84">
        <v>317.61164000000002</v>
      </c>
      <c r="E151" s="84">
        <v>53.48</v>
      </c>
      <c r="F151" s="317">
        <f t="shared" si="8"/>
        <v>16985.870507200001</v>
      </c>
      <c r="G151" s="132" t="str">
        <f t="shared" si="9"/>
        <v/>
      </c>
      <c r="H151" s="133">
        <v>4.4876589379207179E-3</v>
      </c>
      <c r="I151" s="101" t="str">
        <f t="shared" si="10"/>
        <v/>
      </c>
      <c r="J151" s="134" t="s">
        <v>135</v>
      </c>
      <c r="K151" s="101" t="str">
        <f t="shared" si="11"/>
        <v/>
      </c>
      <c r="M151" s="131"/>
      <c r="N151" s="131"/>
      <c r="O151" s="131"/>
      <c r="P151" s="131"/>
      <c r="Q151" s="131"/>
      <c r="R151" s="131"/>
      <c r="S151" s="131"/>
      <c r="T151" s="131"/>
      <c r="W151" s="135"/>
      <c r="X151" s="135"/>
      <c r="Y151" s="135"/>
      <c r="Z151" s="135"/>
      <c r="AA151" s="135"/>
      <c r="AB151" s="135"/>
      <c r="AC151" s="135"/>
      <c r="AD151" s="135"/>
    </row>
    <row r="152" spans="2:30" ht="15" customHeight="1">
      <c r="B152" s="83" t="s">
        <v>367</v>
      </c>
      <c r="C152" s="84" t="s">
        <v>368</v>
      </c>
      <c r="D152" s="84">
        <v>148.17160999999999</v>
      </c>
      <c r="E152" s="84">
        <v>188.08</v>
      </c>
      <c r="F152" s="317">
        <f t="shared" si="8"/>
        <v>27868.1164088</v>
      </c>
      <c r="G152" s="132" t="str">
        <f t="shared" si="9"/>
        <v/>
      </c>
      <c r="H152" s="133">
        <v>2.9136537643555935E-2</v>
      </c>
      <c r="I152" s="101" t="str">
        <f t="shared" si="10"/>
        <v/>
      </c>
      <c r="J152" s="134">
        <v>-8.199999999999999E-2</v>
      </c>
      <c r="K152" s="101" t="str">
        <f t="shared" si="11"/>
        <v/>
      </c>
      <c r="M152" s="131"/>
      <c r="N152" s="131"/>
      <c r="O152" s="131"/>
      <c r="P152" s="131"/>
      <c r="Q152" s="131"/>
      <c r="R152" s="131"/>
      <c r="S152" s="131"/>
      <c r="T152" s="131"/>
      <c r="W152" s="135"/>
      <c r="X152" s="135"/>
      <c r="Y152" s="135"/>
      <c r="Z152" s="135"/>
      <c r="AA152" s="135"/>
      <c r="AB152" s="135"/>
      <c r="AC152" s="135"/>
      <c r="AD152" s="135"/>
    </row>
    <row r="153" spans="2:30" ht="15" customHeight="1">
      <c r="B153" s="83" t="s">
        <v>369</v>
      </c>
      <c r="C153" s="84" t="s">
        <v>370</v>
      </c>
      <c r="D153" s="84">
        <v>360.17110000000002</v>
      </c>
      <c r="E153" s="84">
        <v>77.36</v>
      </c>
      <c r="F153" s="317">
        <f t="shared" si="8"/>
        <v>27862.836296000001</v>
      </c>
      <c r="G153" s="132">
        <f t="shared" si="9"/>
        <v>6.7063084674058484E-4</v>
      </c>
      <c r="H153" s="133">
        <v>1.5511892450879007E-2</v>
      </c>
      <c r="I153" s="101">
        <f t="shared" si="10"/>
        <v>1.0402753568881874E-5</v>
      </c>
      <c r="J153" s="134">
        <v>0.15679999999999999</v>
      </c>
      <c r="K153" s="101">
        <f t="shared" si="11"/>
        <v>1.051549167689237E-4</v>
      </c>
      <c r="M153" s="131"/>
      <c r="N153" s="131"/>
      <c r="O153" s="131"/>
      <c r="P153" s="131"/>
      <c r="Q153" s="131"/>
      <c r="R153" s="131"/>
      <c r="S153" s="131"/>
      <c r="T153" s="131"/>
      <c r="W153" s="135"/>
      <c r="X153" s="135"/>
      <c r="Y153" s="135"/>
      <c r="Z153" s="135"/>
      <c r="AA153" s="135"/>
      <c r="AB153" s="135"/>
      <c r="AC153" s="135"/>
      <c r="AD153" s="135"/>
    </row>
    <row r="154" spans="2:30" ht="15" customHeight="1">
      <c r="B154" s="83" t="s">
        <v>371</v>
      </c>
      <c r="C154" s="84" t="s">
        <v>372</v>
      </c>
      <c r="D154" s="84">
        <v>549.99842999999998</v>
      </c>
      <c r="E154" s="84">
        <v>23.21</v>
      </c>
      <c r="F154" s="317">
        <f t="shared" si="8"/>
        <v>12765.463560300001</v>
      </c>
      <c r="G154" s="132" t="str">
        <f t="shared" si="9"/>
        <v/>
      </c>
      <c r="H154" s="133">
        <v>5.0409306333476941E-2</v>
      </c>
      <c r="I154" s="101" t="str">
        <f t="shared" si="10"/>
        <v/>
      </c>
      <c r="J154" s="134">
        <v>-1.0700000000000001E-2</v>
      </c>
      <c r="K154" s="101" t="str">
        <f t="shared" si="11"/>
        <v/>
      </c>
      <c r="M154" s="131"/>
      <c r="N154" s="131"/>
      <c r="O154" s="131"/>
      <c r="P154" s="131"/>
      <c r="Q154" s="131"/>
      <c r="R154" s="131"/>
      <c r="S154" s="131"/>
      <c r="T154" s="131"/>
      <c r="W154" s="135"/>
      <c r="X154" s="135"/>
      <c r="Y154" s="135"/>
      <c r="Z154" s="135"/>
      <c r="AA154" s="135"/>
      <c r="AB154" s="135"/>
      <c r="AC154" s="135"/>
      <c r="AD154" s="135"/>
    </row>
    <row r="155" spans="2:30" ht="15" customHeight="1">
      <c r="B155" s="83" t="s">
        <v>373</v>
      </c>
      <c r="C155" s="84" t="s">
        <v>374</v>
      </c>
      <c r="D155" s="84">
        <v>256.8</v>
      </c>
      <c r="E155" s="84">
        <v>247.62</v>
      </c>
      <c r="F155" s="317">
        <f t="shared" si="8"/>
        <v>63588.816000000006</v>
      </c>
      <c r="G155" s="132" t="str">
        <f t="shared" si="9"/>
        <v/>
      </c>
      <c r="H155" s="133">
        <v>1.049995961553994E-2</v>
      </c>
      <c r="I155" s="101" t="str">
        <f t="shared" si="10"/>
        <v/>
      </c>
      <c r="J155" s="134" t="s">
        <v>135</v>
      </c>
      <c r="K155" s="101" t="str">
        <f t="shared" si="11"/>
        <v/>
      </c>
      <c r="M155" s="131"/>
      <c r="N155" s="131"/>
      <c r="O155" s="131"/>
      <c r="P155" s="131"/>
      <c r="Q155" s="131"/>
      <c r="R155" s="131"/>
      <c r="S155" s="131"/>
      <c r="T155" s="131"/>
      <c r="W155" s="135"/>
      <c r="X155" s="135"/>
      <c r="Y155" s="135"/>
      <c r="Z155" s="135"/>
      <c r="AA155" s="135"/>
      <c r="AB155" s="135"/>
      <c r="AC155" s="135"/>
      <c r="AD155" s="135"/>
    </row>
    <row r="156" spans="2:30" ht="15" customHeight="1">
      <c r="B156" s="83" t="s">
        <v>375</v>
      </c>
      <c r="C156" s="84" t="s">
        <v>376</v>
      </c>
      <c r="D156" s="84">
        <v>1290.3584900000001</v>
      </c>
      <c r="E156" s="84">
        <v>57.57</v>
      </c>
      <c r="F156" s="317">
        <f t="shared" si="8"/>
        <v>74285.938269300008</v>
      </c>
      <c r="G156" s="132">
        <f t="shared" si="9"/>
        <v>1.7879888878940668E-3</v>
      </c>
      <c r="H156" s="133">
        <v>3.4740316136876843E-2</v>
      </c>
      <c r="I156" s="101">
        <f t="shared" si="10"/>
        <v>6.2115299214662728E-5</v>
      </c>
      <c r="J156" s="134">
        <v>8.8999999999999999E-3</v>
      </c>
      <c r="K156" s="101">
        <f t="shared" si="11"/>
        <v>1.5913101102257193E-5</v>
      </c>
      <c r="M156" s="131"/>
      <c r="N156" s="131"/>
      <c r="O156" s="131"/>
      <c r="P156" s="131"/>
      <c r="Q156" s="131"/>
      <c r="R156" s="131"/>
      <c r="S156" s="131"/>
      <c r="T156" s="131"/>
      <c r="W156" s="135"/>
      <c r="X156" s="135"/>
      <c r="Y156" s="135"/>
      <c r="Z156" s="135"/>
      <c r="AA156" s="135"/>
      <c r="AB156" s="135"/>
      <c r="AC156" s="135"/>
      <c r="AD156" s="135"/>
    </row>
    <row r="157" spans="2:30" ht="15" customHeight="1">
      <c r="B157" s="83" t="s">
        <v>377</v>
      </c>
      <c r="C157" s="84" t="s">
        <v>378</v>
      </c>
      <c r="D157" s="84">
        <v>652.86827000000005</v>
      </c>
      <c r="E157" s="84">
        <v>39.979999999999997</v>
      </c>
      <c r="F157" s="317">
        <f t="shared" si="8"/>
        <v>26101.673434600001</v>
      </c>
      <c r="G157" s="132">
        <f t="shared" si="9"/>
        <v>6.2824140266384127E-4</v>
      </c>
      <c r="H157" s="133">
        <v>2.2011005502751379E-2</v>
      </c>
      <c r="I157" s="101">
        <f t="shared" si="10"/>
        <v>1.3828224971090055E-5</v>
      </c>
      <c r="J157" s="134">
        <v>8.9529999999999998E-2</v>
      </c>
      <c r="K157" s="101">
        <f t="shared" si="11"/>
        <v>5.6246452780493705E-5</v>
      </c>
      <c r="M157" s="131"/>
      <c r="N157" s="131"/>
      <c r="O157" s="131"/>
      <c r="P157" s="131"/>
      <c r="Q157" s="131"/>
      <c r="R157" s="131"/>
      <c r="S157" s="131"/>
      <c r="T157" s="131"/>
      <c r="W157" s="135"/>
      <c r="X157" s="135"/>
      <c r="Y157" s="135"/>
      <c r="Z157" s="135"/>
      <c r="AA157" s="135"/>
      <c r="AB157" s="135"/>
      <c r="AC157" s="135"/>
      <c r="AD157" s="135"/>
    </row>
    <row r="158" spans="2:30" ht="15" customHeight="1">
      <c r="B158" s="83" t="s">
        <v>379</v>
      </c>
      <c r="C158" s="84" t="s">
        <v>380</v>
      </c>
      <c r="D158" s="84">
        <v>120.27307</v>
      </c>
      <c r="E158" s="84">
        <v>245.77</v>
      </c>
      <c r="F158" s="317">
        <f t="shared" si="8"/>
        <v>29559.512413900004</v>
      </c>
      <c r="G158" s="132">
        <f t="shared" si="9"/>
        <v>7.1146815883271948E-4</v>
      </c>
      <c r="H158" s="133">
        <v>1.440371078650771E-2</v>
      </c>
      <c r="I158" s="101">
        <f t="shared" si="10"/>
        <v>1.0247781593635623E-5</v>
      </c>
      <c r="J158" s="134">
        <v>8.5099999999999995E-2</v>
      </c>
      <c r="K158" s="101">
        <f t="shared" si="11"/>
        <v>6.0545940316664421E-5</v>
      </c>
      <c r="M158" s="131"/>
      <c r="N158" s="131"/>
      <c r="O158" s="131"/>
      <c r="P158" s="131"/>
      <c r="Q158" s="131"/>
      <c r="R158" s="131"/>
      <c r="S158" s="131"/>
      <c r="T158" s="131"/>
      <c r="W158" s="135"/>
      <c r="X158" s="135"/>
      <c r="Y158" s="135"/>
      <c r="Z158" s="135"/>
      <c r="AA158" s="135"/>
      <c r="AB158" s="135"/>
      <c r="AC158" s="135"/>
      <c r="AD158" s="135"/>
    </row>
    <row r="159" spans="2:30" ht="15" customHeight="1">
      <c r="B159" s="83" t="s">
        <v>381</v>
      </c>
      <c r="C159" s="84" t="s">
        <v>382</v>
      </c>
      <c r="D159" s="84">
        <v>95.748609999999999</v>
      </c>
      <c r="E159" s="84">
        <v>321</v>
      </c>
      <c r="F159" s="317">
        <f t="shared" si="8"/>
        <v>30735.303810000001</v>
      </c>
      <c r="G159" s="132">
        <f t="shared" si="9"/>
        <v>7.3976829207041269E-4</v>
      </c>
      <c r="H159" s="133">
        <v>1.1464174454828661E-2</v>
      </c>
      <c r="I159" s="101">
        <f t="shared" si="10"/>
        <v>8.4808327564458527E-6</v>
      </c>
      <c r="J159" s="134">
        <v>0.10800000000000001</v>
      </c>
      <c r="K159" s="101">
        <f t="shared" si="11"/>
        <v>7.9894975543604575E-5</v>
      </c>
      <c r="M159" s="131"/>
      <c r="N159" s="131"/>
      <c r="O159" s="131"/>
      <c r="P159" s="131"/>
      <c r="Q159" s="131"/>
      <c r="R159" s="131"/>
      <c r="S159" s="131"/>
      <c r="T159" s="131"/>
      <c r="W159" s="135"/>
      <c r="X159" s="135"/>
      <c r="Y159" s="135"/>
      <c r="Z159" s="135"/>
      <c r="AA159" s="135"/>
      <c r="AB159" s="135"/>
      <c r="AC159" s="135"/>
      <c r="AD159" s="135"/>
    </row>
    <row r="160" spans="2:30" ht="15" customHeight="1">
      <c r="B160" s="83" t="s">
        <v>383</v>
      </c>
      <c r="C160" s="84" t="s">
        <v>384</v>
      </c>
      <c r="D160" s="84">
        <v>290.10000000000002</v>
      </c>
      <c r="E160" s="84">
        <v>249.28</v>
      </c>
      <c r="F160" s="317">
        <f t="shared" si="8"/>
        <v>72316.128000000012</v>
      </c>
      <c r="G160" s="132">
        <f t="shared" si="9"/>
        <v>1.7405775075598757E-3</v>
      </c>
      <c r="H160" s="133">
        <v>2.5834403080872915E-2</v>
      </c>
      <c r="I160" s="101">
        <f t="shared" si="10"/>
        <v>4.4966780923802955E-5</v>
      </c>
      <c r="J160" s="134">
        <v>2.1499999999999998E-2</v>
      </c>
      <c r="K160" s="101">
        <f t="shared" si="11"/>
        <v>3.7422416412537327E-5</v>
      </c>
      <c r="M160" s="131"/>
      <c r="N160" s="131"/>
      <c r="O160" s="131"/>
      <c r="P160" s="131"/>
      <c r="Q160" s="131"/>
      <c r="R160" s="131"/>
      <c r="S160" s="131"/>
      <c r="T160" s="131"/>
      <c r="W160" s="135"/>
      <c r="X160" s="135"/>
      <c r="Y160" s="135"/>
      <c r="Z160" s="135"/>
      <c r="AA160" s="135"/>
      <c r="AB160" s="135"/>
      <c r="AC160" s="135"/>
      <c r="AD160" s="135"/>
    </row>
    <row r="161" spans="2:30" ht="15" customHeight="1">
      <c r="B161" s="83" t="s">
        <v>385</v>
      </c>
      <c r="C161" s="84" t="s">
        <v>386</v>
      </c>
      <c r="D161" s="84">
        <v>130.19365999999999</v>
      </c>
      <c r="E161" s="84">
        <v>144.22</v>
      </c>
      <c r="F161" s="317">
        <f t="shared" si="8"/>
        <v>18776.5296452</v>
      </c>
      <c r="G161" s="132">
        <f t="shared" si="9"/>
        <v>4.5193245371857204E-4</v>
      </c>
      <c r="H161" s="133">
        <v>1.7473304673415617E-2</v>
      </c>
      <c r="I161" s="101">
        <f t="shared" si="10"/>
        <v>7.8967534556289124E-6</v>
      </c>
      <c r="J161" s="134">
        <v>7.6600000000000001E-2</v>
      </c>
      <c r="K161" s="101">
        <f t="shared" si="11"/>
        <v>3.4618025954842618E-5</v>
      </c>
      <c r="M161" s="131"/>
      <c r="N161" s="131"/>
      <c r="O161" s="131"/>
      <c r="P161" s="131"/>
      <c r="Q161" s="131"/>
      <c r="R161" s="131"/>
      <c r="S161" s="131"/>
      <c r="T161" s="131"/>
      <c r="W161" s="135"/>
      <c r="X161" s="135"/>
      <c r="Y161" s="135"/>
      <c r="Z161" s="135"/>
      <c r="AA161" s="135"/>
      <c r="AB161" s="135"/>
      <c r="AC161" s="135"/>
      <c r="AD161" s="135"/>
    </row>
    <row r="162" spans="2:30" ht="15" customHeight="1">
      <c r="B162" s="83" t="s">
        <v>387</v>
      </c>
      <c r="C162" s="84" t="s">
        <v>388</v>
      </c>
      <c r="D162" s="84">
        <v>221.739</v>
      </c>
      <c r="E162" s="84">
        <v>421.48</v>
      </c>
      <c r="F162" s="317">
        <f t="shared" si="8"/>
        <v>93458.553720000011</v>
      </c>
      <c r="G162" s="132">
        <f t="shared" si="9"/>
        <v>2.2494547342759882E-3</v>
      </c>
      <c r="H162" s="133">
        <v>8.9209452405808101E-3</v>
      </c>
      <c r="I162" s="101">
        <f t="shared" si="10"/>
        <v>2.0067262505641349E-5</v>
      </c>
      <c r="J162" s="134">
        <v>0.1447</v>
      </c>
      <c r="K162" s="101">
        <f t="shared" si="11"/>
        <v>3.2549610004973547E-4</v>
      </c>
      <c r="M162" s="131"/>
      <c r="N162" s="131"/>
      <c r="O162" s="131"/>
      <c r="P162" s="131"/>
      <c r="Q162" s="131"/>
      <c r="R162" s="131"/>
      <c r="S162" s="131"/>
      <c r="T162" s="131"/>
      <c r="W162" s="135"/>
      <c r="X162" s="135"/>
      <c r="Y162" s="135"/>
      <c r="Z162" s="135"/>
      <c r="AA162" s="135"/>
      <c r="AB162" s="135"/>
      <c r="AC162" s="135"/>
      <c r="AD162" s="135"/>
    </row>
    <row r="163" spans="2:30" ht="15" customHeight="1">
      <c r="B163" s="83" t="s">
        <v>389</v>
      </c>
      <c r="C163" s="84" t="s">
        <v>390</v>
      </c>
      <c r="D163" s="84">
        <v>256.09638000000001</v>
      </c>
      <c r="E163" s="84">
        <v>69.48</v>
      </c>
      <c r="F163" s="317">
        <f t="shared" si="8"/>
        <v>17793.576482400003</v>
      </c>
      <c r="G163" s="132">
        <f t="shared" si="9"/>
        <v>4.2827374557874302E-4</v>
      </c>
      <c r="H163" s="133">
        <v>2.3028209556706966E-2</v>
      </c>
      <c r="I163" s="101">
        <f t="shared" si="10"/>
        <v>9.8623775608230972E-6</v>
      </c>
      <c r="J163" s="134">
        <v>4.2900000000000001E-2</v>
      </c>
      <c r="K163" s="101">
        <f t="shared" si="11"/>
        <v>1.8372943685328075E-5</v>
      </c>
      <c r="M163" s="131"/>
      <c r="N163" s="131"/>
      <c r="O163" s="131"/>
      <c r="P163" s="131"/>
      <c r="Q163" s="131"/>
      <c r="R163" s="131"/>
      <c r="S163" s="131"/>
      <c r="T163" s="131"/>
      <c r="W163" s="135"/>
      <c r="X163" s="135"/>
      <c r="Y163" s="135"/>
      <c r="Z163" s="135"/>
      <c r="AA163" s="135"/>
      <c r="AB163" s="135"/>
      <c r="AC163" s="135"/>
      <c r="AD163" s="135"/>
    </row>
    <row r="164" spans="2:30" ht="15" customHeight="1">
      <c r="B164" s="83" t="s">
        <v>391</v>
      </c>
      <c r="C164" s="84" t="s">
        <v>392</v>
      </c>
      <c r="D164" s="84">
        <v>58.684069999999998</v>
      </c>
      <c r="E164" s="84">
        <v>151.63</v>
      </c>
      <c r="F164" s="317">
        <f t="shared" si="8"/>
        <v>8898.2655340999991</v>
      </c>
      <c r="G164" s="132">
        <f t="shared" si="9"/>
        <v>2.1417242976490281E-4</v>
      </c>
      <c r="H164" s="133" t="s">
        <v>135</v>
      </c>
      <c r="I164" s="101" t="str">
        <f t="shared" si="10"/>
        <v/>
      </c>
      <c r="J164" s="134">
        <v>0.19</v>
      </c>
      <c r="K164" s="101">
        <f t="shared" si="11"/>
        <v>4.0692761655331534E-5</v>
      </c>
      <c r="M164" s="131"/>
      <c r="N164" s="131"/>
      <c r="O164" s="131"/>
      <c r="P164" s="131"/>
      <c r="Q164" s="131"/>
      <c r="R164" s="131"/>
      <c r="S164" s="131"/>
      <c r="T164" s="131"/>
      <c r="W164" s="135"/>
      <c r="X164" s="135"/>
      <c r="Y164" s="135"/>
      <c r="Z164" s="135"/>
      <c r="AA164" s="135"/>
      <c r="AB164" s="135"/>
      <c r="AC164" s="135"/>
      <c r="AD164" s="135"/>
    </row>
    <row r="165" spans="2:30" ht="15" customHeight="1">
      <c r="B165" s="83" t="s">
        <v>393</v>
      </c>
      <c r="C165" s="84" t="s">
        <v>394</v>
      </c>
      <c r="D165" s="84">
        <v>251.67447000000001</v>
      </c>
      <c r="E165" s="84">
        <v>194.94</v>
      </c>
      <c r="F165" s="317">
        <f t="shared" si="8"/>
        <v>49061.421181800004</v>
      </c>
      <c r="G165" s="132">
        <f t="shared" si="9"/>
        <v>1.1808597689019348E-3</v>
      </c>
      <c r="H165" s="133">
        <v>2.0806401969836873E-2</v>
      </c>
      <c r="I165" s="101">
        <f t="shared" si="10"/>
        <v>2.456944302178233E-5</v>
      </c>
      <c r="J165" s="134">
        <v>4.2699999999999995E-2</v>
      </c>
      <c r="K165" s="101">
        <f t="shared" si="11"/>
        <v>5.042271213211261E-5</v>
      </c>
      <c r="M165" s="131"/>
      <c r="N165" s="131"/>
      <c r="O165" s="131"/>
      <c r="P165" s="131"/>
      <c r="Q165" s="131"/>
      <c r="R165" s="131"/>
      <c r="S165" s="131"/>
      <c r="T165" s="131"/>
      <c r="W165" s="135"/>
      <c r="X165" s="135"/>
      <c r="Y165" s="135"/>
      <c r="Z165" s="135"/>
      <c r="AA165" s="135"/>
      <c r="AB165" s="135"/>
      <c r="AC165" s="135"/>
      <c r="AD165" s="135"/>
    </row>
    <row r="166" spans="2:30" ht="15" customHeight="1">
      <c r="B166" s="83" t="s">
        <v>395</v>
      </c>
      <c r="C166" s="84" t="s">
        <v>396</v>
      </c>
      <c r="D166" s="84">
        <v>347.93263000000002</v>
      </c>
      <c r="E166" s="84">
        <v>83.06</v>
      </c>
      <c r="F166" s="317">
        <f t="shared" si="8"/>
        <v>28899.284247800002</v>
      </c>
      <c r="G166" s="132">
        <f t="shared" si="9"/>
        <v>6.9557712141750871E-4</v>
      </c>
      <c r="H166" s="133">
        <v>2.7931615699494337E-2</v>
      </c>
      <c r="I166" s="101">
        <f t="shared" si="10"/>
        <v>1.9428592844794365E-5</v>
      </c>
      <c r="J166" s="134">
        <v>1.95E-2</v>
      </c>
      <c r="K166" s="101">
        <f t="shared" si="11"/>
        <v>1.356375386764142E-5</v>
      </c>
      <c r="M166" s="131"/>
      <c r="N166" s="131"/>
      <c r="O166" s="131"/>
      <c r="P166" s="131"/>
      <c r="Q166" s="131"/>
      <c r="R166" s="131"/>
      <c r="S166" s="131"/>
      <c r="T166" s="131"/>
      <c r="W166" s="135"/>
      <c r="X166" s="135"/>
      <c r="Y166" s="135"/>
      <c r="Z166" s="135"/>
      <c r="AA166" s="135"/>
      <c r="AB166" s="135"/>
      <c r="AC166" s="135"/>
      <c r="AD166" s="135"/>
    </row>
    <row r="167" spans="2:30" ht="15" customHeight="1">
      <c r="B167" s="83" t="s">
        <v>397</v>
      </c>
      <c r="C167" s="84" t="s">
        <v>398</v>
      </c>
      <c r="D167" s="84">
        <v>116.72756</v>
      </c>
      <c r="E167" s="84">
        <v>228.09</v>
      </c>
      <c r="F167" s="317">
        <f t="shared" si="8"/>
        <v>26624.389160399998</v>
      </c>
      <c r="G167" s="132" t="str">
        <f t="shared" si="9"/>
        <v/>
      </c>
      <c r="H167" s="133">
        <v>1.7098513744574509E-2</v>
      </c>
      <c r="I167" s="101" t="str">
        <f t="shared" si="10"/>
        <v/>
      </c>
      <c r="J167" s="134" t="s">
        <v>135</v>
      </c>
      <c r="K167" s="101" t="str">
        <f t="shared" si="11"/>
        <v/>
      </c>
      <c r="M167" s="131"/>
      <c r="N167" s="131"/>
      <c r="O167" s="131"/>
      <c r="P167" s="131"/>
      <c r="Q167" s="131"/>
      <c r="R167" s="131"/>
      <c r="S167" s="131"/>
      <c r="T167" s="131"/>
      <c r="W167" s="135"/>
      <c r="X167" s="135"/>
      <c r="Y167" s="135"/>
      <c r="Z167" s="135"/>
      <c r="AA167" s="135"/>
      <c r="AB167" s="135"/>
      <c r="AC167" s="135"/>
      <c r="AD167" s="135"/>
    </row>
    <row r="168" spans="2:30" ht="15" customHeight="1">
      <c r="B168" s="83" t="s">
        <v>401</v>
      </c>
      <c r="C168" s="84" t="s">
        <v>402</v>
      </c>
      <c r="D168" s="84">
        <v>679.49863000000005</v>
      </c>
      <c r="E168" s="84">
        <v>20.66</v>
      </c>
      <c r="F168" s="317">
        <f t="shared" si="8"/>
        <v>14038.441695800002</v>
      </c>
      <c r="G168" s="132">
        <f t="shared" si="9"/>
        <v>3.378913740638907E-4</v>
      </c>
      <c r="H168" s="133">
        <v>5.033881897386254E-2</v>
      </c>
      <c r="I168" s="101">
        <f t="shared" si="10"/>
        <v>1.7009052711831867E-5</v>
      </c>
      <c r="J168" s="134">
        <v>4.0099999999999997E-2</v>
      </c>
      <c r="K168" s="101">
        <f t="shared" si="11"/>
        <v>1.3549444099962015E-5</v>
      </c>
      <c r="M168" s="131"/>
      <c r="N168" s="131"/>
      <c r="O168" s="131"/>
      <c r="P168" s="131"/>
      <c r="Q168" s="131"/>
      <c r="R168" s="131"/>
      <c r="S168" s="131"/>
      <c r="T168" s="131"/>
      <c r="W168" s="135"/>
      <c r="X168" s="135"/>
      <c r="Y168" s="135"/>
      <c r="Z168" s="135"/>
      <c r="AA168" s="135"/>
      <c r="AB168" s="135"/>
      <c r="AC168" s="135"/>
      <c r="AD168" s="135"/>
    </row>
    <row r="169" spans="2:30" ht="15" customHeight="1">
      <c r="B169" s="83" t="s">
        <v>403</v>
      </c>
      <c r="C169" s="84" t="s">
        <v>404</v>
      </c>
      <c r="D169" s="84">
        <v>2850.79261</v>
      </c>
      <c r="E169" s="84">
        <v>201.95</v>
      </c>
      <c r="F169" s="317">
        <f t="shared" si="8"/>
        <v>575717.56758949999</v>
      </c>
      <c r="G169" s="132">
        <f t="shared" si="9"/>
        <v>1.3856951091924696E-2</v>
      </c>
      <c r="H169" s="133">
        <v>9.9034414459024511E-3</v>
      </c>
      <c r="I169" s="101">
        <f t="shared" si="10"/>
        <v>1.3723150375761025E-4</v>
      </c>
      <c r="J169" s="134">
        <v>0.18090000000000001</v>
      </c>
      <c r="K169" s="101">
        <f t="shared" si="11"/>
        <v>2.5067224525291776E-3</v>
      </c>
      <c r="M169" s="131"/>
      <c r="N169" s="131"/>
      <c r="O169" s="131"/>
      <c r="P169" s="131"/>
      <c r="Q169" s="131"/>
      <c r="R169" s="131"/>
      <c r="S169" s="131"/>
      <c r="T169" s="131"/>
      <c r="W169" s="135"/>
      <c r="X169" s="135"/>
      <c r="Y169" s="135"/>
      <c r="Z169" s="135"/>
      <c r="AA169" s="135"/>
      <c r="AB169" s="135"/>
      <c r="AC169" s="135"/>
      <c r="AD169" s="135"/>
    </row>
    <row r="170" spans="2:30" ht="15" customHeight="1">
      <c r="B170" s="83" t="s">
        <v>405</v>
      </c>
      <c r="C170" s="84" t="s">
        <v>406</v>
      </c>
      <c r="D170" s="84">
        <v>662.67821000000004</v>
      </c>
      <c r="E170" s="84">
        <v>67.28</v>
      </c>
      <c r="F170" s="317">
        <f t="shared" si="8"/>
        <v>44584.9899688</v>
      </c>
      <c r="G170" s="132">
        <f t="shared" si="9"/>
        <v>1.0731165074888407E-3</v>
      </c>
      <c r="H170" s="133">
        <v>2.0808561236623065E-2</v>
      </c>
      <c r="I170" s="101">
        <f t="shared" si="10"/>
        <v>2.2330010560112614E-5</v>
      </c>
      <c r="J170" s="134">
        <v>6.3700000000000007E-2</v>
      </c>
      <c r="K170" s="101">
        <f t="shared" si="11"/>
        <v>6.8357521527039161E-5</v>
      </c>
      <c r="M170" s="131"/>
      <c r="N170" s="131"/>
      <c r="O170" s="131"/>
      <c r="P170" s="131"/>
      <c r="Q170" s="131"/>
      <c r="R170" s="131"/>
      <c r="S170" s="131"/>
      <c r="T170" s="131"/>
      <c r="W170" s="135"/>
      <c r="X170" s="135"/>
      <c r="Y170" s="135"/>
      <c r="Z170" s="135"/>
      <c r="AA170" s="135"/>
      <c r="AB170" s="135"/>
      <c r="AC170" s="135"/>
      <c r="AD170" s="135"/>
    </row>
    <row r="171" spans="2:30" ht="15" customHeight="1">
      <c r="B171" s="83" t="s">
        <v>407</v>
      </c>
      <c r="C171" s="84" t="s">
        <v>408</v>
      </c>
      <c r="D171" s="84">
        <v>223.80352999999999</v>
      </c>
      <c r="E171" s="84">
        <v>131.30000000000001</v>
      </c>
      <c r="F171" s="317">
        <f t="shared" si="8"/>
        <v>29385.403489</v>
      </c>
      <c r="G171" s="132" t="str">
        <f t="shared" si="9"/>
        <v/>
      </c>
      <c r="H171" s="133">
        <v>1.523229246001523E-2</v>
      </c>
      <c r="I171" s="101" t="str">
        <f t="shared" si="10"/>
        <v/>
      </c>
      <c r="J171" s="134">
        <v>-9.3699999999999992E-2</v>
      </c>
      <c r="K171" s="101" t="str">
        <f t="shared" si="11"/>
        <v/>
      </c>
      <c r="M171" s="131"/>
      <c r="N171" s="131"/>
      <c r="O171" s="131"/>
      <c r="P171" s="131"/>
      <c r="Q171" s="131"/>
      <c r="R171" s="131"/>
      <c r="S171" s="131"/>
      <c r="T171" s="131"/>
      <c r="W171" s="135"/>
      <c r="X171" s="135"/>
      <c r="Y171" s="135"/>
      <c r="Z171" s="135"/>
      <c r="AA171" s="135"/>
      <c r="AB171" s="135"/>
      <c r="AC171" s="135"/>
      <c r="AD171" s="135"/>
    </row>
    <row r="172" spans="2:30" ht="15" customHeight="1">
      <c r="B172" s="83" t="s">
        <v>409</v>
      </c>
      <c r="C172" s="84" t="s">
        <v>410</v>
      </c>
      <c r="D172" s="84">
        <v>945.38376000000005</v>
      </c>
      <c r="E172" s="84">
        <v>1075.47</v>
      </c>
      <c r="F172" s="317">
        <f t="shared" si="8"/>
        <v>1016731.8723672001</v>
      </c>
      <c r="G172" s="132">
        <f t="shared" si="9"/>
        <v>2.4471728191276871E-2</v>
      </c>
      <c r="H172" s="133">
        <v>5.5789561772992269E-3</v>
      </c>
      <c r="I172" s="101">
        <f t="shared" si="10"/>
        <v>1.3652669916191173E-4</v>
      </c>
      <c r="J172" s="134">
        <v>0.2</v>
      </c>
      <c r="K172" s="101">
        <f t="shared" si="11"/>
        <v>4.8943456382553744E-3</v>
      </c>
      <c r="M172" s="131"/>
      <c r="N172" s="131"/>
      <c r="O172" s="131"/>
      <c r="P172" s="131"/>
      <c r="Q172" s="131"/>
      <c r="R172" s="131"/>
      <c r="S172" s="131"/>
      <c r="T172" s="131"/>
      <c r="W172" s="135"/>
      <c r="X172" s="135"/>
      <c r="Y172" s="135"/>
      <c r="Z172" s="135"/>
      <c r="AA172" s="135"/>
      <c r="AB172" s="135"/>
      <c r="AC172" s="135"/>
      <c r="AD172" s="135"/>
    </row>
    <row r="173" spans="2:30" ht="15" customHeight="1">
      <c r="B173" s="83" t="s">
        <v>411</v>
      </c>
      <c r="C173" s="84" t="s">
        <v>412</v>
      </c>
      <c r="D173" s="84">
        <v>129.40937</v>
      </c>
      <c r="E173" s="84">
        <v>200.12</v>
      </c>
      <c r="F173" s="317">
        <f t="shared" si="8"/>
        <v>25897.4031244</v>
      </c>
      <c r="G173" s="132">
        <f t="shared" si="9"/>
        <v>6.233248188086271E-4</v>
      </c>
      <c r="H173" s="133" t="s">
        <v>135</v>
      </c>
      <c r="I173" s="101" t="str">
        <f t="shared" si="10"/>
        <v/>
      </c>
      <c r="J173" s="134">
        <v>9.01E-2</v>
      </c>
      <c r="K173" s="101">
        <f t="shared" si="11"/>
        <v>5.6161566174657301E-5</v>
      </c>
      <c r="M173" s="131"/>
      <c r="N173" s="131"/>
      <c r="O173" s="131"/>
      <c r="P173" s="131"/>
      <c r="Q173" s="131"/>
      <c r="R173" s="131"/>
      <c r="S173" s="131"/>
      <c r="T173" s="131"/>
      <c r="W173" s="135"/>
      <c r="X173" s="135"/>
      <c r="Y173" s="135"/>
      <c r="Z173" s="135"/>
      <c r="AA173" s="135"/>
      <c r="AB173" s="135"/>
      <c r="AC173" s="135"/>
      <c r="AD173" s="135"/>
    </row>
    <row r="174" spans="2:30" ht="15" customHeight="1">
      <c r="B174" s="83" t="s">
        <v>413</v>
      </c>
      <c r="C174" s="84" t="s">
        <v>414</v>
      </c>
      <c r="D174" s="84">
        <v>206.65957</v>
      </c>
      <c r="E174" s="84">
        <v>107.87</v>
      </c>
      <c r="F174" s="317">
        <f t="shared" si="8"/>
        <v>22292.367815900001</v>
      </c>
      <c r="G174" s="132" t="str">
        <f t="shared" si="9"/>
        <v/>
      </c>
      <c r="H174" s="133">
        <v>2.3176045239640306E-3</v>
      </c>
      <c r="I174" s="101" t="str">
        <f t="shared" si="10"/>
        <v/>
      </c>
      <c r="J174" s="134" t="s">
        <v>135</v>
      </c>
      <c r="K174" s="101" t="str">
        <f t="shared" si="11"/>
        <v/>
      </c>
      <c r="M174" s="131"/>
      <c r="N174" s="131"/>
      <c r="O174" s="131"/>
      <c r="P174" s="131"/>
      <c r="Q174" s="131"/>
      <c r="R174" s="131"/>
      <c r="S174" s="131"/>
      <c r="T174" s="131"/>
      <c r="W174" s="135"/>
      <c r="X174" s="135"/>
      <c r="Y174" s="135"/>
      <c r="Z174" s="135"/>
      <c r="AA174" s="135"/>
      <c r="AB174" s="135"/>
      <c r="AC174" s="135"/>
      <c r="AD174" s="135"/>
    </row>
    <row r="175" spans="2:30" ht="15" customHeight="1">
      <c r="B175" s="83" t="s">
        <v>415</v>
      </c>
      <c r="C175" s="84" t="s">
        <v>416</v>
      </c>
      <c r="D175" s="84">
        <v>560.95146</v>
      </c>
      <c r="E175" s="84">
        <v>242.48</v>
      </c>
      <c r="F175" s="317">
        <f t="shared" si="8"/>
        <v>136019.51002079999</v>
      </c>
      <c r="G175" s="132">
        <f t="shared" si="9"/>
        <v>3.273854757980399E-3</v>
      </c>
      <c r="H175" s="133">
        <v>1.979544704717915E-2</v>
      </c>
      <c r="I175" s="101">
        <f t="shared" si="10"/>
        <v>6.4807418501756502E-5</v>
      </c>
      <c r="J175" s="134">
        <v>4.9200000000000001E-2</v>
      </c>
      <c r="K175" s="101">
        <f t="shared" si="11"/>
        <v>1.6107365409263563E-4</v>
      </c>
      <c r="M175" s="131"/>
      <c r="N175" s="131"/>
      <c r="O175" s="131"/>
      <c r="P175" s="131"/>
      <c r="Q175" s="131"/>
      <c r="R175" s="131"/>
      <c r="S175" s="131"/>
      <c r="T175" s="131"/>
      <c r="W175" s="135"/>
      <c r="X175" s="135"/>
      <c r="Y175" s="135"/>
      <c r="Z175" s="135"/>
      <c r="AA175" s="135"/>
      <c r="AB175" s="135"/>
      <c r="AC175" s="135"/>
      <c r="AD175" s="135"/>
    </row>
    <row r="176" spans="2:30" ht="15" customHeight="1">
      <c r="B176" s="83" t="s">
        <v>417</v>
      </c>
      <c r="C176" s="84" t="s">
        <v>418</v>
      </c>
      <c r="D176" s="84">
        <v>53.144750000000002</v>
      </c>
      <c r="E176" s="84">
        <v>431.43</v>
      </c>
      <c r="F176" s="317">
        <f t="shared" si="8"/>
        <v>22928.239492500001</v>
      </c>
      <c r="G176" s="132" t="str">
        <f t="shared" si="9"/>
        <v/>
      </c>
      <c r="H176" s="133">
        <v>1.3165519319472451E-2</v>
      </c>
      <c r="I176" s="101" t="str">
        <f t="shared" si="10"/>
        <v/>
      </c>
      <c r="J176" s="134" t="s">
        <v>135</v>
      </c>
      <c r="K176" s="101" t="str">
        <f t="shared" si="11"/>
        <v/>
      </c>
      <c r="M176" s="131"/>
      <c r="N176" s="131"/>
      <c r="O176" s="131"/>
      <c r="P176" s="131"/>
      <c r="Q176" s="131"/>
      <c r="R176" s="131"/>
      <c r="S176" s="131"/>
      <c r="T176" s="131"/>
      <c r="W176" s="135"/>
      <c r="X176" s="135"/>
      <c r="Y176" s="135"/>
      <c r="Z176" s="135"/>
      <c r="AA176" s="135"/>
      <c r="AB176" s="135"/>
      <c r="AC176" s="135"/>
      <c r="AD176" s="135"/>
    </row>
    <row r="177" spans="2:30" ht="15" customHeight="1">
      <c r="B177" s="83" t="s">
        <v>419</v>
      </c>
      <c r="C177" s="84" t="s">
        <v>420</v>
      </c>
      <c r="D177" s="84">
        <v>74.849440000000001</v>
      </c>
      <c r="E177" s="84">
        <v>173.93</v>
      </c>
      <c r="F177" s="317">
        <f t="shared" si="8"/>
        <v>13018.563099200001</v>
      </c>
      <c r="G177" s="132" t="str">
        <f t="shared" si="9"/>
        <v/>
      </c>
      <c r="H177" s="133">
        <v>1.6328407980221928E-2</v>
      </c>
      <c r="I177" s="101" t="str">
        <f t="shared" si="10"/>
        <v/>
      </c>
      <c r="J177" s="134" t="s">
        <v>135</v>
      </c>
      <c r="K177" s="101" t="str">
        <f t="shared" si="11"/>
        <v/>
      </c>
      <c r="M177" s="131"/>
      <c r="N177" s="131"/>
      <c r="O177" s="131"/>
      <c r="P177" s="131"/>
      <c r="Q177" s="131"/>
      <c r="R177" s="131"/>
      <c r="S177" s="131"/>
      <c r="T177" s="131"/>
      <c r="W177" s="135"/>
      <c r="X177" s="135"/>
      <c r="Y177" s="135"/>
      <c r="Z177" s="135"/>
      <c r="AA177" s="135"/>
      <c r="AB177" s="135"/>
      <c r="AC177" s="135"/>
      <c r="AD177" s="135"/>
    </row>
    <row r="178" spans="2:30" ht="15" customHeight="1">
      <c r="B178" s="83" t="s">
        <v>421</v>
      </c>
      <c r="C178" s="84" t="s">
        <v>422</v>
      </c>
      <c r="D178" s="84">
        <v>489.90967999999998</v>
      </c>
      <c r="E178" s="84">
        <v>183.45</v>
      </c>
      <c r="F178" s="317">
        <f t="shared" si="8"/>
        <v>89873.930795999986</v>
      </c>
      <c r="G178" s="132">
        <f t="shared" si="9"/>
        <v>2.1631764142503646E-3</v>
      </c>
      <c r="H178" s="133">
        <v>1.9623875715453803E-2</v>
      </c>
      <c r="I178" s="101">
        <f t="shared" si="10"/>
        <v>4.2449905103850165E-5</v>
      </c>
      <c r="J178" s="134">
        <v>6.0599999999999994E-2</v>
      </c>
      <c r="K178" s="101">
        <f t="shared" si="11"/>
        <v>1.3108849070357208E-4</v>
      </c>
      <c r="M178" s="131"/>
      <c r="N178" s="131"/>
      <c r="O178" s="131"/>
      <c r="P178" s="131"/>
      <c r="Q178" s="131"/>
      <c r="R178" s="131"/>
      <c r="S178" s="131"/>
      <c r="T178" s="131"/>
      <c r="W178" s="135"/>
      <c r="X178" s="135"/>
      <c r="Y178" s="135"/>
      <c r="Z178" s="135"/>
      <c r="AA178" s="135"/>
      <c r="AB178" s="135"/>
      <c r="AC178" s="135"/>
      <c r="AD178" s="135"/>
    </row>
    <row r="179" spans="2:30" ht="15" customHeight="1">
      <c r="B179" s="83" t="s">
        <v>423</v>
      </c>
      <c r="C179" s="84" t="s">
        <v>424</v>
      </c>
      <c r="D179" s="84">
        <v>207.69561999999999</v>
      </c>
      <c r="E179" s="84">
        <v>64.87</v>
      </c>
      <c r="F179" s="317">
        <f t="shared" si="8"/>
        <v>13473.214869400001</v>
      </c>
      <c r="G179" s="132">
        <f t="shared" si="9"/>
        <v>3.2428692471199379E-4</v>
      </c>
      <c r="H179" s="133">
        <v>1.9115153383690457E-2</v>
      </c>
      <c r="I179" s="101">
        <f t="shared" si="10"/>
        <v>6.1987943061950405E-6</v>
      </c>
      <c r="J179" s="134">
        <v>6.1550000000000001E-2</v>
      </c>
      <c r="K179" s="101">
        <f t="shared" si="11"/>
        <v>1.9959860216023219E-5</v>
      </c>
      <c r="M179" s="131"/>
      <c r="N179" s="131"/>
      <c r="O179" s="131"/>
      <c r="P179" s="131"/>
      <c r="Q179" s="131"/>
      <c r="R179" s="131"/>
      <c r="S179" s="131"/>
      <c r="T179" s="131"/>
      <c r="W179" s="135"/>
      <c r="X179" s="135"/>
      <c r="Y179" s="135"/>
      <c r="Z179" s="135"/>
      <c r="AA179" s="135"/>
      <c r="AB179" s="135"/>
      <c r="AC179" s="135"/>
      <c r="AD179" s="135"/>
    </row>
    <row r="180" spans="2:30" ht="15" customHeight="1">
      <c r="B180" s="83" t="s">
        <v>425</v>
      </c>
      <c r="C180" s="84" t="s">
        <v>426</v>
      </c>
      <c r="D180" s="84">
        <v>310</v>
      </c>
      <c r="E180" s="84">
        <v>498.83</v>
      </c>
      <c r="F180" s="317">
        <f t="shared" si="8"/>
        <v>154637.29999999999</v>
      </c>
      <c r="G180" s="132" t="str">
        <f t="shared" si="9"/>
        <v/>
      </c>
      <c r="H180" s="133">
        <v>7.6980133512419063E-3</v>
      </c>
      <c r="I180" s="101" t="str">
        <f t="shared" si="10"/>
        <v/>
      </c>
      <c r="J180" s="134" t="s">
        <v>135</v>
      </c>
      <c r="K180" s="101" t="str">
        <f t="shared" si="11"/>
        <v/>
      </c>
      <c r="M180" s="131"/>
      <c r="N180" s="131"/>
      <c r="O180" s="131"/>
      <c r="P180" s="131"/>
      <c r="Q180" s="131"/>
      <c r="R180" s="131"/>
      <c r="S180" s="131"/>
      <c r="T180" s="131"/>
      <c r="W180" s="135"/>
      <c r="X180" s="135"/>
      <c r="Y180" s="135"/>
      <c r="Z180" s="135"/>
      <c r="AA180" s="135"/>
      <c r="AB180" s="135"/>
      <c r="AC180" s="135"/>
      <c r="AD180" s="135"/>
    </row>
    <row r="181" spans="2:30" ht="15" customHeight="1">
      <c r="B181" s="83" t="s">
        <v>427</v>
      </c>
      <c r="C181" s="84" t="s">
        <v>428</v>
      </c>
      <c r="D181" s="84">
        <v>1282.01421</v>
      </c>
      <c r="E181" s="84">
        <v>105.33</v>
      </c>
      <c r="F181" s="317">
        <f t="shared" si="8"/>
        <v>135034.55673929999</v>
      </c>
      <c r="G181" s="132">
        <f t="shared" si="9"/>
        <v>3.2501479089663563E-3</v>
      </c>
      <c r="H181" s="133">
        <v>2.6962878572106712E-2</v>
      </c>
      <c r="I181" s="101">
        <f t="shared" si="10"/>
        <v>8.763334341084641E-5</v>
      </c>
      <c r="J181" s="134">
        <v>6.4899999999999999E-2</v>
      </c>
      <c r="K181" s="101">
        <f t="shared" si="11"/>
        <v>2.1093459929191652E-4</v>
      </c>
      <c r="M181" s="131"/>
      <c r="N181" s="131"/>
      <c r="O181" s="131"/>
      <c r="P181" s="131"/>
      <c r="Q181" s="131"/>
      <c r="R181" s="131"/>
      <c r="S181" s="131"/>
      <c r="T181" s="131"/>
      <c r="W181" s="135"/>
      <c r="X181" s="135"/>
      <c r="Y181" s="135"/>
      <c r="Z181" s="135"/>
      <c r="AA181" s="135"/>
      <c r="AB181" s="135"/>
      <c r="AC181" s="135"/>
      <c r="AD181" s="135"/>
    </row>
    <row r="182" spans="2:30" ht="15" customHeight="1">
      <c r="B182" s="83" t="s">
        <v>429</v>
      </c>
      <c r="C182" s="84" t="s">
        <v>430</v>
      </c>
      <c r="D182" s="84">
        <v>1151.7698700000001</v>
      </c>
      <c r="E182" s="84">
        <v>10.69</v>
      </c>
      <c r="F182" s="317">
        <f t="shared" si="8"/>
        <v>12312.419910300001</v>
      </c>
      <c r="G182" s="132" t="str">
        <f t="shared" si="9"/>
        <v/>
      </c>
      <c r="H182" s="133">
        <v>4.4901777362020577E-2</v>
      </c>
      <c r="I182" s="101" t="str">
        <f t="shared" si="10"/>
        <v/>
      </c>
      <c r="J182" s="134">
        <v>-2.0499999999999997E-2</v>
      </c>
      <c r="K182" s="101" t="str">
        <f t="shared" si="11"/>
        <v/>
      </c>
      <c r="M182" s="131"/>
      <c r="N182" s="131"/>
      <c r="O182" s="131"/>
      <c r="P182" s="131"/>
      <c r="Q182" s="131"/>
      <c r="R182" s="131"/>
      <c r="S182" s="131"/>
      <c r="T182" s="131"/>
      <c r="W182" s="135"/>
      <c r="X182" s="135"/>
      <c r="Y182" s="135"/>
      <c r="Z182" s="135"/>
      <c r="AA182" s="135"/>
      <c r="AB182" s="135"/>
      <c r="AC182" s="135"/>
      <c r="AD182" s="135"/>
    </row>
    <row r="183" spans="2:30" ht="15" customHeight="1">
      <c r="B183" s="83" t="s">
        <v>431</v>
      </c>
      <c r="C183" s="84" t="s">
        <v>432</v>
      </c>
      <c r="D183" s="84">
        <v>1269.4324899999999</v>
      </c>
      <c r="E183" s="84">
        <v>80.36</v>
      </c>
      <c r="F183" s="317">
        <f t="shared" si="8"/>
        <v>102011.5948964</v>
      </c>
      <c r="G183" s="132">
        <f t="shared" si="9"/>
        <v>2.4553179560026172E-3</v>
      </c>
      <c r="H183" s="133">
        <v>3.3101045296167246E-2</v>
      </c>
      <c r="I183" s="101">
        <f t="shared" si="10"/>
        <v>8.1273590878135407E-5</v>
      </c>
      <c r="J183" s="134">
        <v>9.2449999999999991E-2</v>
      </c>
      <c r="K183" s="101">
        <f t="shared" si="11"/>
        <v>2.2699414503244192E-4</v>
      </c>
      <c r="M183" s="131"/>
      <c r="N183" s="131"/>
      <c r="O183" s="131"/>
      <c r="P183" s="131"/>
      <c r="Q183" s="131"/>
      <c r="R183" s="131"/>
      <c r="S183" s="131"/>
      <c r="T183" s="131"/>
      <c r="W183" s="135"/>
      <c r="X183" s="135"/>
      <c r="Y183" s="135"/>
      <c r="Z183" s="135"/>
      <c r="AA183" s="135"/>
      <c r="AB183" s="135"/>
      <c r="AC183" s="135"/>
      <c r="AD183" s="135"/>
    </row>
    <row r="184" spans="2:30" ht="15" customHeight="1">
      <c r="B184" s="83" t="s">
        <v>433</v>
      </c>
      <c r="C184" s="84" t="s">
        <v>434</v>
      </c>
      <c r="D184" s="84">
        <v>418.97532000000001</v>
      </c>
      <c r="E184" s="84">
        <v>39.770000000000003</v>
      </c>
      <c r="F184" s="317">
        <f t="shared" si="8"/>
        <v>16662.648476400002</v>
      </c>
      <c r="G184" s="132" t="str">
        <f t="shared" si="9"/>
        <v/>
      </c>
      <c r="H184" s="133">
        <v>2.0115665074176513E-2</v>
      </c>
      <c r="I184" s="101" t="str">
        <f t="shared" si="10"/>
        <v/>
      </c>
      <c r="J184" s="134">
        <v>-0.14429999999999998</v>
      </c>
      <c r="K184" s="101" t="str">
        <f t="shared" si="11"/>
        <v/>
      </c>
      <c r="M184" s="131"/>
      <c r="N184" s="131"/>
      <c r="O184" s="131"/>
      <c r="P184" s="131"/>
      <c r="Q184" s="131"/>
      <c r="R184" s="131"/>
      <c r="S184" s="131"/>
      <c r="T184" s="131"/>
      <c r="W184" s="135"/>
      <c r="X184" s="135"/>
      <c r="Y184" s="135"/>
      <c r="Z184" s="135"/>
      <c r="AA184" s="135"/>
      <c r="AB184" s="135"/>
      <c r="AC184" s="135"/>
      <c r="AD184" s="135"/>
    </row>
    <row r="185" spans="2:30" ht="15" customHeight="1">
      <c r="B185" s="83" t="s">
        <v>435</v>
      </c>
      <c r="C185" s="84" t="s">
        <v>436</v>
      </c>
      <c r="D185" s="84">
        <v>1125.3497500000001</v>
      </c>
      <c r="E185" s="84">
        <v>236.48</v>
      </c>
      <c r="F185" s="317">
        <f t="shared" si="8"/>
        <v>266122.70887999999</v>
      </c>
      <c r="G185" s="132" t="str">
        <f t="shared" si="9"/>
        <v/>
      </c>
      <c r="H185" s="133">
        <v>1.9451962110960759E-3</v>
      </c>
      <c r="I185" s="101" t="str">
        <f t="shared" si="10"/>
        <v/>
      </c>
      <c r="J185" s="134">
        <v>0.28550000000000003</v>
      </c>
      <c r="K185" s="101" t="str">
        <f t="shared" si="11"/>
        <v/>
      </c>
      <c r="M185" s="131"/>
      <c r="N185" s="131"/>
      <c r="O185" s="131"/>
      <c r="P185" s="131"/>
      <c r="Q185" s="131"/>
      <c r="R185" s="131"/>
      <c r="S185" s="131"/>
      <c r="T185" s="131"/>
      <c r="W185" s="135"/>
      <c r="X185" s="135"/>
      <c r="Y185" s="135"/>
      <c r="Z185" s="135"/>
      <c r="AA185" s="135"/>
      <c r="AB185" s="135"/>
      <c r="AC185" s="135"/>
      <c r="AD185" s="135"/>
    </row>
    <row r="186" spans="2:30" ht="15" customHeight="1">
      <c r="B186" s="83" t="s">
        <v>437</v>
      </c>
      <c r="C186" s="84" t="s">
        <v>438</v>
      </c>
      <c r="D186" s="84">
        <v>166.55500000000001</v>
      </c>
      <c r="E186" s="84">
        <v>369.68</v>
      </c>
      <c r="F186" s="317">
        <f t="shared" si="8"/>
        <v>61572.0524</v>
      </c>
      <c r="G186" s="132">
        <f t="shared" si="9"/>
        <v>1.4819782594242055E-3</v>
      </c>
      <c r="H186" s="133">
        <v>1.3092404241506168E-2</v>
      </c>
      <c r="I186" s="101">
        <f t="shared" si="10"/>
        <v>1.9402658449505398E-5</v>
      </c>
      <c r="J186" s="134">
        <v>9.0700000000000003E-2</v>
      </c>
      <c r="K186" s="101">
        <f t="shared" si="11"/>
        <v>1.3441542812977545E-4</v>
      </c>
      <c r="M186" s="131"/>
      <c r="N186" s="131"/>
      <c r="O186" s="131"/>
      <c r="P186" s="131"/>
      <c r="Q186" s="131"/>
      <c r="R186" s="131"/>
      <c r="S186" s="131"/>
      <c r="T186" s="131"/>
      <c r="W186" s="135"/>
      <c r="X186" s="135"/>
      <c r="Y186" s="135"/>
      <c r="Z186" s="135"/>
      <c r="AA186" s="135"/>
      <c r="AB186" s="135"/>
      <c r="AC186" s="135"/>
      <c r="AD186" s="135"/>
    </row>
    <row r="187" spans="2:30" ht="15" customHeight="1">
      <c r="B187" s="83" t="s">
        <v>439</v>
      </c>
      <c r="C187" s="84" t="s">
        <v>440</v>
      </c>
      <c r="D187" s="84">
        <v>104.64451</v>
      </c>
      <c r="E187" s="84">
        <v>258.17</v>
      </c>
      <c r="F187" s="317">
        <f t="shared" si="8"/>
        <v>27016.073146700001</v>
      </c>
      <c r="G187" s="132">
        <f t="shared" si="9"/>
        <v>6.5025009720844529E-4</v>
      </c>
      <c r="H187" s="133">
        <v>1.1155440213812602E-2</v>
      </c>
      <c r="I187" s="101">
        <f t="shared" si="10"/>
        <v>7.2538260834346446E-6</v>
      </c>
      <c r="J187" s="134">
        <v>0.16260000000000002</v>
      </c>
      <c r="K187" s="101">
        <f t="shared" si="11"/>
        <v>1.0573066580609322E-4</v>
      </c>
      <c r="M187" s="131"/>
      <c r="N187" s="131"/>
      <c r="O187" s="131"/>
      <c r="P187" s="131"/>
      <c r="Q187" s="131"/>
      <c r="R187" s="131"/>
      <c r="S187" s="131"/>
      <c r="T187" s="131"/>
      <c r="W187" s="135"/>
      <c r="X187" s="135"/>
      <c r="Y187" s="135"/>
      <c r="Z187" s="135"/>
      <c r="AA187" s="135"/>
      <c r="AB187" s="135"/>
      <c r="AC187" s="135"/>
      <c r="AD187" s="135"/>
    </row>
    <row r="188" spans="2:30" ht="15" customHeight="1">
      <c r="B188" s="83" t="s">
        <v>442</v>
      </c>
      <c r="C188" s="84" t="s">
        <v>443</v>
      </c>
      <c r="D188" s="84">
        <v>1091.26298</v>
      </c>
      <c r="E188" s="84">
        <v>90.73</v>
      </c>
      <c r="F188" s="317">
        <f t="shared" si="8"/>
        <v>99010.290175400005</v>
      </c>
      <c r="G188" s="132" t="str">
        <f t="shared" si="9"/>
        <v/>
      </c>
      <c r="H188" s="133">
        <v>1.1021712774165105E-2</v>
      </c>
      <c r="I188" s="101" t="str">
        <f t="shared" si="10"/>
        <v/>
      </c>
      <c r="J188" s="134">
        <v>0.23719999999999999</v>
      </c>
      <c r="K188" s="101" t="str">
        <f t="shared" si="11"/>
        <v/>
      </c>
      <c r="M188" s="131"/>
      <c r="N188" s="131"/>
      <c r="O188" s="131"/>
      <c r="P188" s="131"/>
      <c r="Q188" s="131"/>
      <c r="R188" s="131"/>
      <c r="S188" s="131"/>
      <c r="T188" s="131"/>
      <c r="W188" s="135"/>
      <c r="X188" s="135"/>
      <c r="Y188" s="135"/>
      <c r="Z188" s="135"/>
      <c r="AA188" s="135"/>
      <c r="AB188" s="135"/>
      <c r="AC188" s="135"/>
      <c r="AD188" s="135"/>
    </row>
    <row r="189" spans="2:30" ht="15" customHeight="1">
      <c r="B189" s="83" t="s">
        <v>444</v>
      </c>
      <c r="C189" s="84" t="s">
        <v>445</v>
      </c>
      <c r="D189" s="84">
        <v>1189.3136099999999</v>
      </c>
      <c r="E189" s="84">
        <v>64.22</v>
      </c>
      <c r="F189" s="317">
        <f t="shared" si="8"/>
        <v>76377.7200342</v>
      </c>
      <c r="G189" s="132">
        <f t="shared" si="9"/>
        <v>1.8383360012061737E-3</v>
      </c>
      <c r="H189" s="133">
        <v>2.5537215820616629E-2</v>
      </c>
      <c r="I189" s="101">
        <f t="shared" si="10"/>
        <v>4.694598321361141E-5</v>
      </c>
      <c r="J189" s="134">
        <v>0.1943</v>
      </c>
      <c r="K189" s="101">
        <f t="shared" si="11"/>
        <v>3.5718868503435957E-4</v>
      </c>
      <c r="M189" s="131"/>
      <c r="N189" s="131"/>
      <c r="O189" s="131"/>
      <c r="P189" s="131"/>
      <c r="Q189" s="131"/>
      <c r="R189" s="131"/>
      <c r="S189" s="131"/>
      <c r="T189" s="131"/>
      <c r="W189" s="135"/>
      <c r="X189" s="135"/>
      <c r="Y189" s="135"/>
      <c r="Z189" s="135"/>
      <c r="AA189" s="135"/>
      <c r="AB189" s="135"/>
      <c r="AC189" s="135"/>
      <c r="AD189" s="135"/>
    </row>
    <row r="190" spans="2:30" ht="15" customHeight="1">
      <c r="B190" s="83" t="s">
        <v>446</v>
      </c>
      <c r="C190" s="84" t="s">
        <v>447</v>
      </c>
      <c r="D190" s="84">
        <v>477.19553000000002</v>
      </c>
      <c r="E190" s="84">
        <v>44.13</v>
      </c>
      <c r="F190" s="317">
        <f t="shared" si="8"/>
        <v>21058.638738900001</v>
      </c>
      <c r="G190" s="132">
        <f t="shared" si="9"/>
        <v>5.0686055714651104E-4</v>
      </c>
      <c r="H190" s="133">
        <v>2.5379560389757534E-2</v>
      </c>
      <c r="I190" s="101">
        <f t="shared" si="10"/>
        <v>1.2863898119286027E-5</v>
      </c>
      <c r="J190" s="134">
        <v>8.2650000000000001E-2</v>
      </c>
      <c r="K190" s="101">
        <f t="shared" si="11"/>
        <v>4.1892025048159135E-5</v>
      </c>
      <c r="M190" s="131"/>
      <c r="N190" s="131"/>
      <c r="O190" s="131"/>
      <c r="P190" s="131"/>
      <c r="Q190" s="131"/>
      <c r="R190" s="131"/>
      <c r="S190" s="131"/>
      <c r="T190" s="131"/>
      <c r="W190" s="135"/>
      <c r="X190" s="135"/>
      <c r="Y190" s="135"/>
      <c r="Z190" s="135"/>
      <c r="AA190" s="135"/>
      <c r="AB190" s="135"/>
      <c r="AC190" s="135"/>
      <c r="AD190" s="135"/>
    </row>
    <row r="191" spans="2:30" ht="15" customHeight="1">
      <c r="B191" s="83" t="s">
        <v>448</v>
      </c>
      <c r="C191" s="84" t="s">
        <v>449</v>
      </c>
      <c r="D191" s="84">
        <v>224.38661999999999</v>
      </c>
      <c r="E191" s="84">
        <v>292.08999999999997</v>
      </c>
      <c r="F191" s="317">
        <f t="shared" si="8"/>
        <v>65541.08783579999</v>
      </c>
      <c r="G191" s="132" t="str">
        <f t="shared" si="9"/>
        <v/>
      </c>
      <c r="H191" s="133">
        <v>1.8487452497517889E-2</v>
      </c>
      <c r="I191" s="101" t="str">
        <f t="shared" si="10"/>
        <v/>
      </c>
      <c r="J191" s="134" t="s">
        <v>135</v>
      </c>
      <c r="K191" s="101" t="str">
        <f t="shared" si="11"/>
        <v/>
      </c>
      <c r="M191" s="131"/>
      <c r="N191" s="131"/>
      <c r="O191" s="131"/>
      <c r="P191" s="131"/>
      <c r="Q191" s="131"/>
      <c r="R191" s="131"/>
      <c r="S191" s="131"/>
      <c r="T191" s="131"/>
      <c r="W191" s="135"/>
      <c r="X191" s="135"/>
      <c r="Y191" s="135"/>
      <c r="Z191" s="135"/>
      <c r="AA191" s="135"/>
      <c r="AB191" s="135"/>
      <c r="AC191" s="135"/>
      <c r="AD191" s="135"/>
    </row>
    <row r="192" spans="2:30" ht="15" customHeight="1">
      <c r="B192" s="83" t="s">
        <v>450</v>
      </c>
      <c r="C192" s="84" t="s">
        <v>451</v>
      </c>
      <c r="D192" s="84">
        <v>219.69383999999999</v>
      </c>
      <c r="E192" s="84">
        <v>84.82</v>
      </c>
      <c r="F192" s="317">
        <f t="shared" si="8"/>
        <v>18634.431508799997</v>
      </c>
      <c r="G192" s="132">
        <f t="shared" si="9"/>
        <v>4.485122924499264E-4</v>
      </c>
      <c r="H192" s="133">
        <v>3.7255364300872437E-2</v>
      </c>
      <c r="I192" s="101">
        <f t="shared" si="10"/>
        <v>1.6709488848641446E-5</v>
      </c>
      <c r="J192" s="134">
        <v>0.14029999999999998</v>
      </c>
      <c r="K192" s="101">
        <f t="shared" si="11"/>
        <v>6.2926274630724669E-5</v>
      </c>
      <c r="M192" s="131"/>
      <c r="N192" s="131"/>
      <c r="O192" s="131"/>
      <c r="P192" s="131"/>
      <c r="Q192" s="131"/>
      <c r="R192" s="131"/>
      <c r="S192" s="131"/>
      <c r="T192" s="131"/>
      <c r="W192" s="135"/>
      <c r="X192" s="135"/>
      <c r="Y192" s="135"/>
      <c r="Z192" s="135"/>
      <c r="AA192" s="135"/>
      <c r="AB192" s="135"/>
      <c r="AC192" s="135"/>
      <c r="AD192" s="135"/>
    </row>
    <row r="193" spans="2:30" ht="15" customHeight="1">
      <c r="B193" s="83" t="s">
        <v>452</v>
      </c>
      <c r="C193" s="84" t="s">
        <v>453</v>
      </c>
      <c r="D193" s="84">
        <v>375.18914999999998</v>
      </c>
      <c r="E193" s="84">
        <v>67.180000000000007</v>
      </c>
      <c r="F193" s="317">
        <f t="shared" si="8"/>
        <v>25205.207097000002</v>
      </c>
      <c r="G193" s="132">
        <f t="shared" si="9"/>
        <v>6.0666434666450551E-4</v>
      </c>
      <c r="H193" s="133">
        <v>4.4805001488538249E-2</v>
      </c>
      <c r="I193" s="101">
        <f t="shared" si="10"/>
        <v>2.7181596955346252E-5</v>
      </c>
      <c r="J193" s="134">
        <v>4.7E-2</v>
      </c>
      <c r="K193" s="101">
        <f t="shared" si="11"/>
        <v>2.851322429323176E-5</v>
      </c>
      <c r="M193" s="131"/>
      <c r="N193" s="131"/>
      <c r="O193" s="131"/>
      <c r="P193" s="131"/>
      <c r="Q193" s="131"/>
      <c r="R193" s="131"/>
      <c r="S193" s="131"/>
      <c r="T193" s="131"/>
      <c r="W193" s="135"/>
      <c r="X193" s="135"/>
      <c r="Y193" s="135"/>
      <c r="Z193" s="135"/>
      <c r="AA193" s="135"/>
      <c r="AB193" s="135"/>
      <c r="AC193" s="135"/>
      <c r="AD193" s="135"/>
    </row>
    <row r="194" spans="2:30" ht="15" customHeight="1">
      <c r="B194" s="83" t="s">
        <v>454</v>
      </c>
      <c r="C194" s="84" t="s">
        <v>455</v>
      </c>
      <c r="D194" s="84">
        <v>142.72006999999999</v>
      </c>
      <c r="E194" s="84">
        <v>569.94000000000005</v>
      </c>
      <c r="F194" s="317">
        <f t="shared" si="8"/>
        <v>81341.876695800005</v>
      </c>
      <c r="G194" s="132">
        <f t="shared" si="9"/>
        <v>1.9578183306415173E-3</v>
      </c>
      <c r="H194" s="133">
        <v>1.6212232866617538E-2</v>
      </c>
      <c r="I194" s="101">
        <f t="shared" si="10"/>
        <v>3.174060668689269E-5</v>
      </c>
      <c r="J194" s="134">
        <v>5.9900000000000002E-2</v>
      </c>
      <c r="K194" s="101">
        <f t="shared" si="11"/>
        <v>1.1727331800542688E-4</v>
      </c>
      <c r="M194" s="131"/>
      <c r="N194" s="131"/>
      <c r="O194" s="131"/>
      <c r="P194" s="131"/>
      <c r="Q194" s="131"/>
      <c r="R194" s="131"/>
      <c r="S194" s="131"/>
      <c r="T194" s="131"/>
      <c r="W194" s="135"/>
      <c r="X194" s="135"/>
      <c r="Y194" s="135"/>
      <c r="Z194" s="135"/>
      <c r="AA194" s="135"/>
      <c r="AB194" s="135"/>
      <c r="AC194" s="135"/>
      <c r="AD194" s="135"/>
    </row>
    <row r="195" spans="2:30" ht="15" customHeight="1">
      <c r="B195" s="83" t="s">
        <v>456</v>
      </c>
      <c r="C195" s="84" t="s">
        <v>457</v>
      </c>
      <c r="D195" s="84">
        <v>3139.0845399999998</v>
      </c>
      <c r="E195" s="84">
        <v>85.85</v>
      </c>
      <c r="F195" s="317">
        <f t="shared" si="8"/>
        <v>269490.40775899997</v>
      </c>
      <c r="G195" s="132">
        <f t="shared" si="9"/>
        <v>6.4863669449843151E-3</v>
      </c>
      <c r="H195" s="133">
        <v>2.0966802562609205E-2</v>
      </c>
      <c r="I195" s="101">
        <f t="shared" si="10"/>
        <v>1.3599837508412079E-4</v>
      </c>
      <c r="J195" s="134">
        <v>0.15670000000000001</v>
      </c>
      <c r="K195" s="101">
        <f t="shared" si="11"/>
        <v>1.0164137002790423E-3</v>
      </c>
      <c r="M195" s="131"/>
      <c r="N195" s="131"/>
      <c r="O195" s="131"/>
      <c r="P195" s="131"/>
      <c r="Q195" s="131"/>
      <c r="R195" s="131"/>
      <c r="S195" s="131"/>
      <c r="T195" s="131"/>
      <c r="W195" s="135"/>
      <c r="X195" s="135"/>
      <c r="Y195" s="135"/>
      <c r="Z195" s="135"/>
      <c r="AA195" s="135"/>
      <c r="AB195" s="135"/>
      <c r="AC195" s="135"/>
      <c r="AD195" s="135"/>
    </row>
    <row r="196" spans="2:30" ht="15" customHeight="1">
      <c r="B196" s="83" t="s">
        <v>458</v>
      </c>
      <c r="C196" s="84" t="s">
        <v>459</v>
      </c>
      <c r="D196" s="84">
        <v>228.85865999999999</v>
      </c>
      <c r="E196" s="84">
        <v>159.49</v>
      </c>
      <c r="F196" s="317">
        <f t="shared" si="8"/>
        <v>36500.667683400003</v>
      </c>
      <c r="G196" s="132">
        <f t="shared" si="9"/>
        <v>8.7853488478591764E-4</v>
      </c>
      <c r="H196" s="133">
        <v>1.379396827387297E-2</v>
      </c>
      <c r="I196" s="101">
        <f t="shared" si="10"/>
        <v>1.2118482328227593E-5</v>
      </c>
      <c r="J196" s="134">
        <v>0.17050000000000001</v>
      </c>
      <c r="K196" s="101">
        <f t="shared" si="11"/>
        <v>1.4979019785599896E-4</v>
      </c>
      <c r="M196" s="131"/>
      <c r="N196" s="131"/>
      <c r="O196" s="131"/>
      <c r="P196" s="131"/>
      <c r="Q196" s="131"/>
      <c r="R196" s="131"/>
      <c r="S196" s="131"/>
      <c r="T196" s="131"/>
      <c r="W196" s="135"/>
      <c r="X196" s="135"/>
      <c r="Y196" s="135"/>
      <c r="Z196" s="135"/>
      <c r="AA196" s="135"/>
      <c r="AB196" s="135"/>
      <c r="AC196" s="135"/>
      <c r="AD196" s="135"/>
    </row>
    <row r="197" spans="2:30" ht="15" customHeight="1">
      <c r="B197" s="83" t="s">
        <v>460</v>
      </c>
      <c r="C197" s="84" t="s">
        <v>461</v>
      </c>
      <c r="D197" s="84">
        <v>985.21042999999997</v>
      </c>
      <c r="E197" s="84">
        <v>42</v>
      </c>
      <c r="F197" s="317">
        <f t="shared" si="8"/>
        <v>41378.838060000002</v>
      </c>
      <c r="G197" s="132" t="str">
        <f t="shared" si="9"/>
        <v/>
      </c>
      <c r="H197" s="133">
        <v>2.2857142857142857E-2</v>
      </c>
      <c r="I197" s="101" t="str">
        <f t="shared" si="10"/>
        <v/>
      </c>
      <c r="J197" s="134" t="s">
        <v>135</v>
      </c>
      <c r="K197" s="101" t="str">
        <f t="shared" si="11"/>
        <v/>
      </c>
      <c r="M197" s="131"/>
      <c r="N197" s="131"/>
      <c r="O197" s="131"/>
      <c r="P197" s="131"/>
      <c r="Q197" s="131"/>
      <c r="R197" s="131"/>
      <c r="S197" s="131"/>
      <c r="T197" s="131"/>
      <c r="W197" s="135"/>
      <c r="X197" s="135"/>
      <c r="Y197" s="135"/>
      <c r="Z197" s="135"/>
      <c r="AA197" s="135"/>
      <c r="AB197" s="135"/>
      <c r="AC197" s="135"/>
      <c r="AD197" s="135"/>
    </row>
    <row r="198" spans="2:30" ht="15" customHeight="1">
      <c r="B198" s="83" t="s">
        <v>462</v>
      </c>
      <c r="C198" s="84" t="s">
        <v>463</v>
      </c>
      <c r="D198" s="84">
        <v>192.98356999999999</v>
      </c>
      <c r="E198" s="84">
        <v>71.62</v>
      </c>
      <c r="F198" s="317">
        <f t="shared" si="8"/>
        <v>13821.483283399999</v>
      </c>
      <c r="G198" s="132">
        <f t="shared" si="9"/>
        <v>3.3266940016756506E-4</v>
      </c>
      <c r="H198" s="133">
        <v>4.4680256911477242E-2</v>
      </c>
      <c r="I198" s="101">
        <f t="shared" si="10"/>
        <v>1.4863754266073837E-5</v>
      </c>
      <c r="J198" s="134">
        <v>7.3099999999999998E-2</v>
      </c>
      <c r="K198" s="101">
        <f t="shared" si="11"/>
        <v>2.4318133152249006E-5</v>
      </c>
      <c r="M198" s="131"/>
      <c r="N198" s="131"/>
      <c r="O198" s="131"/>
      <c r="P198" s="131"/>
      <c r="Q198" s="131"/>
      <c r="R198" s="131"/>
      <c r="S198" s="131"/>
      <c r="T198" s="131"/>
      <c r="W198" s="135"/>
      <c r="X198" s="135"/>
      <c r="Y198" s="135"/>
      <c r="Z198" s="135"/>
      <c r="AA198" s="135"/>
      <c r="AB198" s="135"/>
      <c r="AC198" s="135"/>
      <c r="AD198" s="135"/>
    </row>
    <row r="199" spans="2:30" ht="15" customHeight="1">
      <c r="B199" s="83" t="s">
        <v>464</v>
      </c>
      <c r="C199" s="84" t="s">
        <v>465</v>
      </c>
      <c r="D199" s="84">
        <v>629.23155999999994</v>
      </c>
      <c r="E199" s="84">
        <v>72.819999999999993</v>
      </c>
      <c r="F199" s="317">
        <f t="shared" si="8"/>
        <v>45820.642199199989</v>
      </c>
      <c r="G199" s="132">
        <f t="shared" si="9"/>
        <v>1.1028574316627733E-3</v>
      </c>
      <c r="H199" s="133">
        <v>5.6577863224388909E-2</v>
      </c>
      <c r="I199" s="101">
        <f t="shared" si="10"/>
        <v>6.2397316924617225E-5</v>
      </c>
      <c r="J199" s="134">
        <v>3.0600000000000002E-2</v>
      </c>
      <c r="K199" s="101">
        <f t="shared" si="11"/>
        <v>3.3747437408880865E-5</v>
      </c>
      <c r="M199" s="131"/>
      <c r="N199" s="131"/>
      <c r="O199" s="131"/>
      <c r="P199" s="131"/>
      <c r="Q199" s="131"/>
      <c r="R199" s="131"/>
      <c r="S199" s="131"/>
      <c r="T199" s="131"/>
      <c r="W199" s="135"/>
      <c r="X199" s="135"/>
      <c r="Y199" s="135"/>
      <c r="Z199" s="135"/>
      <c r="AA199" s="135"/>
      <c r="AB199" s="135"/>
      <c r="AC199" s="135"/>
      <c r="AD199" s="135"/>
    </row>
    <row r="200" spans="2:30" ht="15" customHeight="1">
      <c r="B200" s="83" t="s">
        <v>466</v>
      </c>
      <c r="C200" s="84" t="s">
        <v>467</v>
      </c>
      <c r="D200" s="84">
        <v>196.67393000000001</v>
      </c>
      <c r="E200" s="84">
        <v>156.54</v>
      </c>
      <c r="F200" s="317">
        <f t="shared" si="8"/>
        <v>30787.337002200002</v>
      </c>
      <c r="G200" s="132">
        <f t="shared" si="9"/>
        <v>7.4102067942154214E-4</v>
      </c>
      <c r="H200" s="133">
        <v>1.2776287210936502E-2</v>
      </c>
      <c r="I200" s="101">
        <f t="shared" si="10"/>
        <v>9.4674930295329265E-6</v>
      </c>
      <c r="J200" s="134">
        <v>0.16320000000000001</v>
      </c>
      <c r="K200" s="101">
        <f t="shared" si="11"/>
        <v>1.2093457488159569E-4</v>
      </c>
      <c r="M200" s="131"/>
      <c r="N200" s="131"/>
      <c r="O200" s="131"/>
      <c r="P200" s="131"/>
      <c r="Q200" s="131"/>
      <c r="R200" s="131"/>
      <c r="S200" s="131"/>
      <c r="T200" s="131"/>
      <c r="W200" s="135"/>
      <c r="X200" s="135"/>
      <c r="Y200" s="135"/>
      <c r="Z200" s="135"/>
      <c r="AA200" s="135"/>
      <c r="AB200" s="135"/>
      <c r="AC200" s="135"/>
      <c r="AD200" s="135"/>
    </row>
    <row r="201" spans="2:30" ht="15" customHeight="1">
      <c r="B201" s="83" t="s">
        <v>468</v>
      </c>
      <c r="C201" s="84" t="s">
        <v>469</v>
      </c>
      <c r="D201" s="84">
        <v>2197.9074300000002</v>
      </c>
      <c r="E201" s="84">
        <v>16.12</v>
      </c>
      <c r="F201" s="317">
        <f t="shared" si="8"/>
        <v>35430.267771600003</v>
      </c>
      <c r="G201" s="132">
        <f t="shared" si="9"/>
        <v>8.5277142009138713E-4</v>
      </c>
      <c r="H201" s="133">
        <v>6.2034739454094288E-3</v>
      </c>
      <c r="I201" s="101">
        <f t="shared" si="10"/>
        <v>5.2901452859267187E-6</v>
      </c>
      <c r="J201" s="134">
        <v>0.12545000000000001</v>
      </c>
      <c r="K201" s="101">
        <f t="shared" si="11"/>
        <v>1.0698017465046452E-4</v>
      </c>
      <c r="M201" s="131"/>
      <c r="N201" s="131"/>
      <c r="O201" s="131"/>
      <c r="P201" s="131"/>
      <c r="Q201" s="131"/>
      <c r="R201" s="131"/>
      <c r="S201" s="131"/>
      <c r="T201" s="131"/>
      <c r="W201" s="135"/>
      <c r="X201" s="135"/>
      <c r="Y201" s="135"/>
      <c r="Z201" s="135"/>
      <c r="AA201" s="135"/>
      <c r="AB201" s="135"/>
      <c r="AC201" s="135"/>
      <c r="AD201" s="135"/>
    </row>
    <row r="202" spans="2:30" ht="15" customHeight="1">
      <c r="B202" s="83" t="s">
        <v>470</v>
      </c>
      <c r="C202" s="84" t="s">
        <v>471</v>
      </c>
      <c r="D202" s="84">
        <v>126.1867</v>
      </c>
      <c r="E202" s="84">
        <v>861.7</v>
      </c>
      <c r="F202" s="317">
        <f t="shared" si="8"/>
        <v>108735.07939000001</v>
      </c>
      <c r="G202" s="132">
        <f t="shared" si="9"/>
        <v>2.6171455621762743E-3</v>
      </c>
      <c r="H202" s="133">
        <v>8.355576186607868E-3</v>
      </c>
      <c r="I202" s="101">
        <f t="shared" si="10"/>
        <v>2.1867759136206539E-5</v>
      </c>
      <c r="J202" s="134">
        <v>9.4600000000000004E-2</v>
      </c>
      <c r="K202" s="101">
        <f t="shared" si="11"/>
        <v>2.4758197018187557E-4</v>
      </c>
      <c r="M202" s="131"/>
      <c r="N202" s="131"/>
      <c r="O202" s="131"/>
      <c r="P202" s="131"/>
      <c r="Q202" s="131"/>
      <c r="R202" s="131"/>
      <c r="S202" s="131"/>
      <c r="T202" s="131"/>
      <c r="W202" s="135"/>
      <c r="X202" s="135"/>
      <c r="Y202" s="135"/>
      <c r="Z202" s="135"/>
      <c r="AA202" s="135"/>
      <c r="AB202" s="135"/>
      <c r="AC202" s="135"/>
      <c r="AD202" s="135"/>
    </row>
    <row r="203" spans="2:30" ht="15" customHeight="1">
      <c r="B203" s="83" t="s">
        <v>472</v>
      </c>
      <c r="C203" s="84" t="s">
        <v>473</v>
      </c>
      <c r="D203" s="84">
        <v>484.62880999999999</v>
      </c>
      <c r="E203" s="84">
        <v>61.48</v>
      </c>
      <c r="F203" s="317">
        <f t="shared" si="8"/>
        <v>29794.979238799999</v>
      </c>
      <c r="G203" s="132" t="str">
        <f t="shared" si="9"/>
        <v/>
      </c>
      <c r="H203" s="133">
        <v>1.1873780091086533E-2</v>
      </c>
      <c r="I203" s="101" t="str">
        <f t="shared" si="10"/>
        <v/>
      </c>
      <c r="J203" s="134" t="s">
        <v>135</v>
      </c>
      <c r="K203" s="101" t="str">
        <f t="shared" si="11"/>
        <v/>
      </c>
      <c r="M203" s="131"/>
      <c r="N203" s="131"/>
      <c r="O203" s="131"/>
      <c r="P203" s="131"/>
      <c r="Q203" s="131"/>
      <c r="R203" s="131"/>
      <c r="S203" s="131"/>
      <c r="T203" s="131"/>
      <c r="W203" s="135"/>
      <c r="X203" s="135"/>
      <c r="Y203" s="135"/>
      <c r="Z203" s="135"/>
      <c r="AA203" s="135"/>
      <c r="AB203" s="135"/>
      <c r="AC203" s="135"/>
      <c r="AD203" s="135"/>
    </row>
    <row r="204" spans="2:30" ht="15" customHeight="1">
      <c r="B204" s="83" t="s">
        <v>474</v>
      </c>
      <c r="C204" s="84" t="s">
        <v>475</v>
      </c>
      <c r="D204" s="84">
        <v>739.73918000000003</v>
      </c>
      <c r="E204" s="84">
        <v>36.9</v>
      </c>
      <c r="F204" s="317">
        <f t="shared" si="8"/>
        <v>27296.375742</v>
      </c>
      <c r="G204" s="132">
        <f t="shared" si="9"/>
        <v>6.5699670278845967E-4</v>
      </c>
      <c r="H204" s="133">
        <v>2.9539295392953933E-2</v>
      </c>
      <c r="I204" s="101">
        <f t="shared" si="10"/>
        <v>1.9407219675865073E-5</v>
      </c>
      <c r="J204" s="134">
        <v>8.1199999999999994E-2</v>
      </c>
      <c r="K204" s="101">
        <f t="shared" si="11"/>
        <v>5.3348132266422924E-5</v>
      </c>
      <c r="M204" s="131"/>
      <c r="N204" s="131"/>
      <c r="O204" s="131"/>
      <c r="P204" s="131"/>
      <c r="Q204" s="131"/>
      <c r="R204" s="131"/>
      <c r="S204" s="131"/>
      <c r="T204" s="131"/>
      <c r="W204" s="135"/>
      <c r="X204" s="135"/>
      <c r="Y204" s="135"/>
      <c r="Z204" s="135"/>
      <c r="AA204" s="135"/>
      <c r="AB204" s="135"/>
      <c r="AC204" s="135"/>
      <c r="AD204" s="135"/>
    </row>
    <row r="205" spans="2:30" ht="15" customHeight="1">
      <c r="B205" s="83" t="s">
        <v>1021</v>
      </c>
      <c r="C205" s="84" t="s">
        <v>1022</v>
      </c>
      <c r="D205" s="84">
        <v>216.07941</v>
      </c>
      <c r="E205" s="84">
        <v>77.55</v>
      </c>
      <c r="F205" s="317">
        <f t="shared" si="8"/>
        <v>16756.958245499998</v>
      </c>
      <c r="G205" s="132">
        <f t="shared" si="9"/>
        <v>4.033233723082808E-4</v>
      </c>
      <c r="H205" s="133" t="s">
        <v>135</v>
      </c>
      <c r="I205" s="101" t="str">
        <f t="shared" si="10"/>
        <v/>
      </c>
      <c r="J205" s="134">
        <v>0.17329999999999998</v>
      </c>
      <c r="K205" s="101">
        <f t="shared" si="11"/>
        <v>6.989594042102505E-5</v>
      </c>
      <c r="M205" s="131"/>
      <c r="N205" s="131"/>
      <c r="O205" s="131"/>
      <c r="P205" s="131"/>
      <c r="Q205" s="131"/>
      <c r="R205" s="131"/>
      <c r="S205" s="131"/>
      <c r="T205" s="131"/>
      <c r="W205" s="135"/>
      <c r="X205" s="135"/>
      <c r="Y205" s="135"/>
      <c r="Z205" s="135"/>
      <c r="AA205" s="135"/>
      <c r="AB205" s="135"/>
      <c r="AC205" s="135"/>
      <c r="AD205" s="135"/>
    </row>
    <row r="206" spans="2:30" ht="15" customHeight="1">
      <c r="B206" s="83" t="s">
        <v>476</v>
      </c>
      <c r="C206" s="84" t="s">
        <v>477</v>
      </c>
      <c r="D206" s="84">
        <v>1235.7180000000001</v>
      </c>
      <c r="E206" s="84">
        <v>88.69</v>
      </c>
      <c r="F206" s="317">
        <f t="shared" si="8"/>
        <v>109595.82942000001</v>
      </c>
      <c r="G206" s="132" t="str">
        <f t="shared" si="9"/>
        <v/>
      </c>
      <c r="H206" s="133">
        <v>3.7884767166535119E-2</v>
      </c>
      <c r="I206" s="101" t="str">
        <f t="shared" si="10"/>
        <v/>
      </c>
      <c r="J206" s="134">
        <v>-0.10539999999999999</v>
      </c>
      <c r="K206" s="101" t="str">
        <f t="shared" si="11"/>
        <v/>
      </c>
      <c r="M206" s="131"/>
      <c r="N206" s="131"/>
      <c r="O206" s="131"/>
      <c r="P206" s="131"/>
      <c r="Q206" s="131"/>
      <c r="R206" s="131"/>
      <c r="S206" s="131"/>
      <c r="T206" s="131"/>
      <c r="W206" s="135"/>
      <c r="X206" s="135"/>
      <c r="Y206" s="135"/>
      <c r="Z206" s="135"/>
      <c r="AA206" s="135"/>
      <c r="AB206" s="135"/>
      <c r="AC206" s="135"/>
      <c r="AD206" s="135"/>
    </row>
    <row r="207" spans="2:30" ht="15" customHeight="1">
      <c r="B207" s="83" t="s">
        <v>478</v>
      </c>
      <c r="C207" s="84" t="s">
        <v>479</v>
      </c>
      <c r="D207" s="84">
        <v>194.91687999999999</v>
      </c>
      <c r="E207" s="84">
        <v>127.19</v>
      </c>
      <c r="F207" s="317">
        <f t="shared" si="8"/>
        <v>24791.477967199997</v>
      </c>
      <c r="G207" s="132" t="str">
        <f t="shared" si="9"/>
        <v/>
      </c>
      <c r="H207" s="133">
        <v>8.1767434546741093E-3</v>
      </c>
      <c r="I207" s="101" t="str">
        <f t="shared" si="10"/>
        <v/>
      </c>
      <c r="J207" s="134">
        <v>-5.0700000000000002E-2</v>
      </c>
      <c r="K207" s="101" t="str">
        <f t="shared" si="11"/>
        <v/>
      </c>
      <c r="M207" s="131"/>
      <c r="N207" s="131"/>
      <c r="O207" s="131"/>
      <c r="P207" s="131"/>
      <c r="Q207" s="131"/>
      <c r="R207" s="131"/>
      <c r="S207" s="131"/>
      <c r="T207" s="131"/>
      <c r="W207" s="135"/>
      <c r="X207" s="135"/>
      <c r="Y207" s="135"/>
      <c r="Z207" s="135"/>
      <c r="AA207" s="135"/>
      <c r="AB207" s="135"/>
      <c r="AC207" s="135"/>
      <c r="AD207" s="135"/>
    </row>
    <row r="208" spans="2:30" ht="15" customHeight="1">
      <c r="B208" s="83" t="s">
        <v>480</v>
      </c>
      <c r="C208" s="84" t="s">
        <v>65</v>
      </c>
      <c r="D208" s="84">
        <v>119.6904</v>
      </c>
      <c r="E208" s="84">
        <v>90.86</v>
      </c>
      <c r="F208" s="317">
        <f t="shared" ref="F208:F271" si="12">IFERROR(D208*E208, "")</f>
        <v>10875.069744</v>
      </c>
      <c r="G208" s="132">
        <f t="shared" ref="G208:G271" si="13">IF(AND(ISNUMBER($J208)), IF(AND($J208&lt;=20%,$J208&gt;0%), $F208/SUMIFS($F$15:$F$517,$J$15:$J$517, "&gt;"&amp;0%,$J$15:$J$517, "&lt;="&amp;20%),""),"")</f>
        <v>2.6175214731562142E-4</v>
      </c>
      <c r="H208" s="133">
        <v>4.0061633281972264E-2</v>
      </c>
      <c r="I208" s="101">
        <f t="shared" ref="I208:I271" si="14">IFERROR(G208*H208, "")</f>
        <v>1.0486218536527207E-5</v>
      </c>
      <c r="J208" s="134">
        <v>7.0000000000000007E-2</v>
      </c>
      <c r="K208" s="101">
        <f t="shared" ref="K208:K271" si="15">IFERROR(G208*J208, "")</f>
        <v>1.8322650312093501E-5</v>
      </c>
      <c r="M208" s="131"/>
      <c r="N208" s="131"/>
      <c r="O208" s="131"/>
      <c r="P208" s="131"/>
      <c r="Q208" s="131"/>
      <c r="R208" s="131"/>
      <c r="S208" s="131"/>
      <c r="T208" s="131"/>
      <c r="W208" s="135"/>
      <c r="X208" s="135"/>
      <c r="Y208" s="135"/>
      <c r="Z208" s="135"/>
      <c r="AA208" s="135"/>
      <c r="AB208" s="135"/>
      <c r="AC208" s="135"/>
      <c r="AD208" s="135"/>
    </row>
    <row r="209" spans="2:30" ht="15" customHeight="1">
      <c r="B209" s="83" t="s">
        <v>481</v>
      </c>
      <c r="C209" s="84" t="s">
        <v>482</v>
      </c>
      <c r="D209" s="84">
        <v>392.15845000000002</v>
      </c>
      <c r="E209" s="84">
        <v>190.72</v>
      </c>
      <c r="F209" s="317">
        <f t="shared" si="12"/>
        <v>74792.459583999997</v>
      </c>
      <c r="G209" s="132">
        <f t="shared" si="13"/>
        <v>1.8001803537793318E-3</v>
      </c>
      <c r="H209" s="133">
        <v>3.565436241610738E-2</v>
      </c>
      <c r="I209" s="101">
        <f t="shared" si="14"/>
        <v>6.4184282748004691E-5</v>
      </c>
      <c r="J209" s="134">
        <v>0.1115</v>
      </c>
      <c r="K209" s="101">
        <f t="shared" si="15"/>
        <v>2.0072010944639548E-4</v>
      </c>
      <c r="M209" s="131"/>
      <c r="N209" s="131"/>
      <c r="O209" s="131"/>
      <c r="P209" s="131"/>
      <c r="Q209" s="131"/>
      <c r="R209" s="131"/>
      <c r="S209" s="131"/>
      <c r="T209" s="131"/>
      <c r="W209" s="135"/>
      <c r="X209" s="135"/>
      <c r="Y209" s="135"/>
      <c r="Z209" s="135"/>
      <c r="AA209" s="135"/>
      <c r="AB209" s="135"/>
      <c r="AC209" s="135"/>
      <c r="AD209" s="135"/>
    </row>
    <row r="210" spans="2:30" ht="15" customHeight="1">
      <c r="B210" s="83" t="s">
        <v>483</v>
      </c>
      <c r="C210" s="84" t="s">
        <v>484</v>
      </c>
      <c r="D210" s="84">
        <v>224.4</v>
      </c>
      <c r="E210" s="84">
        <v>100.04</v>
      </c>
      <c r="F210" s="317">
        <f t="shared" si="12"/>
        <v>22448.976000000002</v>
      </c>
      <c r="G210" s="132">
        <f t="shared" si="13"/>
        <v>5.4032459665638447E-4</v>
      </c>
      <c r="H210" s="133">
        <v>2.8388644542183122E-2</v>
      </c>
      <c r="I210" s="101">
        <f t="shared" si="14"/>
        <v>1.5339082911876566E-5</v>
      </c>
      <c r="J210" s="134">
        <v>5.91E-2</v>
      </c>
      <c r="K210" s="101">
        <f t="shared" si="15"/>
        <v>3.1933183662392322E-5</v>
      </c>
      <c r="M210" s="131"/>
      <c r="N210" s="131"/>
      <c r="O210" s="131"/>
      <c r="P210" s="131"/>
      <c r="Q210" s="131"/>
      <c r="R210" s="131"/>
      <c r="S210" s="131"/>
      <c r="T210" s="131"/>
      <c r="W210" s="135"/>
      <c r="X210" s="135"/>
      <c r="Y210" s="135"/>
      <c r="Z210" s="135"/>
      <c r="AA210" s="135"/>
      <c r="AB210" s="135"/>
      <c r="AC210" s="135"/>
      <c r="AD210" s="135"/>
    </row>
    <row r="211" spans="2:30" ht="15" customHeight="1">
      <c r="B211" s="83" t="s">
        <v>1449</v>
      </c>
      <c r="C211" s="84" t="s">
        <v>1450</v>
      </c>
      <c r="D211" s="84">
        <v>406.33461999999997</v>
      </c>
      <c r="E211" s="84">
        <v>198.37</v>
      </c>
      <c r="F211" s="317">
        <f t="shared" si="12"/>
        <v>80604.598569399997</v>
      </c>
      <c r="G211" s="132" t="str">
        <f t="shared" si="13"/>
        <v/>
      </c>
      <c r="H211" s="133" t="s">
        <v>135</v>
      </c>
      <c r="I211" s="101" t="str">
        <f t="shared" si="14"/>
        <v/>
      </c>
      <c r="J211" s="134" t="s">
        <v>135</v>
      </c>
      <c r="K211" s="101" t="str">
        <f t="shared" si="15"/>
        <v/>
      </c>
      <c r="M211" s="131"/>
      <c r="N211" s="131"/>
      <c r="O211" s="131"/>
      <c r="P211" s="131"/>
      <c r="Q211" s="131"/>
      <c r="R211" s="131"/>
      <c r="S211" s="131"/>
      <c r="T211" s="131"/>
      <c r="W211" s="135"/>
      <c r="X211" s="135"/>
      <c r="Y211" s="135"/>
      <c r="Z211" s="135"/>
      <c r="AA211" s="135"/>
      <c r="AB211" s="135"/>
      <c r="AC211" s="135"/>
      <c r="AD211" s="135"/>
    </row>
    <row r="212" spans="2:30" ht="15" customHeight="1">
      <c r="B212" s="83" t="s">
        <v>485</v>
      </c>
      <c r="C212" s="84" t="s">
        <v>486</v>
      </c>
      <c r="D212" s="84">
        <v>586.39724000000001</v>
      </c>
      <c r="E212" s="84">
        <v>228.79</v>
      </c>
      <c r="F212" s="317">
        <f t="shared" si="12"/>
        <v>134161.8245396</v>
      </c>
      <c r="G212" s="132">
        <f t="shared" si="13"/>
        <v>3.2291421101365149E-3</v>
      </c>
      <c r="H212" s="133">
        <v>1.7483281611958565E-3</v>
      </c>
      <c r="I212" s="101">
        <f t="shared" si="14"/>
        <v>5.6456000876550807E-6</v>
      </c>
      <c r="J212" s="134">
        <v>0.1258</v>
      </c>
      <c r="K212" s="101">
        <f t="shared" si="15"/>
        <v>4.0622607745517355E-4</v>
      </c>
      <c r="M212" s="131"/>
      <c r="N212" s="131"/>
      <c r="O212" s="131"/>
      <c r="P212" s="131"/>
      <c r="Q212" s="131"/>
      <c r="R212" s="131"/>
      <c r="S212" s="131"/>
      <c r="T212" s="131"/>
      <c r="W212" s="135"/>
      <c r="X212" s="135"/>
      <c r="Y212" s="135"/>
      <c r="Z212" s="135"/>
      <c r="AA212" s="135"/>
      <c r="AB212" s="135"/>
      <c r="AC212" s="135"/>
      <c r="AD212" s="135"/>
    </row>
    <row r="213" spans="2:30" ht="15" customHeight="1">
      <c r="B213" s="83" t="s">
        <v>487</v>
      </c>
      <c r="C213" s="84" t="s">
        <v>488</v>
      </c>
      <c r="D213" s="84">
        <v>248.29734999999999</v>
      </c>
      <c r="E213" s="84">
        <v>101.22</v>
      </c>
      <c r="F213" s="317">
        <f t="shared" si="12"/>
        <v>25132.657767000001</v>
      </c>
      <c r="G213" s="132" t="str">
        <f t="shared" si="13"/>
        <v/>
      </c>
      <c r="H213" s="133">
        <v>4.3469670025686625E-3</v>
      </c>
      <c r="I213" s="101" t="str">
        <f t="shared" si="14"/>
        <v/>
      </c>
      <c r="J213" s="134" t="s">
        <v>135</v>
      </c>
      <c r="K213" s="101" t="str">
        <f t="shared" si="15"/>
        <v/>
      </c>
      <c r="M213" s="131"/>
      <c r="N213" s="131"/>
      <c r="O213" s="131"/>
      <c r="P213" s="131"/>
      <c r="Q213" s="131"/>
      <c r="R213" s="131"/>
      <c r="S213" s="131"/>
      <c r="T213" s="131"/>
      <c r="W213" s="135"/>
      <c r="X213" s="135"/>
      <c r="Y213" s="135"/>
      <c r="Z213" s="135"/>
      <c r="AA213" s="135"/>
      <c r="AB213" s="135"/>
      <c r="AC213" s="135"/>
      <c r="AD213" s="135"/>
    </row>
    <row r="214" spans="2:30" ht="15" customHeight="1">
      <c r="B214" s="83" t="s">
        <v>489</v>
      </c>
      <c r="C214" s="84" t="s">
        <v>490</v>
      </c>
      <c r="D214" s="84">
        <v>499.15397999999999</v>
      </c>
      <c r="E214" s="84">
        <v>83.52</v>
      </c>
      <c r="F214" s="317">
        <f t="shared" si="12"/>
        <v>41689.340409599994</v>
      </c>
      <c r="G214" s="132">
        <f t="shared" si="13"/>
        <v>1.0034210933134689E-3</v>
      </c>
      <c r="H214" s="133">
        <v>3.017241379310345E-2</v>
      </c>
      <c r="I214" s="101">
        <f t="shared" si="14"/>
        <v>3.0275636436182253E-5</v>
      </c>
      <c r="J214" s="134">
        <v>8.3529999999999993E-2</v>
      </c>
      <c r="K214" s="101">
        <f t="shared" si="15"/>
        <v>8.3815763924474049E-5</v>
      </c>
      <c r="M214" s="131"/>
      <c r="N214" s="131"/>
      <c r="O214" s="131"/>
      <c r="P214" s="131"/>
      <c r="Q214" s="131"/>
      <c r="R214" s="131"/>
      <c r="S214" s="131"/>
      <c r="T214" s="131"/>
      <c r="W214" s="135"/>
      <c r="X214" s="135"/>
      <c r="Y214" s="135"/>
      <c r="Z214" s="135"/>
      <c r="AA214" s="135"/>
      <c r="AB214" s="135"/>
      <c r="AC214" s="135"/>
      <c r="AD214" s="135"/>
    </row>
    <row r="215" spans="2:30" ht="15" customHeight="1">
      <c r="B215" s="83" t="s">
        <v>491</v>
      </c>
      <c r="C215" s="84" t="s">
        <v>492</v>
      </c>
      <c r="D215" s="84">
        <v>198.80892</v>
      </c>
      <c r="E215" s="84">
        <v>77.930000000000007</v>
      </c>
      <c r="F215" s="317">
        <f t="shared" si="12"/>
        <v>15493.179135600001</v>
      </c>
      <c r="G215" s="132">
        <f t="shared" si="13"/>
        <v>3.729054620294565E-4</v>
      </c>
      <c r="H215" s="133" t="s">
        <v>135</v>
      </c>
      <c r="I215" s="101" t="str">
        <f t="shared" si="14"/>
        <v/>
      </c>
      <c r="J215" s="134">
        <v>9.3100000000000002E-2</v>
      </c>
      <c r="K215" s="101">
        <f t="shared" si="15"/>
        <v>3.47174985149424E-5</v>
      </c>
      <c r="M215" s="131"/>
      <c r="N215" s="131"/>
      <c r="O215" s="131"/>
      <c r="P215" s="131"/>
      <c r="Q215" s="131"/>
      <c r="R215" s="131"/>
      <c r="S215" s="131"/>
      <c r="T215" s="131"/>
      <c r="W215" s="135"/>
      <c r="X215" s="135"/>
      <c r="Y215" s="135"/>
      <c r="Z215" s="135"/>
      <c r="AA215" s="135"/>
      <c r="AB215" s="135"/>
      <c r="AC215" s="135"/>
      <c r="AD215" s="135"/>
    </row>
    <row r="216" spans="2:30" ht="15" customHeight="1">
      <c r="B216" s="83" t="s">
        <v>493</v>
      </c>
      <c r="C216" s="84" t="s">
        <v>494</v>
      </c>
      <c r="D216" s="84">
        <v>384.78706</v>
      </c>
      <c r="E216" s="84">
        <v>58.89</v>
      </c>
      <c r="F216" s="317">
        <f t="shared" si="12"/>
        <v>22660.109963399998</v>
      </c>
      <c r="G216" s="132">
        <f t="shared" si="13"/>
        <v>5.4540638183957354E-4</v>
      </c>
      <c r="H216" s="133">
        <v>5.6206486670062832E-2</v>
      </c>
      <c r="I216" s="101">
        <f t="shared" si="14"/>
        <v>3.0655376530633187E-5</v>
      </c>
      <c r="J216" s="134">
        <v>5.0999999999999997E-2</v>
      </c>
      <c r="K216" s="101">
        <f t="shared" si="15"/>
        <v>2.7815725473818247E-5</v>
      </c>
      <c r="M216" s="131"/>
      <c r="N216" s="131"/>
      <c r="O216" s="131"/>
      <c r="P216" s="131"/>
      <c r="Q216" s="131"/>
      <c r="R216" s="131"/>
      <c r="S216" s="131"/>
      <c r="T216" s="131"/>
      <c r="W216" s="135"/>
      <c r="X216" s="135"/>
      <c r="Y216" s="135"/>
      <c r="Z216" s="135"/>
      <c r="AA216" s="135"/>
      <c r="AB216" s="135"/>
      <c r="AC216" s="135"/>
      <c r="AD216" s="135"/>
    </row>
    <row r="217" spans="2:30" ht="15" customHeight="1">
      <c r="B217" s="83" t="s">
        <v>1506</v>
      </c>
      <c r="C217" s="84" t="s">
        <v>495</v>
      </c>
      <c r="D217" s="84">
        <v>1493.92364</v>
      </c>
      <c r="E217" s="84">
        <v>36.24</v>
      </c>
      <c r="F217" s="317">
        <f t="shared" si="12"/>
        <v>54139.7927136</v>
      </c>
      <c r="G217" s="132" t="str">
        <f t="shared" si="13"/>
        <v/>
      </c>
      <c r="H217" s="133">
        <v>3.14569536423841E-2</v>
      </c>
      <c r="I217" s="101" t="str">
        <f t="shared" si="14"/>
        <v/>
      </c>
      <c r="J217" s="134">
        <v>-3.8300000000000001E-2</v>
      </c>
      <c r="K217" s="101" t="str">
        <f t="shared" si="15"/>
        <v/>
      </c>
      <c r="M217" s="131"/>
      <c r="N217" s="131"/>
      <c r="O217" s="131"/>
      <c r="P217" s="131"/>
      <c r="Q217" s="131"/>
      <c r="R217" s="131"/>
      <c r="S217" s="131"/>
      <c r="T217" s="131"/>
      <c r="W217" s="135"/>
      <c r="X217" s="135"/>
      <c r="Y217" s="135"/>
      <c r="Z217" s="135"/>
      <c r="AA217" s="135"/>
      <c r="AB217" s="135"/>
      <c r="AC217" s="135"/>
      <c r="AD217" s="135"/>
    </row>
    <row r="218" spans="2:30" ht="15" customHeight="1">
      <c r="B218" s="83" t="s">
        <v>496</v>
      </c>
      <c r="C218" s="84" t="s">
        <v>497</v>
      </c>
      <c r="D218" s="84">
        <v>1776.93677</v>
      </c>
      <c r="E218" s="84">
        <v>92.73</v>
      </c>
      <c r="F218" s="317">
        <f t="shared" si="12"/>
        <v>164775.3466821</v>
      </c>
      <c r="G218" s="132" t="str">
        <f t="shared" si="13"/>
        <v/>
      </c>
      <c r="H218" s="133">
        <v>1.1646716273050793E-2</v>
      </c>
      <c r="I218" s="101" t="str">
        <f t="shared" si="14"/>
        <v/>
      </c>
      <c r="J218" s="134">
        <v>0.21660000000000001</v>
      </c>
      <c r="K218" s="101" t="str">
        <f t="shared" si="15"/>
        <v/>
      </c>
      <c r="M218" s="131"/>
      <c r="N218" s="131"/>
      <c r="O218" s="131"/>
      <c r="P218" s="131"/>
      <c r="Q218" s="131"/>
      <c r="R218" s="131"/>
      <c r="S218" s="131"/>
      <c r="T218" s="131"/>
      <c r="W218" s="135"/>
      <c r="X218" s="135"/>
      <c r="Y218" s="135"/>
      <c r="Z218" s="135"/>
      <c r="AA218" s="135"/>
      <c r="AB218" s="135"/>
      <c r="AC218" s="135"/>
      <c r="AD218" s="135"/>
    </row>
    <row r="219" spans="2:30" ht="15" customHeight="1">
      <c r="B219" s="83" t="s">
        <v>498</v>
      </c>
      <c r="C219" s="84" t="s">
        <v>499</v>
      </c>
      <c r="D219" s="84">
        <v>247.89350999999999</v>
      </c>
      <c r="E219" s="84">
        <v>343.69</v>
      </c>
      <c r="F219" s="317">
        <f t="shared" si="12"/>
        <v>85198.520451899996</v>
      </c>
      <c r="G219" s="132">
        <f t="shared" si="13"/>
        <v>2.0506439224173782E-3</v>
      </c>
      <c r="H219" s="133">
        <v>9.1943321016031889E-3</v>
      </c>
      <c r="I219" s="101">
        <f t="shared" si="14"/>
        <v>1.8854301244839579E-5</v>
      </c>
      <c r="J219" s="134">
        <v>7.1800000000000003E-2</v>
      </c>
      <c r="K219" s="101">
        <f t="shared" si="15"/>
        <v>1.4723623362956776E-4</v>
      </c>
      <c r="M219" s="131"/>
      <c r="N219" s="131"/>
      <c r="O219" s="131"/>
      <c r="P219" s="131"/>
      <c r="Q219" s="131"/>
      <c r="R219" s="131"/>
      <c r="S219" s="131"/>
      <c r="T219" s="131"/>
      <c r="W219" s="135"/>
      <c r="X219" s="135"/>
      <c r="Y219" s="135"/>
      <c r="Z219" s="135"/>
      <c r="AA219" s="135"/>
      <c r="AB219" s="135"/>
      <c r="AC219" s="135"/>
      <c r="AD219" s="135"/>
    </row>
    <row r="220" spans="2:30" ht="15" customHeight="1">
      <c r="B220" s="83" t="s">
        <v>500</v>
      </c>
      <c r="C220" s="84" t="s">
        <v>501</v>
      </c>
      <c r="D220" s="84">
        <v>71.94341</v>
      </c>
      <c r="E220" s="84">
        <v>277.25</v>
      </c>
      <c r="F220" s="317">
        <f t="shared" si="12"/>
        <v>19946.310422499999</v>
      </c>
      <c r="G220" s="132">
        <f t="shared" si="13"/>
        <v>4.8008791732060953E-4</v>
      </c>
      <c r="H220" s="133">
        <v>3.1740306582506762E-3</v>
      </c>
      <c r="I220" s="101">
        <f t="shared" si="14"/>
        <v>1.5238137682313305E-6</v>
      </c>
      <c r="J220" s="134">
        <v>0.1012</v>
      </c>
      <c r="K220" s="101">
        <f t="shared" si="15"/>
        <v>4.8584897232845686E-5</v>
      </c>
      <c r="M220" s="131"/>
      <c r="N220" s="131"/>
      <c r="O220" s="131"/>
      <c r="P220" s="131"/>
      <c r="Q220" s="131"/>
      <c r="R220" s="131"/>
      <c r="S220" s="131"/>
      <c r="T220" s="131"/>
      <c r="W220" s="135"/>
      <c r="X220" s="135"/>
      <c r="Y220" s="135"/>
      <c r="Z220" s="135"/>
      <c r="AA220" s="135"/>
      <c r="AB220" s="135"/>
      <c r="AC220" s="135"/>
      <c r="AD220" s="135"/>
    </row>
    <row r="221" spans="2:30" ht="15" customHeight="1">
      <c r="B221" s="83" t="s">
        <v>502</v>
      </c>
      <c r="C221" s="84" t="s">
        <v>503</v>
      </c>
      <c r="D221" s="84">
        <v>106.69432999999999</v>
      </c>
      <c r="E221" s="84">
        <v>104.18</v>
      </c>
      <c r="F221" s="317">
        <f t="shared" si="12"/>
        <v>11115.4152994</v>
      </c>
      <c r="G221" s="132">
        <f t="shared" si="13"/>
        <v>2.6753702655820511E-4</v>
      </c>
      <c r="H221" s="133">
        <v>4.2234593971971587E-2</v>
      </c>
      <c r="I221" s="101">
        <f t="shared" si="14"/>
        <v>1.1299317689154371E-5</v>
      </c>
      <c r="J221" s="134">
        <v>2.1899999999999999E-2</v>
      </c>
      <c r="K221" s="101">
        <f t="shared" si="15"/>
        <v>5.8590608816246921E-6</v>
      </c>
      <c r="M221" s="131"/>
      <c r="N221" s="131"/>
      <c r="O221" s="131"/>
      <c r="P221" s="131"/>
      <c r="Q221" s="131"/>
      <c r="R221" s="131"/>
      <c r="S221" s="131"/>
      <c r="T221" s="131"/>
      <c r="W221" s="135"/>
      <c r="X221" s="135"/>
      <c r="Y221" s="135"/>
      <c r="Z221" s="135"/>
      <c r="AA221" s="135"/>
      <c r="AB221" s="135"/>
      <c r="AC221" s="135"/>
      <c r="AD221" s="135"/>
    </row>
    <row r="222" spans="2:30" ht="15" customHeight="1">
      <c r="B222" s="83" t="s">
        <v>504</v>
      </c>
      <c r="C222" s="84" t="s">
        <v>505</v>
      </c>
      <c r="D222" s="84">
        <v>52.007559999999998</v>
      </c>
      <c r="E222" s="84">
        <v>340.05</v>
      </c>
      <c r="F222" s="317">
        <f t="shared" si="12"/>
        <v>17685.170778</v>
      </c>
      <c r="G222" s="132">
        <f t="shared" si="13"/>
        <v>4.2566452774603732E-4</v>
      </c>
      <c r="H222" s="133">
        <v>2.8701661520364651E-2</v>
      </c>
      <c r="I222" s="101">
        <f t="shared" si="14"/>
        <v>1.221727919659263E-5</v>
      </c>
      <c r="J222" s="134">
        <v>4.0999999999999995E-2</v>
      </c>
      <c r="K222" s="101">
        <f t="shared" si="15"/>
        <v>1.7452245637587529E-5</v>
      </c>
      <c r="M222" s="131"/>
      <c r="N222" s="131"/>
      <c r="O222" s="131"/>
      <c r="P222" s="131"/>
      <c r="Q222" s="131"/>
      <c r="R222" s="131"/>
      <c r="S222" s="131"/>
      <c r="T222" s="131"/>
      <c r="W222" s="135"/>
      <c r="X222" s="135"/>
      <c r="Y222" s="135"/>
      <c r="Z222" s="135"/>
      <c r="AA222" s="135"/>
      <c r="AB222" s="135"/>
      <c r="AC222" s="135"/>
      <c r="AD222" s="135"/>
    </row>
    <row r="223" spans="2:30" ht="15" customHeight="1">
      <c r="B223" s="83" t="s">
        <v>506</v>
      </c>
      <c r="C223" s="84" t="s">
        <v>507</v>
      </c>
      <c r="D223" s="84">
        <v>230.20386999999999</v>
      </c>
      <c r="E223" s="84">
        <v>197.89</v>
      </c>
      <c r="F223" s="317">
        <f t="shared" si="12"/>
        <v>45555.043834299999</v>
      </c>
      <c r="G223" s="132">
        <f t="shared" si="13"/>
        <v>1.0964647423308777E-3</v>
      </c>
      <c r="H223" s="133">
        <v>6.2661074334226085E-3</v>
      </c>
      <c r="I223" s="101">
        <f t="shared" si="14"/>
        <v>6.8705658724053178E-6</v>
      </c>
      <c r="J223" s="134">
        <v>9.1300000000000006E-2</v>
      </c>
      <c r="K223" s="101">
        <f t="shared" si="15"/>
        <v>1.0010723097480914E-4</v>
      </c>
      <c r="M223" s="131"/>
      <c r="N223" s="131"/>
      <c r="O223" s="131"/>
      <c r="P223" s="131"/>
      <c r="Q223" s="131"/>
      <c r="R223" s="131"/>
      <c r="S223" s="131"/>
      <c r="T223" s="131"/>
      <c r="W223" s="135"/>
      <c r="X223" s="135"/>
      <c r="Y223" s="135"/>
      <c r="Z223" s="135"/>
      <c r="AA223" s="135"/>
      <c r="AB223" s="135"/>
      <c r="AC223" s="135"/>
      <c r="AD223" s="135"/>
    </row>
    <row r="224" spans="2:30" ht="15" customHeight="1">
      <c r="B224" s="83" t="s">
        <v>508</v>
      </c>
      <c r="C224" s="84" t="s">
        <v>509</v>
      </c>
      <c r="D224" s="84">
        <v>2077.8303799999999</v>
      </c>
      <c r="E224" s="84">
        <v>87.54</v>
      </c>
      <c r="F224" s="317">
        <f t="shared" si="12"/>
        <v>181893.2714652</v>
      </c>
      <c r="G224" s="132" t="str">
        <f t="shared" si="13"/>
        <v/>
      </c>
      <c r="H224" s="133" t="s">
        <v>135</v>
      </c>
      <c r="I224" s="101" t="str">
        <f t="shared" si="14"/>
        <v/>
      </c>
      <c r="J224" s="134">
        <v>-3.85E-2</v>
      </c>
      <c r="K224" s="101" t="str">
        <f t="shared" si="15"/>
        <v/>
      </c>
      <c r="M224" s="131"/>
      <c r="N224" s="131"/>
      <c r="O224" s="131"/>
      <c r="P224" s="131"/>
      <c r="Q224" s="131"/>
      <c r="R224" s="131"/>
      <c r="S224" s="131"/>
      <c r="T224" s="131"/>
      <c r="W224" s="135"/>
      <c r="X224" s="135"/>
      <c r="Y224" s="135"/>
      <c r="Z224" s="135"/>
      <c r="AA224" s="135"/>
      <c r="AB224" s="135"/>
      <c r="AC224" s="135"/>
      <c r="AD224" s="135"/>
    </row>
    <row r="225" spans="2:30" ht="15" customHeight="1">
      <c r="B225" s="83" t="s">
        <v>510</v>
      </c>
      <c r="C225" s="84" t="s">
        <v>69</v>
      </c>
      <c r="D225" s="84">
        <v>1100.1936000000001</v>
      </c>
      <c r="E225" s="84">
        <v>91.12</v>
      </c>
      <c r="F225" s="317">
        <f t="shared" si="12"/>
        <v>100249.640832</v>
      </c>
      <c r="G225" s="132">
        <f t="shared" si="13"/>
        <v>2.4129094684540537E-3</v>
      </c>
      <c r="H225" s="133">
        <v>3.2484635645302892E-2</v>
      </c>
      <c r="I225" s="101">
        <f t="shared" si="14"/>
        <v>7.8382484927831407E-5</v>
      </c>
      <c r="J225" s="134">
        <v>7.0099999999999996E-2</v>
      </c>
      <c r="K225" s="101">
        <f t="shared" si="15"/>
        <v>1.6914495373862915E-4</v>
      </c>
      <c r="M225" s="131"/>
      <c r="N225" s="131"/>
      <c r="O225" s="131"/>
      <c r="P225" s="131"/>
      <c r="Q225" s="131"/>
      <c r="R225" s="131"/>
      <c r="S225" s="131"/>
      <c r="T225" s="131"/>
      <c r="W225" s="135"/>
      <c r="X225" s="135"/>
      <c r="Y225" s="135"/>
      <c r="Z225" s="135"/>
      <c r="AA225" s="135"/>
      <c r="AB225" s="135"/>
      <c r="AC225" s="135"/>
      <c r="AD225" s="135"/>
    </row>
    <row r="226" spans="2:30" ht="15" customHeight="1">
      <c r="B226" s="83" t="s">
        <v>511</v>
      </c>
      <c r="C226" s="84" t="s">
        <v>512</v>
      </c>
      <c r="D226" s="84">
        <v>1279.24631</v>
      </c>
      <c r="E226" s="84">
        <v>46.5</v>
      </c>
      <c r="F226" s="317">
        <f t="shared" si="12"/>
        <v>59484.953414999996</v>
      </c>
      <c r="G226" s="132">
        <f t="shared" si="13"/>
        <v>1.4317438559818358E-3</v>
      </c>
      <c r="H226" s="133">
        <v>4.4731182795698925E-2</v>
      </c>
      <c r="I226" s="101">
        <f t="shared" si="14"/>
        <v>6.4043596138542335E-5</v>
      </c>
      <c r="J226" s="134">
        <v>0.1173</v>
      </c>
      <c r="K226" s="101">
        <f t="shared" si="15"/>
        <v>1.6794355430666935E-4</v>
      </c>
      <c r="M226" s="131"/>
      <c r="N226" s="131"/>
      <c r="O226" s="131"/>
      <c r="P226" s="131"/>
      <c r="Q226" s="131"/>
      <c r="R226" s="131"/>
      <c r="S226" s="131"/>
      <c r="T226" s="131"/>
      <c r="W226" s="135"/>
      <c r="X226" s="135"/>
      <c r="Y226" s="135"/>
      <c r="Z226" s="135"/>
      <c r="AA226" s="135"/>
      <c r="AB226" s="135"/>
      <c r="AC226" s="135"/>
      <c r="AD226" s="135"/>
    </row>
    <row r="227" spans="2:30" ht="15" customHeight="1">
      <c r="B227" s="83" t="s">
        <v>513</v>
      </c>
      <c r="C227" s="84" t="s">
        <v>514</v>
      </c>
      <c r="D227" s="84">
        <v>517.15508</v>
      </c>
      <c r="E227" s="84">
        <v>34.81</v>
      </c>
      <c r="F227" s="317">
        <f t="shared" si="12"/>
        <v>18002.168334800001</v>
      </c>
      <c r="G227" s="132" t="str">
        <f t="shared" si="13"/>
        <v/>
      </c>
      <c r="H227" s="133">
        <v>2.0683711577133005E-2</v>
      </c>
      <c r="I227" s="101" t="str">
        <f t="shared" si="14"/>
        <v/>
      </c>
      <c r="J227" s="134">
        <v>0.62369999999999992</v>
      </c>
      <c r="K227" s="101" t="str">
        <f t="shared" si="15"/>
        <v/>
      </c>
      <c r="M227" s="131"/>
      <c r="N227" s="131"/>
      <c r="O227" s="131"/>
      <c r="P227" s="131"/>
      <c r="Q227" s="131"/>
      <c r="R227" s="131"/>
      <c r="S227" s="131"/>
      <c r="T227" s="131"/>
      <c r="W227" s="135"/>
      <c r="X227" s="135"/>
      <c r="Y227" s="135"/>
      <c r="Z227" s="135"/>
      <c r="AA227" s="135"/>
      <c r="AB227" s="135"/>
      <c r="AC227" s="135"/>
      <c r="AD227" s="135"/>
    </row>
    <row r="228" spans="2:30" ht="15" customHeight="1">
      <c r="B228" s="83" t="s">
        <v>515</v>
      </c>
      <c r="C228" s="84" t="s">
        <v>516</v>
      </c>
      <c r="D228" s="84">
        <v>380.02116999999998</v>
      </c>
      <c r="E228" s="84">
        <v>77.69</v>
      </c>
      <c r="F228" s="317">
        <f t="shared" si="12"/>
        <v>29523.844697299999</v>
      </c>
      <c r="G228" s="132">
        <f t="shared" si="13"/>
        <v>7.1060967225473242E-4</v>
      </c>
      <c r="H228" s="133">
        <v>4.6338010039902178E-3</v>
      </c>
      <c r="I228" s="101">
        <f t="shared" si="14"/>
        <v>3.2928238127391388E-6</v>
      </c>
      <c r="J228" s="134">
        <v>6.1399999999999996E-2</v>
      </c>
      <c r="K228" s="101">
        <f t="shared" si="15"/>
        <v>4.363143387644057E-5</v>
      </c>
      <c r="M228" s="131"/>
      <c r="N228" s="131"/>
      <c r="O228" s="131"/>
      <c r="P228" s="131"/>
      <c r="Q228" s="131"/>
      <c r="R228" s="131"/>
      <c r="S228" s="131"/>
      <c r="T228" s="131"/>
      <c r="W228" s="135"/>
      <c r="X228" s="135"/>
      <c r="Y228" s="135"/>
      <c r="Z228" s="135"/>
      <c r="AA228" s="135"/>
      <c r="AB228" s="135"/>
      <c r="AC228" s="135"/>
      <c r="AD228" s="135"/>
    </row>
    <row r="229" spans="2:30" ht="15" customHeight="1">
      <c r="B229" s="83" t="s">
        <v>517</v>
      </c>
      <c r="C229" s="84" t="s">
        <v>518</v>
      </c>
      <c r="D229" s="84">
        <v>154.88496000000001</v>
      </c>
      <c r="E229" s="84">
        <v>70.69</v>
      </c>
      <c r="F229" s="317">
        <f t="shared" si="12"/>
        <v>10948.8178224</v>
      </c>
      <c r="G229" s="132" t="str">
        <f t="shared" si="13"/>
        <v/>
      </c>
      <c r="H229" s="133">
        <v>4.6965624557928985E-2</v>
      </c>
      <c r="I229" s="101" t="str">
        <f t="shared" si="14"/>
        <v/>
      </c>
      <c r="J229" s="134" t="s">
        <v>135</v>
      </c>
      <c r="K229" s="101" t="str">
        <f t="shared" si="15"/>
        <v/>
      </c>
      <c r="M229" s="131"/>
      <c r="N229" s="131"/>
      <c r="O229" s="131"/>
      <c r="P229" s="131"/>
      <c r="Q229" s="131"/>
      <c r="R229" s="131"/>
      <c r="S229" s="131"/>
      <c r="T229" s="131"/>
      <c r="W229" s="135"/>
      <c r="X229" s="135"/>
      <c r="Y229" s="135"/>
      <c r="Z229" s="135"/>
      <c r="AA229" s="135"/>
      <c r="AB229" s="135"/>
      <c r="AC229" s="135"/>
      <c r="AD229" s="135"/>
    </row>
    <row r="230" spans="2:30" ht="15" customHeight="1">
      <c r="B230" s="83" t="s">
        <v>519</v>
      </c>
      <c r="C230" s="84" t="s">
        <v>520</v>
      </c>
      <c r="D230" s="84">
        <v>175.46301</v>
      </c>
      <c r="E230" s="84">
        <v>274.54000000000002</v>
      </c>
      <c r="F230" s="317">
        <f t="shared" si="12"/>
        <v>48171.614765400001</v>
      </c>
      <c r="G230" s="132">
        <f t="shared" si="13"/>
        <v>1.1594430106033114E-3</v>
      </c>
      <c r="H230" s="133">
        <v>4.3709477671741818E-2</v>
      </c>
      <c r="I230" s="101">
        <f t="shared" si="14"/>
        <v>5.0678648383622554E-5</v>
      </c>
      <c r="J230" s="134">
        <v>3.0099999999999998E-2</v>
      </c>
      <c r="K230" s="101">
        <f t="shared" si="15"/>
        <v>3.4899234619159671E-5</v>
      </c>
      <c r="M230" s="131"/>
      <c r="N230" s="131"/>
      <c r="O230" s="131"/>
      <c r="P230" s="131"/>
      <c r="Q230" s="131"/>
      <c r="R230" s="131"/>
      <c r="S230" s="131"/>
      <c r="T230" s="131"/>
      <c r="W230" s="135"/>
      <c r="X230" s="135"/>
      <c r="Y230" s="135"/>
      <c r="Z230" s="135"/>
      <c r="AA230" s="135"/>
      <c r="AB230" s="135"/>
      <c r="AC230" s="135"/>
      <c r="AD230" s="135"/>
    </row>
    <row r="231" spans="2:30" ht="15" customHeight="1">
      <c r="B231" s="83" t="s">
        <v>521</v>
      </c>
      <c r="C231" s="84" t="s">
        <v>522</v>
      </c>
      <c r="D231" s="84">
        <v>1259.2850699999999</v>
      </c>
      <c r="E231" s="84">
        <v>130.68</v>
      </c>
      <c r="F231" s="317">
        <f t="shared" si="12"/>
        <v>164563.3729476</v>
      </c>
      <c r="G231" s="132" t="str">
        <f t="shared" si="13"/>
        <v/>
      </c>
      <c r="H231" s="133" t="s">
        <v>135</v>
      </c>
      <c r="I231" s="101" t="str">
        <f t="shared" si="14"/>
        <v/>
      </c>
      <c r="J231" s="134">
        <v>0.20079999999999998</v>
      </c>
      <c r="K231" s="101" t="str">
        <f t="shared" si="15"/>
        <v/>
      </c>
      <c r="M231" s="131"/>
      <c r="N231" s="131"/>
      <c r="O231" s="131"/>
      <c r="P231" s="131"/>
      <c r="Q231" s="131"/>
      <c r="R231" s="131"/>
      <c r="S231" s="131"/>
      <c r="T231" s="131"/>
      <c r="W231" s="135"/>
      <c r="X231" s="135"/>
      <c r="Y231" s="135"/>
      <c r="Z231" s="135"/>
      <c r="AA231" s="135"/>
      <c r="AB231" s="135"/>
      <c r="AC231" s="135"/>
      <c r="AD231" s="135"/>
    </row>
    <row r="232" spans="2:30" ht="15" customHeight="1">
      <c r="B232" s="83" t="s">
        <v>523</v>
      </c>
      <c r="C232" s="84" t="s">
        <v>524</v>
      </c>
      <c r="D232" s="84">
        <v>478.86106000000001</v>
      </c>
      <c r="E232" s="84">
        <v>76.2</v>
      </c>
      <c r="F232" s="317">
        <f t="shared" si="12"/>
        <v>36489.212771999999</v>
      </c>
      <c r="G232" s="132" t="str">
        <f t="shared" si="13"/>
        <v/>
      </c>
      <c r="H232" s="133">
        <v>2.8346456692913385E-2</v>
      </c>
      <c r="I232" s="101" t="str">
        <f t="shared" si="14"/>
        <v/>
      </c>
      <c r="J232" s="134" t="s">
        <v>135</v>
      </c>
      <c r="K232" s="101" t="str">
        <f t="shared" si="15"/>
        <v/>
      </c>
      <c r="M232" s="131"/>
      <c r="N232" s="131"/>
      <c r="O232" s="131"/>
      <c r="P232" s="131"/>
      <c r="Q232" s="131"/>
      <c r="R232" s="131"/>
      <c r="S232" s="131"/>
      <c r="T232" s="131"/>
      <c r="W232" s="135"/>
      <c r="X232" s="135"/>
      <c r="Y232" s="135"/>
      <c r="Z232" s="135"/>
      <c r="AA232" s="135"/>
      <c r="AB232" s="135"/>
      <c r="AC232" s="135"/>
      <c r="AD232" s="135"/>
    </row>
    <row r="233" spans="2:30" ht="15" customHeight="1">
      <c r="B233" s="83" t="s">
        <v>525</v>
      </c>
      <c r="C233" s="84" t="s">
        <v>526</v>
      </c>
      <c r="D233" s="84">
        <v>683.01458000000002</v>
      </c>
      <c r="E233" s="84">
        <v>67.290000000000006</v>
      </c>
      <c r="F233" s="317">
        <f t="shared" si="12"/>
        <v>45960.051088200009</v>
      </c>
      <c r="G233" s="132">
        <f t="shared" si="13"/>
        <v>1.1062128654125913E-3</v>
      </c>
      <c r="H233" s="133">
        <v>1.0699955416852428E-2</v>
      </c>
      <c r="I233" s="101">
        <f t="shared" si="14"/>
        <v>1.1836428341463302E-5</v>
      </c>
      <c r="J233" s="134">
        <v>0.157</v>
      </c>
      <c r="K233" s="101">
        <f t="shared" si="15"/>
        <v>1.7367541986977684E-4</v>
      </c>
      <c r="M233" s="131"/>
      <c r="N233" s="131"/>
      <c r="O233" s="131"/>
      <c r="P233" s="131"/>
      <c r="Q233" s="131"/>
      <c r="R233" s="131"/>
      <c r="S233" s="131"/>
      <c r="T233" s="131"/>
      <c r="W233" s="135"/>
      <c r="X233" s="135"/>
      <c r="Y233" s="135"/>
      <c r="Z233" s="135"/>
      <c r="AA233" s="135"/>
      <c r="AB233" s="135"/>
      <c r="AC233" s="135"/>
      <c r="AD233" s="135"/>
    </row>
    <row r="234" spans="2:30" ht="15" customHeight="1">
      <c r="B234" s="83" t="s">
        <v>527</v>
      </c>
      <c r="C234" s="84" t="s">
        <v>528</v>
      </c>
      <c r="D234" s="84">
        <v>908.62302</v>
      </c>
      <c r="E234" s="84">
        <v>168.27</v>
      </c>
      <c r="F234" s="317">
        <f t="shared" si="12"/>
        <v>152893.99557540001</v>
      </c>
      <c r="G234" s="132">
        <f t="shared" si="13"/>
        <v>3.6800068961034584E-3</v>
      </c>
      <c r="H234" s="133">
        <v>3.3755274261603373E-2</v>
      </c>
      <c r="I234" s="101">
        <f t="shared" si="14"/>
        <v>1.2421964206256399E-4</v>
      </c>
      <c r="J234" s="134">
        <v>8.6500000000000007E-2</v>
      </c>
      <c r="K234" s="101">
        <f t="shared" si="15"/>
        <v>3.183205965129492E-4</v>
      </c>
      <c r="M234" s="131"/>
      <c r="N234" s="131"/>
      <c r="O234" s="131"/>
      <c r="P234" s="131"/>
      <c r="Q234" s="131"/>
      <c r="R234" s="131"/>
      <c r="S234" s="131"/>
      <c r="T234" s="131"/>
      <c r="W234" s="135"/>
      <c r="X234" s="135"/>
      <c r="Y234" s="135"/>
      <c r="Z234" s="135"/>
      <c r="AA234" s="135"/>
      <c r="AB234" s="135"/>
      <c r="AC234" s="135"/>
      <c r="AD234" s="135"/>
    </row>
    <row r="235" spans="2:30" ht="15" customHeight="1">
      <c r="B235" s="83" t="s">
        <v>529</v>
      </c>
      <c r="C235" s="84" t="s">
        <v>530</v>
      </c>
      <c r="D235" s="84">
        <v>176.22406000000001</v>
      </c>
      <c r="E235" s="84">
        <v>83.16</v>
      </c>
      <c r="F235" s="317">
        <f t="shared" si="12"/>
        <v>14654.792829600001</v>
      </c>
      <c r="G235" s="132">
        <f t="shared" si="13"/>
        <v>3.5272633481083925E-4</v>
      </c>
      <c r="H235" s="133">
        <v>9.6200096200096204E-4</v>
      </c>
      <c r="I235" s="101">
        <f t="shared" si="14"/>
        <v>3.393230734111008E-7</v>
      </c>
      <c r="J235" s="134">
        <v>0.1003</v>
      </c>
      <c r="K235" s="101">
        <f t="shared" si="15"/>
        <v>3.537845138152718E-5</v>
      </c>
      <c r="M235" s="131"/>
      <c r="N235" s="131"/>
      <c r="O235" s="131"/>
      <c r="P235" s="131"/>
      <c r="Q235" s="131"/>
      <c r="R235" s="131"/>
      <c r="S235" s="131"/>
      <c r="T235" s="131"/>
      <c r="W235" s="135"/>
      <c r="X235" s="135"/>
      <c r="Y235" s="135"/>
      <c r="Z235" s="135"/>
      <c r="AA235" s="135"/>
      <c r="AB235" s="135"/>
      <c r="AC235" s="135"/>
      <c r="AD235" s="135"/>
    </row>
    <row r="236" spans="2:30" ht="15" customHeight="1">
      <c r="B236" s="83" t="s">
        <v>531</v>
      </c>
      <c r="C236" s="84" t="s">
        <v>532</v>
      </c>
      <c r="D236" s="84">
        <v>375.70805999999999</v>
      </c>
      <c r="E236" s="84">
        <v>590.83000000000004</v>
      </c>
      <c r="F236" s="317">
        <f t="shared" si="12"/>
        <v>221979.59308980001</v>
      </c>
      <c r="G236" s="132">
        <f t="shared" si="13"/>
        <v>5.3428287375867174E-3</v>
      </c>
      <c r="H236" s="133">
        <v>2.9111588781883112E-3</v>
      </c>
      <c r="I236" s="101">
        <f t="shared" si="14"/>
        <v>1.555382331406522E-5</v>
      </c>
      <c r="J236" s="134">
        <v>7.8200000000000006E-2</v>
      </c>
      <c r="K236" s="101">
        <f t="shared" si="15"/>
        <v>4.1780920727928136E-4</v>
      </c>
      <c r="M236" s="131"/>
      <c r="N236" s="131"/>
      <c r="O236" s="131"/>
      <c r="P236" s="131"/>
      <c r="Q236" s="131"/>
      <c r="R236" s="131"/>
      <c r="S236" s="131"/>
      <c r="T236" s="131"/>
      <c r="W236" s="135"/>
      <c r="X236" s="135"/>
      <c r="Y236" s="135"/>
      <c r="Z236" s="135"/>
      <c r="AA236" s="135"/>
      <c r="AB236" s="135"/>
      <c r="AC236" s="135"/>
      <c r="AD236" s="135"/>
    </row>
    <row r="237" spans="2:30" ht="15" customHeight="1">
      <c r="B237" s="83" t="s">
        <v>533</v>
      </c>
      <c r="C237" s="84" t="s">
        <v>534</v>
      </c>
      <c r="D237" s="84">
        <v>1112.93875</v>
      </c>
      <c r="E237" s="84">
        <v>151.91999999999999</v>
      </c>
      <c r="F237" s="317">
        <f t="shared" si="12"/>
        <v>169077.65489999999</v>
      </c>
      <c r="G237" s="132">
        <f t="shared" si="13"/>
        <v>4.0695315317478111E-3</v>
      </c>
      <c r="H237" s="133">
        <v>1.1190100052659295E-2</v>
      </c>
      <c r="I237" s="101">
        <f t="shared" si="14"/>
        <v>4.5538465007709845E-5</v>
      </c>
      <c r="J237" s="134">
        <v>9.5500000000000002E-2</v>
      </c>
      <c r="K237" s="101">
        <f t="shared" si="15"/>
        <v>3.8864026128191596E-4</v>
      </c>
      <c r="M237" s="131"/>
      <c r="N237" s="131"/>
      <c r="O237" s="131"/>
      <c r="P237" s="131"/>
      <c r="Q237" s="131"/>
      <c r="R237" s="131"/>
      <c r="S237" s="131"/>
      <c r="T237" s="131"/>
      <c r="W237" s="135"/>
      <c r="X237" s="135"/>
      <c r="Y237" s="135"/>
      <c r="Z237" s="135"/>
      <c r="AA237" s="135"/>
      <c r="AB237" s="135"/>
      <c r="AC237" s="135"/>
      <c r="AD237" s="135"/>
    </row>
    <row r="238" spans="2:30" ht="15" customHeight="1">
      <c r="B238" s="83" t="s">
        <v>535</v>
      </c>
      <c r="C238" s="84" t="s">
        <v>536</v>
      </c>
      <c r="D238" s="84">
        <v>79.605800000000002</v>
      </c>
      <c r="E238" s="84">
        <v>134.72999999999999</v>
      </c>
      <c r="F238" s="317">
        <f t="shared" si="12"/>
        <v>10725.289434</v>
      </c>
      <c r="G238" s="132" t="str">
        <f t="shared" si="13"/>
        <v/>
      </c>
      <c r="H238" s="133">
        <v>8.0160320641282576E-3</v>
      </c>
      <c r="I238" s="101" t="str">
        <f t="shared" si="14"/>
        <v/>
      </c>
      <c r="J238" s="134" t="s">
        <v>135</v>
      </c>
      <c r="K238" s="101" t="str">
        <f t="shared" si="15"/>
        <v/>
      </c>
      <c r="M238" s="131"/>
      <c r="N238" s="131"/>
      <c r="O238" s="131"/>
      <c r="P238" s="131"/>
      <c r="Q238" s="131"/>
      <c r="R238" s="131"/>
      <c r="S238" s="131"/>
      <c r="T238" s="131"/>
      <c r="W238" s="135"/>
      <c r="X238" s="135"/>
      <c r="Y238" s="135"/>
      <c r="Z238" s="135"/>
      <c r="AA238" s="135"/>
      <c r="AB238" s="135"/>
      <c r="AC238" s="135"/>
      <c r="AD238" s="135"/>
    </row>
    <row r="239" spans="2:30" ht="15" customHeight="1">
      <c r="B239" s="83" t="s">
        <v>537</v>
      </c>
      <c r="C239" s="84" t="s">
        <v>538</v>
      </c>
      <c r="D239" s="84">
        <v>611.13566000000003</v>
      </c>
      <c r="E239" s="84">
        <v>116.31</v>
      </c>
      <c r="F239" s="317">
        <f t="shared" si="12"/>
        <v>71081.188614600003</v>
      </c>
      <c r="G239" s="132">
        <f t="shared" si="13"/>
        <v>1.7108537408583862E-3</v>
      </c>
      <c r="H239" s="133">
        <v>1.3756340813343652E-2</v>
      </c>
      <c r="I239" s="101">
        <f t="shared" si="14"/>
        <v>2.3535087141031882E-5</v>
      </c>
      <c r="J239" s="134">
        <v>0.1757</v>
      </c>
      <c r="K239" s="101">
        <f t="shared" si="15"/>
        <v>3.0059700226881843E-4</v>
      </c>
      <c r="M239" s="131"/>
      <c r="N239" s="131"/>
      <c r="O239" s="131"/>
      <c r="P239" s="131"/>
      <c r="Q239" s="131"/>
      <c r="R239" s="131"/>
      <c r="S239" s="131"/>
      <c r="T239" s="131"/>
      <c r="W239" s="135"/>
      <c r="X239" s="135"/>
      <c r="Y239" s="135"/>
      <c r="Z239" s="135"/>
      <c r="AA239" s="135"/>
      <c r="AB239" s="135"/>
      <c r="AC239" s="135"/>
      <c r="AD239" s="135"/>
    </row>
    <row r="240" spans="2:30" ht="15" customHeight="1">
      <c r="B240" s="83" t="s">
        <v>539</v>
      </c>
      <c r="C240" s="84" t="s">
        <v>540</v>
      </c>
      <c r="D240" s="84">
        <v>44.838360000000002</v>
      </c>
      <c r="E240" s="84">
        <v>538.83000000000004</v>
      </c>
      <c r="F240" s="317">
        <f t="shared" si="12"/>
        <v>24160.253518800004</v>
      </c>
      <c r="G240" s="132">
        <f t="shared" si="13"/>
        <v>5.815133499925165E-4</v>
      </c>
      <c r="H240" s="133" t="s">
        <v>135</v>
      </c>
      <c r="I240" s="101" t="str">
        <f t="shared" si="14"/>
        <v/>
      </c>
      <c r="J240" s="134">
        <v>4.3899999999999995E-2</v>
      </c>
      <c r="K240" s="101">
        <f t="shared" si="15"/>
        <v>2.552843606467147E-5</v>
      </c>
      <c r="M240" s="131"/>
      <c r="N240" s="131"/>
      <c r="O240" s="131"/>
      <c r="P240" s="131"/>
      <c r="Q240" s="131"/>
      <c r="R240" s="131"/>
      <c r="S240" s="131"/>
      <c r="T240" s="131"/>
      <c r="W240" s="135"/>
      <c r="X240" s="135"/>
      <c r="Y240" s="135"/>
      <c r="Z240" s="135"/>
      <c r="AA240" s="135"/>
      <c r="AB240" s="135"/>
      <c r="AC240" s="135"/>
      <c r="AD240" s="135"/>
    </row>
    <row r="241" spans="2:30" ht="15" customHeight="1">
      <c r="B241" s="83" t="s">
        <v>541</v>
      </c>
      <c r="C241" s="84" t="s">
        <v>542</v>
      </c>
      <c r="D241" s="84">
        <v>593.16088999999999</v>
      </c>
      <c r="E241" s="84">
        <v>231.83</v>
      </c>
      <c r="F241" s="317">
        <f t="shared" si="12"/>
        <v>137512.48912869999</v>
      </c>
      <c r="G241" s="132">
        <f t="shared" si="13"/>
        <v>3.3097892849847702E-3</v>
      </c>
      <c r="H241" s="133">
        <v>2.3810550834663328E-2</v>
      </c>
      <c r="I241" s="101">
        <f t="shared" si="14"/>
        <v>7.880790602215386E-5</v>
      </c>
      <c r="J241" s="134">
        <v>7.5300000000000006E-2</v>
      </c>
      <c r="K241" s="101">
        <f t="shared" si="15"/>
        <v>2.492271331593532E-4</v>
      </c>
      <c r="M241" s="131"/>
      <c r="N241" s="131"/>
      <c r="O241" s="131"/>
      <c r="P241" s="131"/>
      <c r="Q241" s="131"/>
      <c r="R241" s="131"/>
      <c r="S241" s="131"/>
      <c r="T241" s="131"/>
      <c r="W241" s="135"/>
      <c r="X241" s="135"/>
      <c r="Y241" s="135"/>
      <c r="Z241" s="135"/>
      <c r="AA241" s="135"/>
      <c r="AB241" s="135"/>
      <c r="AC241" s="135"/>
      <c r="AD241" s="135"/>
    </row>
    <row r="242" spans="2:30" ht="15" customHeight="1">
      <c r="B242" s="83" t="s">
        <v>543</v>
      </c>
      <c r="C242" s="84" t="s">
        <v>544</v>
      </c>
      <c r="D242" s="84">
        <v>171.2</v>
      </c>
      <c r="E242" s="84">
        <v>197.95</v>
      </c>
      <c r="F242" s="317">
        <f t="shared" si="12"/>
        <v>33889.039999999994</v>
      </c>
      <c r="G242" s="132">
        <f t="shared" si="13"/>
        <v>8.1567559558494223E-4</v>
      </c>
      <c r="H242" s="133" t="s">
        <v>135</v>
      </c>
      <c r="I242" s="101" t="str">
        <f t="shared" si="14"/>
        <v/>
      </c>
      <c r="J242" s="134">
        <v>0.13320000000000001</v>
      </c>
      <c r="K242" s="101">
        <f t="shared" si="15"/>
        <v>1.0864798933191432E-4</v>
      </c>
      <c r="M242" s="131"/>
      <c r="N242" s="131"/>
      <c r="O242" s="131"/>
      <c r="P242" s="131"/>
      <c r="Q242" s="131"/>
      <c r="R242" s="131"/>
      <c r="S242" s="131"/>
      <c r="T242" s="131"/>
      <c r="W242" s="135"/>
      <c r="X242" s="135"/>
      <c r="Y242" s="135"/>
      <c r="Z242" s="135"/>
      <c r="AA242" s="135"/>
      <c r="AB242" s="135"/>
      <c r="AC242" s="135"/>
      <c r="AD242" s="135"/>
    </row>
    <row r="243" spans="2:30" ht="15" customHeight="1">
      <c r="B243" s="83" t="s">
        <v>545</v>
      </c>
      <c r="C243" s="84" t="s">
        <v>546</v>
      </c>
      <c r="D243" s="84">
        <v>905.83861999999999</v>
      </c>
      <c r="E243" s="84">
        <v>329.77</v>
      </c>
      <c r="F243" s="317">
        <f t="shared" si="12"/>
        <v>298718.4017174</v>
      </c>
      <c r="G243" s="132" t="str">
        <f t="shared" si="13"/>
        <v/>
      </c>
      <c r="H243" s="133">
        <v>2.680656214937684E-2</v>
      </c>
      <c r="I243" s="101" t="str">
        <f t="shared" si="14"/>
        <v/>
      </c>
      <c r="J243" s="134">
        <v>-0.1825</v>
      </c>
      <c r="K243" s="101" t="str">
        <f t="shared" si="15"/>
        <v/>
      </c>
      <c r="M243" s="131"/>
      <c r="N243" s="131"/>
      <c r="O243" s="131"/>
      <c r="P243" s="131"/>
      <c r="Q243" s="131"/>
      <c r="R243" s="131"/>
      <c r="S243" s="131"/>
      <c r="T243" s="131"/>
      <c r="W243" s="135"/>
      <c r="X243" s="135"/>
      <c r="Y243" s="135"/>
      <c r="Z243" s="135"/>
      <c r="AA243" s="135"/>
      <c r="AB243" s="135"/>
      <c r="AC243" s="135"/>
      <c r="AD243" s="135"/>
    </row>
    <row r="244" spans="2:30" ht="15" customHeight="1">
      <c r="B244" s="83" t="s">
        <v>547</v>
      </c>
      <c r="C244" s="84" t="s">
        <v>548</v>
      </c>
      <c r="D244" s="84">
        <v>738.45087000000001</v>
      </c>
      <c r="E244" s="84">
        <v>146.41999999999999</v>
      </c>
      <c r="F244" s="317">
        <f t="shared" si="12"/>
        <v>108123.97638539999</v>
      </c>
      <c r="G244" s="132" t="str">
        <f t="shared" si="13"/>
        <v/>
      </c>
      <c r="H244" s="133">
        <v>3.5241087283158043E-2</v>
      </c>
      <c r="I244" s="101" t="str">
        <f t="shared" si="14"/>
        <v/>
      </c>
      <c r="J244" s="134">
        <v>0.24199999999999999</v>
      </c>
      <c r="K244" s="101" t="str">
        <f t="shared" si="15"/>
        <v/>
      </c>
      <c r="M244" s="131"/>
      <c r="N244" s="131"/>
      <c r="O244" s="131"/>
      <c r="P244" s="131"/>
      <c r="Q244" s="131"/>
      <c r="R244" s="131"/>
      <c r="S244" s="131"/>
      <c r="T244" s="131"/>
      <c r="W244" s="135"/>
      <c r="X244" s="135"/>
      <c r="Y244" s="135"/>
      <c r="Z244" s="135"/>
      <c r="AA244" s="135"/>
      <c r="AB244" s="135"/>
      <c r="AC244" s="135"/>
      <c r="AD244" s="135"/>
    </row>
    <row r="245" spans="2:30" ht="15" customHeight="1">
      <c r="B245" s="83" t="s">
        <v>549</v>
      </c>
      <c r="C245" s="84" t="s">
        <v>550</v>
      </c>
      <c r="D245" s="84">
        <v>469.73282</v>
      </c>
      <c r="E245" s="84">
        <v>80.63</v>
      </c>
      <c r="F245" s="317">
        <f t="shared" si="12"/>
        <v>37874.557276599997</v>
      </c>
      <c r="G245" s="132">
        <f t="shared" si="13"/>
        <v>9.1160304523547181E-4</v>
      </c>
      <c r="H245" s="133">
        <v>2.381247674562818E-2</v>
      </c>
      <c r="I245" s="101">
        <f t="shared" si="14"/>
        <v>2.1707526315913507E-5</v>
      </c>
      <c r="J245" s="134">
        <v>0.114</v>
      </c>
      <c r="K245" s="101">
        <f t="shared" si="15"/>
        <v>1.0392274715684379E-4</v>
      </c>
      <c r="M245" s="131"/>
      <c r="N245" s="131"/>
      <c r="O245" s="131"/>
      <c r="P245" s="131"/>
      <c r="Q245" s="131"/>
      <c r="R245" s="131"/>
      <c r="S245" s="131"/>
      <c r="T245" s="131"/>
      <c r="W245" s="135"/>
      <c r="X245" s="135"/>
      <c r="Y245" s="135"/>
      <c r="Z245" s="135"/>
      <c r="AA245" s="135"/>
      <c r="AB245" s="135"/>
      <c r="AC245" s="135"/>
      <c r="AD245" s="135"/>
    </row>
    <row r="246" spans="2:30" ht="15" customHeight="1">
      <c r="B246" s="83" t="s">
        <v>1329</v>
      </c>
      <c r="C246" s="84" t="s">
        <v>441</v>
      </c>
      <c r="D246" s="84">
        <v>82.9</v>
      </c>
      <c r="E246" s="84">
        <v>268.77999999999997</v>
      </c>
      <c r="F246" s="317">
        <f t="shared" si="12"/>
        <v>22281.862000000001</v>
      </c>
      <c r="G246" s="132">
        <f t="shared" si="13"/>
        <v>5.3630232835133408E-4</v>
      </c>
      <c r="H246" s="133">
        <v>1.0715082967482701E-2</v>
      </c>
      <c r="I246" s="101">
        <f t="shared" si="14"/>
        <v>5.7465239439386947E-6</v>
      </c>
      <c r="J246" s="134">
        <v>9.4399999999999998E-2</v>
      </c>
      <c r="K246" s="101">
        <f t="shared" si="15"/>
        <v>5.0626939796365938E-5</v>
      </c>
      <c r="M246" s="131"/>
      <c r="N246" s="131"/>
      <c r="O246" s="131"/>
      <c r="P246" s="131"/>
      <c r="Q246" s="131"/>
      <c r="R246" s="131"/>
      <c r="S246" s="131"/>
      <c r="T246" s="131"/>
      <c r="W246" s="135"/>
      <c r="X246" s="135"/>
      <c r="Y246" s="135"/>
      <c r="Z246" s="135"/>
      <c r="AA246" s="135"/>
      <c r="AB246" s="135"/>
      <c r="AC246" s="135"/>
      <c r="AD246" s="135"/>
    </row>
    <row r="247" spans="2:30" ht="15" customHeight="1">
      <c r="B247" s="83" t="s">
        <v>551</v>
      </c>
      <c r="C247" s="84" t="s">
        <v>552</v>
      </c>
      <c r="D247" s="84">
        <v>132.13091</v>
      </c>
      <c r="E247" s="84">
        <v>297.24</v>
      </c>
      <c r="F247" s="317">
        <f t="shared" si="12"/>
        <v>39274.591688400003</v>
      </c>
      <c r="G247" s="132">
        <f t="shared" si="13"/>
        <v>9.4530048554904763E-4</v>
      </c>
      <c r="H247" s="133">
        <v>6.5939981160005384E-3</v>
      </c>
      <c r="I247" s="101">
        <f t="shared" si="14"/>
        <v>6.2333096207648138E-6</v>
      </c>
      <c r="J247" s="134">
        <v>0.14510000000000001</v>
      </c>
      <c r="K247" s="101">
        <f t="shared" si="15"/>
        <v>1.3716310045316682E-4</v>
      </c>
      <c r="M247" s="131"/>
      <c r="N247" s="131"/>
      <c r="O247" s="131"/>
      <c r="P247" s="131"/>
      <c r="Q247" s="131"/>
      <c r="R247" s="131"/>
      <c r="S247" s="131"/>
      <c r="T247" s="131"/>
      <c r="W247" s="135"/>
      <c r="X247" s="135"/>
      <c r="Y247" s="135"/>
      <c r="Z247" s="135"/>
      <c r="AA247" s="135"/>
      <c r="AB247" s="135"/>
      <c r="AC247" s="135"/>
      <c r="AD247" s="135"/>
    </row>
    <row r="248" spans="2:30" ht="15" customHeight="1">
      <c r="B248" s="83" t="s">
        <v>553</v>
      </c>
      <c r="C248" s="84" t="s">
        <v>554</v>
      </c>
      <c r="D248" s="84">
        <v>720.86099999999999</v>
      </c>
      <c r="E248" s="84">
        <v>22.21</v>
      </c>
      <c r="F248" s="317">
        <f t="shared" si="12"/>
        <v>16010.32281</v>
      </c>
      <c r="G248" s="132" t="str">
        <f t="shared" si="13"/>
        <v/>
      </c>
      <c r="H248" s="133">
        <v>3.7820801440792431E-2</v>
      </c>
      <c r="I248" s="101" t="str">
        <f t="shared" si="14"/>
        <v/>
      </c>
      <c r="J248" s="134">
        <v>-0.22159999999999999</v>
      </c>
      <c r="K248" s="101" t="str">
        <f t="shared" si="15"/>
        <v/>
      </c>
      <c r="M248" s="131"/>
      <c r="N248" s="131"/>
      <c r="O248" s="131"/>
      <c r="P248" s="131"/>
      <c r="Q248" s="131"/>
      <c r="R248" s="131"/>
      <c r="S248" s="131"/>
      <c r="T248" s="131"/>
      <c r="W248" s="135"/>
      <c r="X248" s="135"/>
      <c r="Y248" s="135"/>
      <c r="Z248" s="135"/>
      <c r="AA248" s="135"/>
      <c r="AB248" s="135"/>
      <c r="AC248" s="135"/>
      <c r="AD248" s="135"/>
    </row>
    <row r="249" spans="2:30" ht="15" customHeight="1">
      <c r="B249" s="83" t="s">
        <v>555</v>
      </c>
      <c r="C249" s="84" t="s">
        <v>556</v>
      </c>
      <c r="D249" s="84">
        <v>1221.2188699999999</v>
      </c>
      <c r="E249" s="84">
        <v>60.93</v>
      </c>
      <c r="F249" s="317">
        <f t="shared" si="12"/>
        <v>74408.86574909999</v>
      </c>
      <c r="G249" s="132">
        <f t="shared" si="13"/>
        <v>1.7909476304639243E-3</v>
      </c>
      <c r="H249" s="133">
        <v>3.282455276546857E-2</v>
      </c>
      <c r="I249" s="101">
        <f t="shared" si="14"/>
        <v>5.8787054996353993E-5</v>
      </c>
      <c r="J249" s="134">
        <v>0.1757</v>
      </c>
      <c r="K249" s="101">
        <f t="shared" si="15"/>
        <v>3.1466949867251149E-4</v>
      </c>
      <c r="M249" s="131"/>
      <c r="N249" s="131"/>
      <c r="O249" s="131"/>
      <c r="P249" s="131"/>
      <c r="Q249" s="131"/>
      <c r="R249" s="131"/>
      <c r="S249" s="131"/>
      <c r="T249" s="131"/>
      <c r="W249" s="135"/>
      <c r="X249" s="135"/>
      <c r="Y249" s="135"/>
      <c r="Z249" s="135"/>
      <c r="AA249" s="135"/>
      <c r="AB249" s="135"/>
      <c r="AC249" s="135"/>
      <c r="AD249" s="135"/>
    </row>
    <row r="250" spans="2:30" ht="15" customHeight="1">
      <c r="B250" s="83" t="s">
        <v>557</v>
      </c>
      <c r="C250" s="84" t="s">
        <v>558</v>
      </c>
      <c r="D250" s="84">
        <v>312.40557999999999</v>
      </c>
      <c r="E250" s="84">
        <v>364.36</v>
      </c>
      <c r="F250" s="317">
        <f t="shared" si="12"/>
        <v>113828.0971288</v>
      </c>
      <c r="G250" s="132">
        <f t="shared" si="13"/>
        <v>2.7397294499883918E-3</v>
      </c>
      <c r="H250" s="133">
        <v>4.2573279174442855E-3</v>
      </c>
      <c r="I250" s="101">
        <f t="shared" si="14"/>
        <v>1.1663926673679858E-5</v>
      </c>
      <c r="J250" s="134">
        <v>0.1542</v>
      </c>
      <c r="K250" s="101">
        <f t="shared" si="15"/>
        <v>4.2246628118821001E-4</v>
      </c>
      <c r="M250" s="131"/>
      <c r="N250" s="131"/>
      <c r="O250" s="131"/>
      <c r="P250" s="131"/>
      <c r="Q250" s="131"/>
      <c r="R250" s="131"/>
      <c r="S250" s="131"/>
      <c r="T250" s="131"/>
      <c r="W250" s="135"/>
      <c r="X250" s="135"/>
      <c r="Y250" s="135"/>
      <c r="Z250" s="135"/>
      <c r="AA250" s="135"/>
      <c r="AB250" s="135"/>
      <c r="AC250" s="135"/>
      <c r="AD250" s="135"/>
    </row>
    <row r="251" spans="2:30" ht="15" customHeight="1">
      <c r="B251" s="83" t="s">
        <v>1493</v>
      </c>
      <c r="C251" s="84" t="s">
        <v>1494</v>
      </c>
      <c r="D251" s="84">
        <v>307.59699999999998</v>
      </c>
      <c r="E251" s="84">
        <v>599.48</v>
      </c>
      <c r="F251" s="317">
        <f t="shared" si="12"/>
        <v>184398.24956</v>
      </c>
      <c r="G251" s="132" t="str">
        <f t="shared" si="13"/>
        <v/>
      </c>
      <c r="H251" s="133" t="s">
        <v>135</v>
      </c>
      <c r="I251" s="101" t="str">
        <f t="shared" si="14"/>
        <v/>
      </c>
      <c r="J251" s="134">
        <v>0.75470000000000004</v>
      </c>
      <c r="K251" s="101" t="str">
        <f t="shared" si="15"/>
        <v/>
      </c>
      <c r="M251" s="131"/>
      <c r="N251" s="131"/>
      <c r="O251" s="131"/>
      <c r="P251" s="131"/>
      <c r="Q251" s="131"/>
      <c r="R251" s="131"/>
      <c r="S251" s="131"/>
      <c r="T251" s="131"/>
      <c r="W251" s="135"/>
      <c r="X251" s="135"/>
      <c r="Y251" s="135"/>
      <c r="Z251" s="135"/>
      <c r="AA251" s="135"/>
      <c r="AB251" s="135"/>
      <c r="AC251" s="135"/>
      <c r="AD251" s="135"/>
    </row>
    <row r="252" spans="2:30" ht="15" customHeight="1">
      <c r="B252" s="83" t="s">
        <v>559</v>
      </c>
      <c r="C252" s="84" t="s">
        <v>560</v>
      </c>
      <c r="D252" s="84">
        <v>325.29424999999998</v>
      </c>
      <c r="E252" s="84">
        <v>112.07</v>
      </c>
      <c r="F252" s="317">
        <f t="shared" si="12"/>
        <v>36455.726597499997</v>
      </c>
      <c r="G252" s="132">
        <f t="shared" si="13"/>
        <v>8.7745319740239417E-4</v>
      </c>
      <c r="H252" s="133">
        <v>3.1855090568394751E-2</v>
      </c>
      <c r="I252" s="101">
        <f t="shared" si="14"/>
        <v>2.7951351072780822E-5</v>
      </c>
      <c r="J252" s="134">
        <v>7.6499999999999999E-2</v>
      </c>
      <c r="K252" s="101">
        <f t="shared" si="15"/>
        <v>6.712516960128315E-5</v>
      </c>
      <c r="M252" s="131"/>
      <c r="N252" s="131"/>
      <c r="O252" s="131"/>
      <c r="P252" s="131"/>
      <c r="Q252" s="131"/>
      <c r="R252" s="131"/>
      <c r="S252" s="131"/>
      <c r="T252" s="131"/>
      <c r="W252" s="135"/>
      <c r="X252" s="135"/>
      <c r="Y252" s="135"/>
      <c r="Z252" s="135"/>
      <c r="AA252" s="135"/>
      <c r="AB252" s="135"/>
      <c r="AC252" s="135"/>
      <c r="AD252" s="135"/>
    </row>
    <row r="253" spans="2:30" ht="15" customHeight="1">
      <c r="B253" s="83" t="s">
        <v>561</v>
      </c>
      <c r="C253" s="84" t="s">
        <v>562</v>
      </c>
      <c r="D253" s="84">
        <v>418.6</v>
      </c>
      <c r="E253" s="84">
        <v>320.13</v>
      </c>
      <c r="F253" s="317">
        <f t="shared" si="12"/>
        <v>134006.41800000001</v>
      </c>
      <c r="G253" s="132">
        <f t="shared" si="13"/>
        <v>3.2254016287966477E-3</v>
      </c>
      <c r="H253" s="133" t="s">
        <v>135</v>
      </c>
      <c r="I253" s="101" t="str">
        <f t="shared" si="14"/>
        <v/>
      </c>
      <c r="J253" s="134">
        <v>0.14130000000000001</v>
      </c>
      <c r="K253" s="101">
        <f t="shared" si="15"/>
        <v>4.5574925014896635E-4</v>
      </c>
      <c r="M253" s="131"/>
      <c r="N253" s="131"/>
      <c r="O253" s="131"/>
      <c r="P253" s="131"/>
      <c r="Q253" s="131"/>
      <c r="R253" s="131"/>
      <c r="S253" s="131"/>
      <c r="T253" s="131"/>
      <c r="W253" s="135"/>
      <c r="X253" s="135"/>
      <c r="Y253" s="135"/>
      <c r="Z253" s="135"/>
      <c r="AA253" s="135"/>
      <c r="AB253" s="135"/>
      <c r="AC253" s="135"/>
      <c r="AD253" s="135"/>
    </row>
    <row r="254" spans="2:30" ht="15" customHeight="1">
      <c r="B254" s="83" t="s">
        <v>1330</v>
      </c>
      <c r="C254" s="84" t="s">
        <v>1331</v>
      </c>
      <c r="D254" s="84">
        <v>338.82549</v>
      </c>
      <c r="E254" s="84">
        <v>178.86</v>
      </c>
      <c r="F254" s="317">
        <f t="shared" si="12"/>
        <v>60602.327141400005</v>
      </c>
      <c r="G254" s="132">
        <f t="shared" si="13"/>
        <v>1.4586379338244744E-3</v>
      </c>
      <c r="H254" s="133">
        <v>5.0765962205076591E-3</v>
      </c>
      <c r="I254" s="101">
        <f t="shared" si="14"/>
        <v>7.4049158219424272E-6</v>
      </c>
      <c r="J254" s="134">
        <v>0.1167</v>
      </c>
      <c r="K254" s="101">
        <f t="shared" si="15"/>
        <v>1.7022304687731616E-4</v>
      </c>
      <c r="M254" s="131"/>
      <c r="N254" s="131"/>
      <c r="O254" s="131"/>
      <c r="P254" s="131"/>
      <c r="Q254" s="131"/>
      <c r="R254" s="131"/>
      <c r="S254" s="131"/>
      <c r="T254" s="131"/>
      <c r="W254" s="135"/>
      <c r="X254" s="135"/>
      <c r="Y254" s="135"/>
      <c r="Z254" s="135"/>
      <c r="AA254" s="135"/>
      <c r="AB254" s="135"/>
      <c r="AC254" s="135"/>
      <c r="AD254" s="135"/>
    </row>
    <row r="255" spans="2:30" ht="15" customHeight="1">
      <c r="B255" s="83" t="s">
        <v>563</v>
      </c>
      <c r="C255" s="84" t="s">
        <v>564</v>
      </c>
      <c r="D255" s="84">
        <v>712.12094000000002</v>
      </c>
      <c r="E255" s="84">
        <v>14.06</v>
      </c>
      <c r="F255" s="317">
        <f t="shared" si="12"/>
        <v>10012.4204164</v>
      </c>
      <c r="G255" s="132">
        <f t="shared" si="13"/>
        <v>2.4098903322118025E-4</v>
      </c>
      <c r="H255" s="133">
        <v>5.0056899004267422E-2</v>
      </c>
      <c r="I255" s="101">
        <f t="shared" si="14"/>
        <v>1.2063163697088666E-5</v>
      </c>
      <c r="J255" s="134">
        <v>0.11169999999999999</v>
      </c>
      <c r="K255" s="101">
        <f t="shared" si="15"/>
        <v>2.6918475010805831E-5</v>
      </c>
      <c r="M255" s="131"/>
      <c r="N255" s="131"/>
      <c r="O255" s="131"/>
      <c r="P255" s="131"/>
      <c r="Q255" s="131"/>
      <c r="R255" s="131"/>
      <c r="S255" s="131"/>
      <c r="T255" s="131"/>
      <c r="W255" s="135"/>
      <c r="X255" s="135"/>
      <c r="Y255" s="135"/>
      <c r="Z255" s="135"/>
      <c r="AA255" s="135"/>
      <c r="AB255" s="135"/>
      <c r="AC255" s="135"/>
      <c r="AD255" s="135"/>
    </row>
    <row r="256" spans="2:30" ht="15" customHeight="1">
      <c r="B256" s="83" t="s">
        <v>565</v>
      </c>
      <c r="C256" s="84" t="s">
        <v>566</v>
      </c>
      <c r="D256" s="84">
        <v>134.02092999999999</v>
      </c>
      <c r="E256" s="84">
        <v>146.13</v>
      </c>
      <c r="F256" s="317">
        <f t="shared" si="12"/>
        <v>19584.478500899997</v>
      </c>
      <c r="G256" s="132">
        <f t="shared" si="13"/>
        <v>4.7137898168381589E-4</v>
      </c>
      <c r="H256" s="133">
        <v>1.0538561554779991E-2</v>
      </c>
      <c r="I256" s="101">
        <f t="shared" si="14"/>
        <v>4.967656414104404E-6</v>
      </c>
      <c r="J256" s="134">
        <v>8.4700000000000011E-2</v>
      </c>
      <c r="K256" s="101">
        <f t="shared" si="15"/>
        <v>3.9925799748619212E-5</v>
      </c>
      <c r="M256" s="131"/>
      <c r="N256" s="131"/>
      <c r="O256" s="131"/>
      <c r="P256" s="131"/>
      <c r="Q256" s="131"/>
      <c r="R256" s="131"/>
      <c r="S256" s="131"/>
      <c r="T256" s="131"/>
      <c r="W256" s="135"/>
      <c r="X256" s="135"/>
      <c r="Y256" s="135"/>
      <c r="Z256" s="135"/>
      <c r="AA256" s="135"/>
      <c r="AB256" s="135"/>
      <c r="AC256" s="135"/>
      <c r="AD256" s="135"/>
    </row>
    <row r="257" spans="2:30" ht="15" customHeight="1">
      <c r="B257" s="83" t="s">
        <v>567</v>
      </c>
      <c r="C257" s="84" t="s">
        <v>568</v>
      </c>
      <c r="D257" s="84">
        <v>538.48067000000003</v>
      </c>
      <c r="E257" s="84">
        <v>345.46</v>
      </c>
      <c r="F257" s="317">
        <f t="shared" si="12"/>
        <v>186023.53225819999</v>
      </c>
      <c r="G257" s="132">
        <f t="shared" si="13"/>
        <v>4.4774019998064865E-3</v>
      </c>
      <c r="H257" s="133">
        <v>2.7557459619058648E-2</v>
      </c>
      <c r="I257" s="101">
        <f t="shared" si="14"/>
        <v>1.233858248079597E-4</v>
      </c>
      <c r="J257" s="134">
        <v>5.1150000000000001E-2</v>
      </c>
      <c r="K257" s="101">
        <f t="shared" si="15"/>
        <v>2.2901911229010179E-4</v>
      </c>
      <c r="M257" s="131"/>
      <c r="N257" s="131"/>
      <c r="O257" s="131"/>
      <c r="P257" s="131"/>
      <c r="Q257" s="131"/>
      <c r="R257" s="131"/>
      <c r="S257" s="131"/>
      <c r="T257" s="131"/>
      <c r="W257" s="135"/>
      <c r="X257" s="135"/>
      <c r="Y257" s="135"/>
      <c r="Z257" s="135"/>
      <c r="AA257" s="135"/>
      <c r="AB257" s="135"/>
      <c r="AC257" s="135"/>
      <c r="AD257" s="135"/>
    </row>
    <row r="258" spans="2:30" ht="15" customHeight="1">
      <c r="B258" s="83" t="s">
        <v>569</v>
      </c>
      <c r="C258" s="84" t="s">
        <v>570</v>
      </c>
      <c r="D258" s="84">
        <v>14776.352999999999</v>
      </c>
      <c r="E258" s="84">
        <v>278.85000000000002</v>
      </c>
      <c r="F258" s="317">
        <f t="shared" si="12"/>
        <v>4120386.0340499999</v>
      </c>
      <c r="G258" s="132">
        <f t="shared" si="13"/>
        <v>9.9173606934974026E-2</v>
      </c>
      <c r="H258" s="133">
        <v>3.7296037296037296E-3</v>
      </c>
      <c r="I258" s="101">
        <f t="shared" si="14"/>
        <v>3.6987825430293345E-4</v>
      </c>
      <c r="J258" s="134">
        <v>0.1333</v>
      </c>
      <c r="K258" s="101">
        <f t="shared" si="15"/>
        <v>1.3219841804432038E-2</v>
      </c>
      <c r="M258" s="131"/>
      <c r="N258" s="131"/>
      <c r="O258" s="131"/>
      <c r="P258" s="131"/>
      <c r="Q258" s="131"/>
      <c r="R258" s="131"/>
      <c r="S258" s="131"/>
      <c r="T258" s="131"/>
      <c r="W258" s="135"/>
      <c r="X258" s="135"/>
      <c r="Y258" s="135"/>
      <c r="Z258" s="135"/>
      <c r="AA258" s="135"/>
      <c r="AB258" s="135"/>
      <c r="AC258" s="135"/>
      <c r="AD258" s="135"/>
    </row>
    <row r="259" spans="2:30" ht="15" customHeight="1">
      <c r="B259" s="83" t="s">
        <v>571</v>
      </c>
      <c r="C259" s="84" t="s">
        <v>572</v>
      </c>
      <c r="D259" s="84">
        <v>212</v>
      </c>
      <c r="E259" s="84">
        <v>303.33999999999997</v>
      </c>
      <c r="F259" s="317">
        <f t="shared" si="12"/>
        <v>64308.079999999994</v>
      </c>
      <c r="G259" s="132">
        <f t="shared" si="13"/>
        <v>1.5478317312890573E-3</v>
      </c>
      <c r="H259" s="133" t="s">
        <v>135</v>
      </c>
      <c r="I259" s="101" t="str">
        <f t="shared" si="14"/>
        <v/>
      </c>
      <c r="J259" s="134">
        <v>0.15939999999999999</v>
      </c>
      <c r="K259" s="101">
        <f t="shared" si="15"/>
        <v>2.4672437796747571E-4</v>
      </c>
      <c r="M259" s="131"/>
      <c r="N259" s="131"/>
      <c r="O259" s="131"/>
      <c r="P259" s="131"/>
      <c r="Q259" s="131"/>
      <c r="R259" s="131"/>
      <c r="S259" s="131"/>
      <c r="T259" s="131"/>
      <c r="W259" s="135"/>
      <c r="X259" s="135"/>
      <c r="Y259" s="135"/>
      <c r="Z259" s="135"/>
      <c r="AA259" s="135"/>
      <c r="AB259" s="135"/>
      <c r="AC259" s="135"/>
      <c r="AD259" s="135"/>
    </row>
    <row r="260" spans="2:30" ht="15" customHeight="1">
      <c r="B260" s="83" t="s">
        <v>573</v>
      </c>
      <c r="C260" s="84" t="s">
        <v>574</v>
      </c>
      <c r="D260" s="84">
        <v>401.86667999999997</v>
      </c>
      <c r="E260" s="84">
        <v>186.02</v>
      </c>
      <c r="F260" s="317">
        <f t="shared" si="12"/>
        <v>74755.239813599997</v>
      </c>
      <c r="G260" s="132" t="str">
        <f t="shared" si="13"/>
        <v/>
      </c>
      <c r="H260" s="133">
        <v>9.6763788839909683E-3</v>
      </c>
      <c r="I260" s="101" t="str">
        <f t="shared" si="14"/>
        <v/>
      </c>
      <c r="J260" s="134" t="s">
        <v>135</v>
      </c>
      <c r="K260" s="101" t="str">
        <f t="shared" si="15"/>
        <v/>
      </c>
      <c r="M260" s="131"/>
      <c r="N260" s="131"/>
      <c r="O260" s="131"/>
      <c r="P260" s="131"/>
      <c r="Q260" s="131"/>
      <c r="R260" s="131"/>
      <c r="S260" s="131"/>
      <c r="T260" s="131"/>
      <c r="W260" s="135"/>
      <c r="X260" s="135"/>
      <c r="Y260" s="135"/>
      <c r="Z260" s="135"/>
      <c r="AA260" s="135"/>
      <c r="AB260" s="135"/>
      <c r="AC260" s="135"/>
      <c r="AD260" s="135"/>
    </row>
    <row r="261" spans="2:30" ht="15" customHeight="1">
      <c r="B261" s="83" t="s">
        <v>575</v>
      </c>
      <c r="C261" s="84" t="s">
        <v>576</v>
      </c>
      <c r="D261" s="84">
        <v>3634.4501300000002</v>
      </c>
      <c r="E261" s="84">
        <v>26.69</v>
      </c>
      <c r="F261" s="317">
        <f t="shared" si="12"/>
        <v>97003.473969700004</v>
      </c>
      <c r="G261" s="132" t="str">
        <f t="shared" si="13"/>
        <v/>
      </c>
      <c r="H261" s="133">
        <v>4.9456725365305355E-2</v>
      </c>
      <c r="I261" s="101" t="str">
        <f t="shared" si="14"/>
        <v/>
      </c>
      <c r="J261" s="134" t="s">
        <v>135</v>
      </c>
      <c r="K261" s="101" t="str">
        <f t="shared" si="15"/>
        <v/>
      </c>
      <c r="M261" s="131"/>
      <c r="N261" s="131"/>
      <c r="O261" s="131"/>
      <c r="P261" s="131"/>
      <c r="Q261" s="131"/>
      <c r="R261" s="131"/>
      <c r="S261" s="131"/>
      <c r="T261" s="131"/>
      <c r="W261" s="135"/>
      <c r="X261" s="135"/>
      <c r="Y261" s="135"/>
      <c r="Z261" s="135"/>
      <c r="AA261" s="135"/>
      <c r="AB261" s="135"/>
      <c r="AC261" s="135"/>
      <c r="AD261" s="135"/>
    </row>
    <row r="262" spans="2:30" ht="15" customHeight="1">
      <c r="B262" s="83" t="s">
        <v>577</v>
      </c>
      <c r="C262" s="84" t="s">
        <v>578</v>
      </c>
      <c r="D262" s="84">
        <v>185.29787999999999</v>
      </c>
      <c r="E262" s="84">
        <v>46.51</v>
      </c>
      <c r="F262" s="317">
        <f t="shared" si="12"/>
        <v>8618.2043987999987</v>
      </c>
      <c r="G262" s="132" t="str">
        <f t="shared" si="13"/>
        <v/>
      </c>
      <c r="H262" s="133">
        <v>4.042141474951623E-2</v>
      </c>
      <c r="I262" s="101" t="str">
        <f t="shared" si="14"/>
        <v/>
      </c>
      <c r="J262" s="134">
        <v>-1.0200000000000001E-2</v>
      </c>
      <c r="K262" s="101" t="str">
        <f t="shared" si="15"/>
        <v/>
      </c>
      <c r="M262" s="131"/>
      <c r="N262" s="131"/>
      <c r="O262" s="131"/>
      <c r="P262" s="131"/>
      <c r="Q262" s="131"/>
      <c r="R262" s="131"/>
      <c r="S262" s="131"/>
      <c r="T262" s="131"/>
      <c r="W262" s="135"/>
      <c r="X262" s="135"/>
      <c r="Y262" s="135"/>
      <c r="Z262" s="135"/>
      <c r="AA262" s="135"/>
      <c r="AB262" s="135"/>
      <c r="AC262" s="135"/>
      <c r="AD262" s="135"/>
    </row>
    <row r="263" spans="2:30" ht="15" customHeight="1">
      <c r="B263" s="83" t="s">
        <v>579</v>
      </c>
      <c r="C263" s="84" t="s">
        <v>580</v>
      </c>
      <c r="D263" s="84">
        <v>131.39233999999999</v>
      </c>
      <c r="E263" s="84">
        <v>1175.47</v>
      </c>
      <c r="F263" s="317">
        <f t="shared" si="12"/>
        <v>154447.75389979998</v>
      </c>
      <c r="G263" s="132">
        <f t="shared" si="13"/>
        <v>3.7174043185931485E-3</v>
      </c>
      <c r="H263" s="133">
        <v>6.46549890682025E-3</v>
      </c>
      <c r="I263" s="101">
        <f t="shared" si="14"/>
        <v>2.4034873558072877E-5</v>
      </c>
      <c r="J263" s="134">
        <v>0.11699999999999999</v>
      </c>
      <c r="K263" s="101">
        <f t="shared" si="15"/>
        <v>4.3493630527539836E-4</v>
      </c>
      <c r="M263" s="131"/>
      <c r="N263" s="131"/>
      <c r="O263" s="131"/>
      <c r="P263" s="131"/>
      <c r="Q263" s="131"/>
      <c r="R263" s="131"/>
      <c r="S263" s="131"/>
      <c r="T263" s="131"/>
      <c r="W263" s="135"/>
      <c r="X263" s="135"/>
      <c r="Y263" s="135"/>
      <c r="Z263" s="135"/>
      <c r="AA263" s="135"/>
      <c r="AB263" s="135"/>
      <c r="AC263" s="135"/>
      <c r="AD263" s="135"/>
    </row>
    <row r="264" spans="2:30" ht="15" customHeight="1">
      <c r="B264" s="83" t="s">
        <v>581</v>
      </c>
      <c r="C264" s="84" t="s">
        <v>582</v>
      </c>
      <c r="D264" s="84">
        <v>268.35180000000003</v>
      </c>
      <c r="E264" s="84">
        <v>304.79000000000002</v>
      </c>
      <c r="F264" s="317">
        <f t="shared" si="12"/>
        <v>81790.945122000019</v>
      </c>
      <c r="G264" s="132">
        <f t="shared" si="13"/>
        <v>1.9686269624587388E-3</v>
      </c>
      <c r="H264" s="133">
        <v>8.7929394008989803E-3</v>
      </c>
      <c r="I264" s="101">
        <f t="shared" si="14"/>
        <v>1.7310017583875523E-5</v>
      </c>
      <c r="J264" s="134">
        <v>0.10300000000000001</v>
      </c>
      <c r="K264" s="101">
        <f t="shared" si="15"/>
        <v>2.0276857713325011E-4</v>
      </c>
      <c r="M264" s="131"/>
      <c r="N264" s="131"/>
      <c r="O264" s="131"/>
      <c r="P264" s="131"/>
      <c r="Q264" s="131"/>
      <c r="R264" s="131"/>
      <c r="S264" s="131"/>
      <c r="T264" s="131"/>
      <c r="W264" s="135"/>
      <c r="X264" s="135"/>
      <c r="Y264" s="135"/>
      <c r="Z264" s="135"/>
      <c r="AA264" s="135"/>
      <c r="AB264" s="135"/>
      <c r="AC264" s="135"/>
      <c r="AD264" s="135"/>
    </row>
    <row r="265" spans="2:30" ht="15" customHeight="1">
      <c r="B265" s="83" t="s">
        <v>584</v>
      </c>
      <c r="C265" s="84" t="s">
        <v>585</v>
      </c>
      <c r="D265" s="84">
        <v>253.23990000000001</v>
      </c>
      <c r="E265" s="84">
        <v>67.48</v>
      </c>
      <c r="F265" s="317">
        <f t="shared" si="12"/>
        <v>17088.628452000001</v>
      </c>
      <c r="G265" s="132">
        <f t="shared" si="13"/>
        <v>4.1130634536460438E-4</v>
      </c>
      <c r="H265" s="133">
        <v>2.8452874925903968E-2</v>
      </c>
      <c r="I265" s="101">
        <f t="shared" si="14"/>
        <v>1.1702848000889749E-5</v>
      </c>
      <c r="J265" s="134">
        <v>4.5400000000000003E-2</v>
      </c>
      <c r="K265" s="101">
        <f t="shared" si="15"/>
        <v>1.8673308079553041E-5</v>
      </c>
      <c r="M265" s="131"/>
      <c r="N265" s="131"/>
      <c r="O265" s="131"/>
      <c r="P265" s="131"/>
      <c r="Q265" s="131"/>
      <c r="R265" s="131"/>
      <c r="S265" s="131"/>
      <c r="T265" s="131"/>
      <c r="W265" s="135"/>
      <c r="X265" s="135"/>
      <c r="Y265" s="135"/>
      <c r="Z265" s="135"/>
      <c r="AA265" s="135"/>
      <c r="AB265" s="135"/>
      <c r="AC265" s="135"/>
      <c r="AD265" s="135"/>
    </row>
    <row r="266" spans="2:30" ht="15" customHeight="1">
      <c r="B266" s="83" t="s">
        <v>586</v>
      </c>
      <c r="C266" s="84" t="s">
        <v>587</v>
      </c>
      <c r="D266" s="84">
        <v>525.20435999999995</v>
      </c>
      <c r="E266" s="84">
        <v>105.42</v>
      </c>
      <c r="F266" s="317">
        <f t="shared" si="12"/>
        <v>55367.043631199995</v>
      </c>
      <c r="G266" s="132" t="str">
        <f t="shared" si="13"/>
        <v/>
      </c>
      <c r="H266" s="133">
        <v>1.2521343198634035E-2</v>
      </c>
      <c r="I266" s="101" t="str">
        <f t="shared" si="14"/>
        <v/>
      </c>
      <c r="J266" s="134">
        <v>-3.95E-2</v>
      </c>
      <c r="K266" s="101" t="str">
        <f t="shared" si="15"/>
        <v/>
      </c>
      <c r="M266" s="131"/>
      <c r="N266" s="131"/>
      <c r="O266" s="131"/>
      <c r="P266" s="131"/>
      <c r="Q266" s="131"/>
      <c r="R266" s="131"/>
      <c r="S266" s="131"/>
      <c r="T266" s="131"/>
      <c r="W266" s="135"/>
      <c r="X266" s="135"/>
      <c r="Y266" s="135"/>
      <c r="Z266" s="135"/>
      <c r="AA266" s="135"/>
      <c r="AB266" s="135"/>
      <c r="AC266" s="135"/>
      <c r="AD266" s="135"/>
    </row>
    <row r="267" spans="2:30" ht="15" customHeight="1">
      <c r="B267" s="83" t="s">
        <v>588</v>
      </c>
      <c r="C267" s="84" t="s">
        <v>589</v>
      </c>
      <c r="D267" s="84">
        <v>443.17917999999997</v>
      </c>
      <c r="E267" s="84">
        <v>913.59</v>
      </c>
      <c r="F267" s="317">
        <f t="shared" si="12"/>
        <v>404884.0670562</v>
      </c>
      <c r="G267" s="132">
        <f t="shared" si="13"/>
        <v>9.7451580965090684E-3</v>
      </c>
      <c r="H267" s="133">
        <v>5.6918311277487713E-3</v>
      </c>
      <c r="I267" s="101">
        <f t="shared" si="14"/>
        <v>5.5467794198543277E-5</v>
      </c>
      <c r="J267" s="134">
        <v>6.7500000000000004E-2</v>
      </c>
      <c r="K267" s="101">
        <f t="shared" si="15"/>
        <v>6.5779817151436219E-4</v>
      </c>
      <c r="M267" s="131"/>
      <c r="N267" s="131"/>
      <c r="O267" s="131"/>
      <c r="P267" s="131"/>
      <c r="Q267" s="131"/>
      <c r="R267" s="131"/>
      <c r="S267" s="131"/>
      <c r="T267" s="131"/>
      <c r="W267" s="135"/>
      <c r="X267" s="135"/>
      <c r="Y267" s="135"/>
      <c r="Z267" s="135"/>
      <c r="AA267" s="135"/>
      <c r="AB267" s="135"/>
      <c r="AC267" s="135"/>
      <c r="AD267" s="135"/>
    </row>
    <row r="268" spans="2:30" ht="15" customHeight="1">
      <c r="B268" s="83" t="s">
        <v>590</v>
      </c>
      <c r="C268" s="84" t="s">
        <v>591</v>
      </c>
      <c r="D268" s="84">
        <v>382.42365000000001</v>
      </c>
      <c r="E268" s="84">
        <v>371.18</v>
      </c>
      <c r="F268" s="317">
        <f t="shared" si="12"/>
        <v>141948.01040699999</v>
      </c>
      <c r="G268" s="132">
        <f t="shared" si="13"/>
        <v>3.4165478848272868E-3</v>
      </c>
      <c r="H268" s="133">
        <v>9.0522118648634076E-3</v>
      </c>
      <c r="I268" s="101">
        <f t="shared" si="14"/>
        <v>3.0927315299907545E-5</v>
      </c>
      <c r="J268" s="134">
        <v>0.1042</v>
      </c>
      <c r="K268" s="101">
        <f t="shared" si="15"/>
        <v>3.560042895990033E-4</v>
      </c>
      <c r="M268" s="131"/>
      <c r="N268" s="131"/>
      <c r="O268" s="131"/>
      <c r="P268" s="131"/>
      <c r="Q268" s="131"/>
      <c r="R268" s="131"/>
      <c r="S268" s="131"/>
      <c r="T268" s="131"/>
      <c r="W268" s="135"/>
      <c r="X268" s="135"/>
      <c r="Y268" s="135"/>
      <c r="Z268" s="135"/>
      <c r="AA268" s="135"/>
      <c r="AB268" s="135"/>
      <c r="AC268" s="135"/>
      <c r="AD268" s="135"/>
    </row>
    <row r="269" spans="2:30" ht="15" customHeight="1">
      <c r="B269" s="83" t="s">
        <v>592</v>
      </c>
      <c r="C269" s="84" t="s">
        <v>593</v>
      </c>
      <c r="D269" s="84">
        <v>283.04507999999998</v>
      </c>
      <c r="E269" s="84">
        <v>57.54</v>
      </c>
      <c r="F269" s="317">
        <f t="shared" si="12"/>
        <v>16286.413903199998</v>
      </c>
      <c r="G269" s="132">
        <f t="shared" si="13"/>
        <v>3.9199783648151567E-4</v>
      </c>
      <c r="H269" s="133">
        <v>3.5453597497393116E-2</v>
      </c>
      <c r="I269" s="101">
        <f t="shared" si="14"/>
        <v>1.3897733514464579E-5</v>
      </c>
      <c r="J269" s="134">
        <v>0.113</v>
      </c>
      <c r="K269" s="101">
        <f t="shared" si="15"/>
        <v>4.4295755522411271E-5</v>
      </c>
      <c r="M269" s="131"/>
      <c r="N269" s="131"/>
      <c r="O269" s="131"/>
      <c r="P269" s="131"/>
      <c r="Q269" s="131"/>
      <c r="R269" s="131"/>
      <c r="S269" s="131"/>
      <c r="T269" s="131"/>
      <c r="W269" s="135"/>
      <c r="X269" s="135"/>
      <c r="Y269" s="135"/>
      <c r="Z269" s="135"/>
      <c r="AA269" s="135"/>
      <c r="AB269" s="135"/>
      <c r="AC269" s="135"/>
      <c r="AD269" s="135"/>
    </row>
    <row r="270" spans="2:30" ht="15" customHeight="1">
      <c r="B270" s="83" t="s">
        <v>594</v>
      </c>
      <c r="C270" s="84" t="s">
        <v>595</v>
      </c>
      <c r="D270" s="84">
        <v>139.35248000000001</v>
      </c>
      <c r="E270" s="84">
        <v>59.06</v>
      </c>
      <c r="F270" s="317">
        <f t="shared" si="12"/>
        <v>8230.1574688000019</v>
      </c>
      <c r="G270" s="132" t="str">
        <f t="shared" si="13"/>
        <v/>
      </c>
      <c r="H270" s="133">
        <v>2.505926176769387E-2</v>
      </c>
      <c r="I270" s="101" t="str">
        <f t="shared" si="14"/>
        <v/>
      </c>
      <c r="J270" s="134">
        <v>-2.5499999999999998E-2</v>
      </c>
      <c r="K270" s="101" t="str">
        <f t="shared" si="15"/>
        <v/>
      </c>
      <c r="M270" s="131"/>
      <c r="N270" s="131"/>
      <c r="O270" s="131"/>
      <c r="P270" s="131"/>
      <c r="Q270" s="131"/>
      <c r="R270" s="131"/>
      <c r="S270" s="131"/>
      <c r="T270" s="131"/>
      <c r="W270" s="135"/>
      <c r="X270" s="135"/>
      <c r="Y270" s="135"/>
      <c r="Z270" s="135"/>
      <c r="AA270" s="135"/>
      <c r="AB270" s="135"/>
      <c r="AC270" s="135"/>
      <c r="AD270" s="135"/>
    </row>
    <row r="271" spans="2:30" ht="15" customHeight="1">
      <c r="B271" s="83" t="s">
        <v>596</v>
      </c>
      <c r="C271" s="84" t="s">
        <v>597</v>
      </c>
      <c r="D271" s="84">
        <v>796.64242999999999</v>
      </c>
      <c r="E271" s="84">
        <v>252.25</v>
      </c>
      <c r="F271" s="317">
        <f t="shared" si="12"/>
        <v>200953.0529675</v>
      </c>
      <c r="G271" s="132">
        <f t="shared" si="13"/>
        <v>4.836740762319559E-3</v>
      </c>
      <c r="H271" s="133">
        <v>7.2943508424182365E-3</v>
      </c>
      <c r="I271" s="101">
        <f t="shared" si="14"/>
        <v>3.5280884054184297E-5</v>
      </c>
      <c r="J271" s="134">
        <v>9.8299999999999998E-2</v>
      </c>
      <c r="K271" s="101">
        <f t="shared" si="15"/>
        <v>4.7545161693601264E-4</v>
      </c>
      <c r="M271" s="131"/>
      <c r="N271" s="131"/>
      <c r="O271" s="131"/>
      <c r="P271" s="131"/>
      <c r="Q271" s="131"/>
      <c r="R271" s="131"/>
      <c r="S271" s="131"/>
      <c r="T271" s="131"/>
      <c r="W271" s="135"/>
      <c r="X271" s="135"/>
      <c r="Y271" s="135"/>
      <c r="Z271" s="135"/>
      <c r="AA271" s="135"/>
      <c r="AB271" s="135"/>
      <c r="AC271" s="135"/>
      <c r="AD271" s="135"/>
    </row>
    <row r="272" spans="2:30" ht="15" customHeight="1">
      <c r="B272" s="83" t="s">
        <v>598</v>
      </c>
      <c r="C272" s="84" t="s">
        <v>599</v>
      </c>
      <c r="D272" s="84">
        <v>237.59504000000001</v>
      </c>
      <c r="E272" s="84">
        <v>212.26</v>
      </c>
      <c r="F272" s="317">
        <f t="shared" ref="F272:F335" si="16">IFERROR(D272*E272, "")</f>
        <v>50431.923190399997</v>
      </c>
      <c r="G272" s="132">
        <f t="shared" ref="G272:G335" si="17">IF(AND(ISNUMBER($J272)), IF(AND($J272&lt;=20%,$J272&gt;0%), $F272/SUMIFS($F$15:$F$517,$J$15:$J$517, "&gt;"&amp;0%,$J$15:$J$517, "&lt;="&amp;20%),""),"")</f>
        <v>1.2138463935485804E-3</v>
      </c>
      <c r="H272" s="133">
        <v>9.624045981343636E-3</v>
      </c>
      <c r="I272" s="101">
        <f t="shared" ref="I272:I335" si="18">IFERROR(G272*H272, "")</f>
        <v>1.1682113505799682E-5</v>
      </c>
      <c r="J272" s="134">
        <v>0.14899999999999999</v>
      </c>
      <c r="K272" s="101">
        <f t="shared" ref="K272:K335" si="19">IFERROR(G272*J272, "")</f>
        <v>1.8086311263873847E-4</v>
      </c>
      <c r="M272" s="131"/>
      <c r="N272" s="131"/>
      <c r="O272" s="131"/>
      <c r="P272" s="131"/>
      <c r="Q272" s="131"/>
      <c r="R272" s="131"/>
      <c r="S272" s="131"/>
      <c r="T272" s="131"/>
      <c r="W272" s="135"/>
      <c r="X272" s="135"/>
      <c r="Y272" s="135"/>
      <c r="Z272" s="135"/>
      <c r="AA272" s="135"/>
      <c r="AB272" s="135"/>
      <c r="AC272" s="135"/>
      <c r="AD272" s="135"/>
    </row>
    <row r="273" spans="2:30" ht="15" customHeight="1">
      <c r="B273" s="83" t="s">
        <v>600</v>
      </c>
      <c r="C273" s="84" t="s">
        <v>601</v>
      </c>
      <c r="D273" s="84">
        <v>156.01850999999999</v>
      </c>
      <c r="E273" s="84">
        <v>167.59</v>
      </c>
      <c r="F273" s="317">
        <f t="shared" si="16"/>
        <v>26147.142090900001</v>
      </c>
      <c r="G273" s="132">
        <f t="shared" si="17"/>
        <v>6.2933578814386513E-4</v>
      </c>
      <c r="H273" s="133">
        <v>2.0764962109911092E-2</v>
      </c>
      <c r="I273" s="101">
        <f t="shared" si="18"/>
        <v>1.3068133795218393E-5</v>
      </c>
      <c r="J273" s="134">
        <v>5.2999999999999999E-2</v>
      </c>
      <c r="K273" s="101">
        <f t="shared" si="19"/>
        <v>3.3354796771624853E-5</v>
      </c>
      <c r="M273" s="131"/>
      <c r="N273" s="131"/>
      <c r="O273" s="131"/>
      <c r="P273" s="131"/>
      <c r="Q273" s="131"/>
      <c r="R273" s="131"/>
      <c r="S273" s="131"/>
      <c r="T273" s="131"/>
      <c r="W273" s="135"/>
      <c r="X273" s="135"/>
      <c r="Y273" s="135"/>
      <c r="Z273" s="135"/>
      <c r="AA273" s="135"/>
      <c r="AB273" s="135"/>
      <c r="AC273" s="135"/>
      <c r="AD273" s="135"/>
    </row>
    <row r="274" spans="2:30" ht="15" customHeight="1">
      <c r="B274" s="83" t="s">
        <v>602</v>
      </c>
      <c r="C274" s="84" t="s">
        <v>603</v>
      </c>
      <c r="D274" s="84">
        <v>292.06054</v>
      </c>
      <c r="E274" s="84">
        <v>159.01</v>
      </c>
      <c r="F274" s="317">
        <f t="shared" si="16"/>
        <v>46440.546465399995</v>
      </c>
      <c r="G274" s="132">
        <f t="shared" si="17"/>
        <v>1.1177779127840544E-3</v>
      </c>
      <c r="H274" s="133">
        <v>1.1320042764606001E-2</v>
      </c>
      <c r="I274" s="101">
        <f t="shared" si="18"/>
        <v>1.2653293774047532E-5</v>
      </c>
      <c r="J274" s="134">
        <v>0.107</v>
      </c>
      <c r="K274" s="101">
        <f t="shared" si="19"/>
        <v>1.1960223666789382E-4</v>
      </c>
      <c r="M274" s="131"/>
      <c r="N274" s="131"/>
      <c r="O274" s="131"/>
      <c r="P274" s="131"/>
      <c r="Q274" s="131"/>
      <c r="R274" s="131"/>
      <c r="S274" s="131"/>
      <c r="T274" s="131"/>
      <c r="W274" s="135"/>
      <c r="X274" s="135"/>
      <c r="Y274" s="135"/>
      <c r="Z274" s="135"/>
      <c r="AA274" s="135"/>
      <c r="AB274" s="135"/>
      <c r="AC274" s="135"/>
      <c r="AD274" s="135"/>
    </row>
    <row r="275" spans="2:30" ht="15" customHeight="1">
      <c r="B275" s="83" t="s">
        <v>604</v>
      </c>
      <c r="C275" s="84" t="s">
        <v>605</v>
      </c>
      <c r="D275" s="84">
        <v>250.10613000000001</v>
      </c>
      <c r="E275" s="84">
        <v>202.03</v>
      </c>
      <c r="F275" s="317">
        <f t="shared" si="16"/>
        <v>50528.941443900003</v>
      </c>
      <c r="G275" s="132">
        <f t="shared" si="17"/>
        <v>1.2161815267275147E-3</v>
      </c>
      <c r="H275" s="133">
        <v>3.7618175518487353E-3</v>
      </c>
      <c r="I275" s="101">
        <f t="shared" si="18"/>
        <v>4.5750530134777564E-6</v>
      </c>
      <c r="J275" s="134">
        <v>0.13009999999999999</v>
      </c>
      <c r="K275" s="101">
        <f t="shared" si="19"/>
        <v>1.5822521662724965E-4</v>
      </c>
      <c r="M275" s="131"/>
      <c r="N275" s="131"/>
      <c r="O275" s="131"/>
      <c r="P275" s="131"/>
      <c r="Q275" s="131"/>
      <c r="R275" s="131"/>
      <c r="S275" s="131"/>
      <c r="T275" s="131"/>
      <c r="W275" s="135"/>
      <c r="X275" s="135"/>
      <c r="Y275" s="135"/>
      <c r="Z275" s="135"/>
      <c r="AA275" s="135"/>
      <c r="AB275" s="135"/>
      <c r="AC275" s="135"/>
      <c r="AD275" s="135"/>
    </row>
    <row r="276" spans="2:30" ht="15" customHeight="1">
      <c r="B276" s="83" t="s">
        <v>1366</v>
      </c>
      <c r="C276" s="84" t="s">
        <v>1367</v>
      </c>
      <c r="D276" s="84">
        <v>46.189070000000001</v>
      </c>
      <c r="E276" s="84">
        <v>295.49</v>
      </c>
      <c r="F276" s="317">
        <f t="shared" si="16"/>
        <v>13648.408294300001</v>
      </c>
      <c r="G276" s="132" t="str">
        <f t="shared" si="17"/>
        <v/>
      </c>
      <c r="H276" s="133">
        <v>1.8477782666080071E-2</v>
      </c>
      <c r="I276" s="101" t="str">
        <f t="shared" si="18"/>
        <v/>
      </c>
      <c r="J276" s="134" t="s">
        <v>135</v>
      </c>
      <c r="K276" s="101" t="str">
        <f t="shared" si="19"/>
        <v/>
      </c>
      <c r="M276" s="131"/>
      <c r="N276" s="131"/>
      <c r="O276" s="131"/>
      <c r="P276" s="131"/>
      <c r="Q276" s="131"/>
      <c r="R276" s="131"/>
      <c r="S276" s="131"/>
      <c r="T276" s="131"/>
      <c r="W276" s="135"/>
      <c r="X276" s="135"/>
      <c r="Y276" s="135"/>
      <c r="Z276" s="135"/>
      <c r="AA276" s="135"/>
      <c r="AB276" s="135"/>
      <c r="AC276" s="135"/>
      <c r="AD276" s="135"/>
    </row>
    <row r="277" spans="2:30" ht="15" customHeight="1">
      <c r="B277" s="83" t="s">
        <v>606</v>
      </c>
      <c r="C277" s="84" t="s">
        <v>607</v>
      </c>
      <c r="D277" s="84">
        <v>23.709050000000001</v>
      </c>
      <c r="E277" s="84">
        <v>1805.83</v>
      </c>
      <c r="F277" s="317">
        <f t="shared" si="16"/>
        <v>42814.513761499999</v>
      </c>
      <c r="G277" s="132" t="str">
        <f t="shared" si="17"/>
        <v/>
      </c>
      <c r="H277" s="133" t="s">
        <v>135</v>
      </c>
      <c r="I277" s="101" t="str">
        <f t="shared" si="18"/>
        <v/>
      </c>
      <c r="J277" s="134" t="s">
        <v>135</v>
      </c>
      <c r="K277" s="101" t="str">
        <f t="shared" si="19"/>
        <v/>
      </c>
      <c r="M277" s="131"/>
      <c r="N277" s="131"/>
      <c r="O277" s="131"/>
      <c r="P277" s="131"/>
      <c r="Q277" s="131"/>
      <c r="R277" s="131"/>
      <c r="S277" s="131"/>
      <c r="T277" s="131"/>
      <c r="W277" s="135"/>
      <c r="X277" s="135"/>
      <c r="Y277" s="135"/>
      <c r="Z277" s="135"/>
      <c r="AA277" s="135"/>
      <c r="AB277" s="135"/>
      <c r="AC277" s="135"/>
      <c r="AD277" s="135"/>
    </row>
    <row r="278" spans="2:30" ht="15" customHeight="1">
      <c r="B278" s="83" t="s">
        <v>608</v>
      </c>
      <c r="C278" s="84" t="s">
        <v>609</v>
      </c>
      <c r="D278" s="84">
        <v>1148.0357200000001</v>
      </c>
      <c r="E278" s="84">
        <v>40.4</v>
      </c>
      <c r="F278" s="317">
        <f t="shared" si="16"/>
        <v>46380.643088000004</v>
      </c>
      <c r="G278" s="132">
        <f t="shared" si="17"/>
        <v>1.1163360978775746E-3</v>
      </c>
      <c r="H278" s="133">
        <v>2.1782178217821784E-2</v>
      </c>
      <c r="I278" s="101">
        <f t="shared" si="18"/>
        <v>2.4316231834957074E-5</v>
      </c>
      <c r="J278" s="134">
        <v>0.1079</v>
      </c>
      <c r="K278" s="101">
        <f t="shared" si="19"/>
        <v>1.204526649609903E-4</v>
      </c>
      <c r="M278" s="131"/>
      <c r="N278" s="131"/>
      <c r="O278" s="131"/>
      <c r="P278" s="131"/>
      <c r="Q278" s="131"/>
      <c r="R278" s="131"/>
      <c r="S278" s="131"/>
      <c r="T278" s="131"/>
      <c r="W278" s="135"/>
      <c r="X278" s="135"/>
      <c r="Y278" s="135"/>
      <c r="Z278" s="135"/>
      <c r="AA278" s="135"/>
      <c r="AB278" s="135"/>
      <c r="AC278" s="135"/>
      <c r="AD278" s="135"/>
    </row>
    <row r="279" spans="2:30" ht="15" customHeight="1">
      <c r="B279" s="83" t="s">
        <v>610</v>
      </c>
      <c r="C279" s="84" t="s">
        <v>611</v>
      </c>
      <c r="D279" s="84">
        <v>153.69077999999999</v>
      </c>
      <c r="E279" s="84">
        <v>188.72</v>
      </c>
      <c r="F279" s="317">
        <f t="shared" si="16"/>
        <v>29004.524001599999</v>
      </c>
      <c r="G279" s="132">
        <f t="shared" si="17"/>
        <v>6.9811013795796032E-4</v>
      </c>
      <c r="H279" s="133">
        <v>3.17931326833404E-2</v>
      </c>
      <c r="I279" s="101">
        <f t="shared" si="18"/>
        <v>2.2195108243682504E-5</v>
      </c>
      <c r="J279" s="134">
        <v>0.12560000000000002</v>
      </c>
      <c r="K279" s="101">
        <f t="shared" si="19"/>
        <v>8.7682633327519828E-5</v>
      </c>
      <c r="M279" s="131"/>
      <c r="N279" s="131"/>
      <c r="O279" s="131"/>
      <c r="P279" s="131"/>
      <c r="Q279" s="131"/>
      <c r="R279" s="131"/>
      <c r="S279" s="131"/>
      <c r="T279" s="131"/>
      <c r="W279" s="135"/>
      <c r="X279" s="135"/>
      <c r="Y279" s="135"/>
      <c r="Z279" s="135"/>
      <c r="AA279" s="135"/>
      <c r="AB279" s="135"/>
      <c r="AC279" s="135"/>
      <c r="AD279" s="135"/>
    </row>
    <row r="280" spans="2:30" ht="15" customHeight="1">
      <c r="B280" s="83" t="s">
        <v>612</v>
      </c>
      <c r="C280" s="84" t="s">
        <v>70</v>
      </c>
      <c r="D280" s="84">
        <v>591.53976999999998</v>
      </c>
      <c r="E280" s="84">
        <v>82.11</v>
      </c>
      <c r="F280" s="317">
        <f t="shared" si="16"/>
        <v>48571.330514699999</v>
      </c>
      <c r="G280" s="132" t="str">
        <f t="shared" si="17"/>
        <v/>
      </c>
      <c r="H280" s="133">
        <v>2.776762879064669E-2</v>
      </c>
      <c r="I280" s="101" t="str">
        <f t="shared" si="18"/>
        <v/>
      </c>
      <c r="J280" s="134" t="s">
        <v>135</v>
      </c>
      <c r="K280" s="101" t="str">
        <f t="shared" si="19"/>
        <v/>
      </c>
      <c r="M280" s="131"/>
      <c r="N280" s="131"/>
      <c r="O280" s="131"/>
      <c r="P280" s="131"/>
      <c r="Q280" s="131"/>
      <c r="R280" s="131"/>
      <c r="S280" s="131"/>
      <c r="T280" s="131"/>
      <c r="W280" s="135"/>
      <c r="X280" s="135"/>
      <c r="Y280" s="135"/>
      <c r="Z280" s="135"/>
      <c r="AA280" s="135"/>
      <c r="AB280" s="135"/>
      <c r="AC280" s="135"/>
      <c r="AD280" s="135"/>
    </row>
    <row r="281" spans="2:30" ht="15" customHeight="1">
      <c r="B281" s="83" t="s">
        <v>583</v>
      </c>
      <c r="C281" s="84" t="s">
        <v>1533</v>
      </c>
      <c r="D281" s="84">
        <v>537.85189000000003</v>
      </c>
      <c r="E281" s="84">
        <v>61.47</v>
      </c>
      <c r="F281" s="317">
        <f t="shared" si="16"/>
        <v>33061.755678300004</v>
      </c>
      <c r="G281" s="132" t="str">
        <f t="shared" si="17"/>
        <v/>
      </c>
      <c r="H281" s="133" t="s">
        <v>135</v>
      </c>
      <c r="I281" s="101" t="str">
        <f t="shared" si="18"/>
        <v/>
      </c>
      <c r="J281" s="134" t="s">
        <v>135</v>
      </c>
      <c r="K281" s="101" t="str">
        <f t="shared" si="19"/>
        <v/>
      </c>
      <c r="M281" s="131"/>
      <c r="N281" s="131"/>
      <c r="O281" s="131"/>
      <c r="P281" s="131"/>
      <c r="Q281" s="131"/>
      <c r="R281" s="131"/>
      <c r="S281" s="131"/>
      <c r="T281" s="131"/>
      <c r="W281" s="135"/>
      <c r="X281" s="135"/>
      <c r="Y281" s="135"/>
      <c r="Z281" s="135"/>
      <c r="AA281" s="135"/>
      <c r="AB281" s="135"/>
      <c r="AC281" s="135"/>
      <c r="AD281" s="135"/>
    </row>
    <row r="282" spans="2:30" ht="15" customHeight="1">
      <c r="B282" s="83" t="s">
        <v>613</v>
      </c>
      <c r="C282" s="84" t="s">
        <v>614</v>
      </c>
      <c r="D282" s="84">
        <v>661.01176999999996</v>
      </c>
      <c r="E282" s="84">
        <v>43.46</v>
      </c>
      <c r="F282" s="317">
        <f t="shared" si="16"/>
        <v>28727.571524199997</v>
      </c>
      <c r="G282" s="132" t="str">
        <f t="shared" si="17"/>
        <v/>
      </c>
      <c r="H282" s="133">
        <v>3.6815462494247587E-2</v>
      </c>
      <c r="I282" s="101" t="str">
        <f t="shared" si="18"/>
        <v/>
      </c>
      <c r="J282" s="134" t="s">
        <v>135</v>
      </c>
      <c r="K282" s="101" t="str">
        <f t="shared" si="19"/>
        <v/>
      </c>
      <c r="M282" s="131"/>
      <c r="N282" s="131"/>
      <c r="O282" s="131"/>
      <c r="P282" s="131"/>
      <c r="Q282" s="131"/>
      <c r="R282" s="131"/>
      <c r="S282" s="131"/>
      <c r="T282" s="131"/>
      <c r="W282" s="135"/>
      <c r="X282" s="135"/>
      <c r="Y282" s="135"/>
      <c r="Z282" s="135"/>
      <c r="AA282" s="135"/>
      <c r="AB282" s="135"/>
      <c r="AC282" s="135"/>
      <c r="AD282" s="135"/>
    </row>
    <row r="283" spans="2:30" ht="15" customHeight="1">
      <c r="B283" s="83" t="s">
        <v>615</v>
      </c>
      <c r="C283" s="84" t="s">
        <v>616</v>
      </c>
      <c r="D283" s="84">
        <v>1240.6796200000001</v>
      </c>
      <c r="E283" s="84">
        <v>125.84</v>
      </c>
      <c r="F283" s="317">
        <f t="shared" si="16"/>
        <v>156127.12338080001</v>
      </c>
      <c r="G283" s="132" t="str">
        <f t="shared" si="17"/>
        <v/>
      </c>
      <c r="H283" s="133">
        <v>2.5111252383979658E-2</v>
      </c>
      <c r="I283" s="101" t="str">
        <f t="shared" si="18"/>
        <v/>
      </c>
      <c r="J283" s="134">
        <v>0.29920000000000002</v>
      </c>
      <c r="K283" s="101" t="str">
        <f t="shared" si="19"/>
        <v/>
      </c>
      <c r="M283" s="131"/>
      <c r="N283" s="131"/>
      <c r="O283" s="131"/>
      <c r="P283" s="131"/>
      <c r="Q283" s="131"/>
      <c r="R283" s="131"/>
      <c r="S283" s="131"/>
      <c r="T283" s="131"/>
      <c r="W283" s="135"/>
      <c r="X283" s="135"/>
      <c r="Y283" s="135"/>
      <c r="Z283" s="135"/>
      <c r="AA283" s="135"/>
      <c r="AB283" s="135"/>
      <c r="AC283" s="135"/>
      <c r="AD283" s="135"/>
    </row>
    <row r="284" spans="2:30" ht="15" customHeight="1">
      <c r="B284" s="83" t="s">
        <v>617</v>
      </c>
      <c r="C284" s="84" t="s">
        <v>618</v>
      </c>
      <c r="D284" s="84">
        <v>140.33702</v>
      </c>
      <c r="E284" s="84">
        <v>82.6</v>
      </c>
      <c r="F284" s="317">
        <f t="shared" si="16"/>
        <v>11591.837851999999</v>
      </c>
      <c r="G284" s="132">
        <f t="shared" si="17"/>
        <v>2.790040450792993E-4</v>
      </c>
      <c r="H284" s="133">
        <v>3.3898305084745763E-2</v>
      </c>
      <c r="I284" s="101">
        <f t="shared" si="18"/>
        <v>9.4577642399762477E-6</v>
      </c>
      <c r="J284" s="134">
        <v>0.10249999999999999</v>
      </c>
      <c r="K284" s="101">
        <f t="shared" si="19"/>
        <v>2.8597914620628177E-5</v>
      </c>
      <c r="M284" s="131"/>
      <c r="N284" s="131"/>
      <c r="O284" s="131"/>
      <c r="P284" s="131"/>
      <c r="Q284" s="131"/>
      <c r="R284" s="131"/>
      <c r="S284" s="131"/>
      <c r="T284" s="131"/>
      <c r="W284" s="135"/>
      <c r="X284" s="135"/>
      <c r="Y284" s="135"/>
      <c r="Z284" s="135"/>
      <c r="AA284" s="135"/>
      <c r="AB284" s="135"/>
      <c r="AC284" s="135"/>
      <c r="AD284" s="135"/>
    </row>
    <row r="285" spans="2:30" ht="15" customHeight="1">
      <c r="B285" s="83" t="s">
        <v>619</v>
      </c>
      <c r="C285" s="84" t="s">
        <v>620</v>
      </c>
      <c r="D285" s="84">
        <v>1565.6203</v>
      </c>
      <c r="E285" s="84">
        <v>16.3</v>
      </c>
      <c r="F285" s="317">
        <f t="shared" si="16"/>
        <v>25519.610890000004</v>
      </c>
      <c r="G285" s="132">
        <f t="shared" si="17"/>
        <v>6.1423173426561307E-4</v>
      </c>
      <c r="H285" s="133">
        <v>3.8036809815950916E-2</v>
      </c>
      <c r="I285" s="101">
        <f t="shared" si="18"/>
        <v>2.3363415659182827E-5</v>
      </c>
      <c r="J285" s="134">
        <v>0.17739999999999997</v>
      </c>
      <c r="K285" s="101">
        <f t="shared" si="19"/>
        <v>1.0896470965871974E-4</v>
      </c>
      <c r="M285" s="131"/>
      <c r="N285" s="131"/>
      <c r="O285" s="131"/>
      <c r="P285" s="131"/>
      <c r="Q285" s="131"/>
      <c r="R285" s="131"/>
      <c r="S285" s="131"/>
      <c r="T285" s="131"/>
      <c r="W285" s="135"/>
      <c r="X285" s="135"/>
      <c r="Y285" s="135"/>
      <c r="Z285" s="135"/>
      <c r="AA285" s="135"/>
      <c r="AB285" s="135"/>
      <c r="AC285" s="135"/>
      <c r="AD285" s="135"/>
    </row>
    <row r="286" spans="2:30" ht="15" customHeight="1">
      <c r="B286" s="83" t="s">
        <v>621</v>
      </c>
      <c r="C286" s="84" t="s">
        <v>622</v>
      </c>
      <c r="D286" s="84">
        <v>686.32803999999999</v>
      </c>
      <c r="E286" s="84">
        <v>208.22</v>
      </c>
      <c r="F286" s="317">
        <f t="shared" si="16"/>
        <v>142907.22448879998</v>
      </c>
      <c r="G286" s="132" t="str">
        <f t="shared" si="17"/>
        <v/>
      </c>
      <c r="H286" s="133">
        <v>1.4215733358947267E-2</v>
      </c>
      <c r="I286" s="101" t="str">
        <f t="shared" si="18"/>
        <v/>
      </c>
      <c r="J286" s="134">
        <v>0.21249999999999999</v>
      </c>
      <c r="K286" s="101" t="str">
        <f t="shared" si="19"/>
        <v/>
      </c>
      <c r="M286" s="131"/>
      <c r="N286" s="131"/>
      <c r="O286" s="131"/>
      <c r="P286" s="131"/>
      <c r="Q286" s="131"/>
      <c r="R286" s="131"/>
      <c r="S286" s="131"/>
      <c r="T286" s="131"/>
      <c r="W286" s="135"/>
      <c r="X286" s="135"/>
      <c r="Y286" s="135"/>
      <c r="Z286" s="135"/>
      <c r="AA286" s="135"/>
      <c r="AB286" s="135"/>
      <c r="AC286" s="135"/>
      <c r="AD286" s="135"/>
    </row>
    <row r="287" spans="2:30" ht="15" customHeight="1">
      <c r="B287" s="83" t="s">
        <v>623</v>
      </c>
      <c r="C287" s="84" t="s">
        <v>624</v>
      </c>
      <c r="D287" s="84">
        <v>146.70227</v>
      </c>
      <c r="E287" s="84">
        <v>182.09</v>
      </c>
      <c r="F287" s="317">
        <f t="shared" si="16"/>
        <v>26713.016344300002</v>
      </c>
      <c r="G287" s="132">
        <f t="shared" si="17"/>
        <v>6.4295582042180022E-4</v>
      </c>
      <c r="H287" s="133" t="s">
        <v>135</v>
      </c>
      <c r="I287" s="101" t="str">
        <f t="shared" si="18"/>
        <v/>
      </c>
      <c r="J287" s="134">
        <v>8.6E-3</v>
      </c>
      <c r="K287" s="101">
        <f t="shared" si="19"/>
        <v>5.5294200556274815E-6</v>
      </c>
      <c r="M287" s="131"/>
      <c r="N287" s="131"/>
      <c r="O287" s="131"/>
      <c r="P287" s="131"/>
      <c r="Q287" s="131"/>
      <c r="R287" s="131"/>
      <c r="S287" s="131"/>
      <c r="T287" s="131"/>
      <c r="W287" s="135"/>
      <c r="X287" s="135"/>
      <c r="Y287" s="135"/>
      <c r="Z287" s="135"/>
      <c r="AA287" s="135"/>
      <c r="AB287" s="135"/>
      <c r="AC287" s="135"/>
      <c r="AD287" s="135"/>
    </row>
    <row r="288" spans="2:30" ht="15" customHeight="1">
      <c r="B288" s="83" t="s">
        <v>625</v>
      </c>
      <c r="C288" s="84" t="s">
        <v>626</v>
      </c>
      <c r="D288" s="84">
        <v>189.11736999999999</v>
      </c>
      <c r="E288" s="84">
        <v>131.34</v>
      </c>
      <c r="F288" s="317">
        <f t="shared" si="16"/>
        <v>24838.675375800001</v>
      </c>
      <c r="G288" s="132">
        <f t="shared" si="17"/>
        <v>5.9784229151066859E-4</v>
      </c>
      <c r="H288" s="133">
        <v>2.4364245469773109E-2</v>
      </c>
      <c r="I288" s="101">
        <f t="shared" si="18"/>
        <v>1.4565976342577582E-5</v>
      </c>
      <c r="J288" s="134">
        <v>0.10710000000000001</v>
      </c>
      <c r="K288" s="101">
        <f t="shared" si="19"/>
        <v>6.402890942079261E-5</v>
      </c>
      <c r="M288" s="131"/>
      <c r="N288" s="131"/>
      <c r="O288" s="131"/>
      <c r="P288" s="131"/>
      <c r="Q288" s="131"/>
      <c r="R288" s="131"/>
      <c r="S288" s="131"/>
      <c r="T288" s="131"/>
      <c r="W288" s="135"/>
      <c r="X288" s="135"/>
      <c r="Y288" s="135"/>
      <c r="Z288" s="135"/>
      <c r="AA288" s="135"/>
      <c r="AB288" s="135"/>
      <c r="AC288" s="135"/>
      <c r="AD288" s="135"/>
    </row>
    <row r="289" spans="2:30" ht="15" customHeight="1">
      <c r="B289" s="83" t="s">
        <v>627</v>
      </c>
      <c r="C289" s="84" t="s">
        <v>628</v>
      </c>
      <c r="D289" s="84">
        <v>89.977069999999998</v>
      </c>
      <c r="E289" s="84">
        <v>204.07</v>
      </c>
      <c r="F289" s="317">
        <f t="shared" si="16"/>
        <v>18361.620674899998</v>
      </c>
      <c r="G289" s="132">
        <f t="shared" si="17"/>
        <v>4.4194600613956154E-4</v>
      </c>
      <c r="H289" s="133">
        <v>2.4501396579605039E-2</v>
      </c>
      <c r="I289" s="101">
        <f t="shared" si="18"/>
        <v>1.0828294363197961E-5</v>
      </c>
      <c r="J289" s="134">
        <v>0.13739999999999999</v>
      </c>
      <c r="K289" s="101">
        <f t="shared" si="19"/>
        <v>6.0723381243575752E-5</v>
      </c>
      <c r="M289" s="131"/>
      <c r="N289" s="131"/>
      <c r="O289" s="131"/>
      <c r="P289" s="131"/>
      <c r="Q289" s="131"/>
      <c r="R289" s="131"/>
      <c r="S289" s="131"/>
      <c r="T289" s="131"/>
      <c r="W289" s="135"/>
      <c r="X289" s="135"/>
      <c r="Y289" s="135"/>
      <c r="Z289" s="135"/>
      <c r="AA289" s="135"/>
      <c r="AB289" s="135"/>
      <c r="AC289" s="135"/>
      <c r="AD289" s="135"/>
    </row>
    <row r="290" spans="2:30" ht="15" customHeight="1">
      <c r="B290" s="83" t="s">
        <v>629</v>
      </c>
      <c r="C290" s="84" t="s">
        <v>630</v>
      </c>
      <c r="D290" s="84">
        <v>359.89413999999999</v>
      </c>
      <c r="E290" s="84">
        <v>111.69</v>
      </c>
      <c r="F290" s="317">
        <f t="shared" si="16"/>
        <v>40196.576496599999</v>
      </c>
      <c r="G290" s="132" t="str">
        <f t="shared" si="17"/>
        <v/>
      </c>
      <c r="H290" s="133">
        <v>3.8678485092667206E-2</v>
      </c>
      <c r="I290" s="101" t="str">
        <f t="shared" si="18"/>
        <v/>
      </c>
      <c r="J290" s="134" t="s">
        <v>135</v>
      </c>
      <c r="K290" s="101" t="str">
        <f t="shared" si="19"/>
        <v/>
      </c>
      <c r="M290" s="131"/>
      <c r="N290" s="131"/>
      <c r="O290" s="131"/>
      <c r="P290" s="131"/>
      <c r="Q290" s="131"/>
      <c r="R290" s="131"/>
      <c r="S290" s="131"/>
      <c r="T290" s="131"/>
      <c r="W290" s="135"/>
      <c r="X290" s="135"/>
      <c r="Y290" s="135"/>
      <c r="Z290" s="135"/>
      <c r="AA290" s="135"/>
      <c r="AB290" s="135"/>
      <c r="AC290" s="135"/>
      <c r="AD290" s="135"/>
    </row>
    <row r="291" spans="2:30" ht="15" customHeight="1">
      <c r="B291" s="83" t="s">
        <v>631</v>
      </c>
      <c r="C291" s="84" t="s">
        <v>632</v>
      </c>
      <c r="D291" s="84">
        <v>1071</v>
      </c>
      <c r="E291" s="84">
        <v>168.09</v>
      </c>
      <c r="F291" s="317">
        <f t="shared" si="16"/>
        <v>180024.39</v>
      </c>
      <c r="G291" s="132">
        <f t="shared" si="17"/>
        <v>4.333008593134121E-3</v>
      </c>
      <c r="H291" s="133">
        <v>2.1179130227854125E-2</v>
      </c>
      <c r="I291" s="101">
        <f t="shared" si="18"/>
        <v>9.1769353272398539E-5</v>
      </c>
      <c r="J291" s="134">
        <v>4.6600000000000003E-2</v>
      </c>
      <c r="K291" s="101">
        <f t="shared" si="19"/>
        <v>2.0191820044005004E-4</v>
      </c>
      <c r="M291" s="131"/>
      <c r="N291" s="131"/>
      <c r="O291" s="131"/>
      <c r="P291" s="131"/>
      <c r="Q291" s="131"/>
      <c r="R291" s="131"/>
      <c r="S291" s="131"/>
      <c r="T291" s="131"/>
      <c r="W291" s="135"/>
      <c r="X291" s="135"/>
      <c r="Y291" s="135"/>
      <c r="Z291" s="135"/>
      <c r="AA291" s="135"/>
      <c r="AB291" s="135"/>
      <c r="AC291" s="135"/>
      <c r="AD291" s="135"/>
    </row>
    <row r="292" spans="2:30" ht="15" customHeight="1">
      <c r="B292" s="83" t="s">
        <v>633</v>
      </c>
      <c r="C292" s="84" t="s">
        <v>634</v>
      </c>
      <c r="D292" s="84">
        <v>325.22627</v>
      </c>
      <c r="E292" s="84">
        <v>176.36</v>
      </c>
      <c r="F292" s="317">
        <f t="shared" si="16"/>
        <v>57356.904977200007</v>
      </c>
      <c r="G292" s="132">
        <f t="shared" si="17"/>
        <v>1.3805238398073997E-3</v>
      </c>
      <c r="H292" s="133">
        <v>9.1857564073486043E-3</v>
      </c>
      <c r="I292" s="101">
        <f t="shared" si="18"/>
        <v>1.268115570700832E-5</v>
      </c>
      <c r="J292" s="134">
        <v>7.0400000000000004E-2</v>
      </c>
      <c r="K292" s="101">
        <f t="shared" si="19"/>
        <v>9.7188878322440947E-5</v>
      </c>
      <c r="M292" s="131"/>
      <c r="N292" s="131"/>
      <c r="O292" s="131"/>
      <c r="P292" s="131"/>
      <c r="Q292" s="131"/>
      <c r="R292" s="131"/>
      <c r="S292" s="131"/>
      <c r="T292" s="131"/>
      <c r="W292" s="135"/>
      <c r="X292" s="135"/>
      <c r="Y292" s="135"/>
      <c r="Z292" s="135"/>
      <c r="AA292" s="135"/>
      <c r="AB292" s="135"/>
      <c r="AC292" s="135"/>
      <c r="AD292" s="135"/>
    </row>
    <row r="293" spans="2:30" ht="15" customHeight="1">
      <c r="B293" s="83" t="s">
        <v>635</v>
      </c>
      <c r="C293" s="84" t="s">
        <v>636</v>
      </c>
      <c r="D293" s="84">
        <v>79.851330000000004</v>
      </c>
      <c r="E293" s="84">
        <v>752.88</v>
      </c>
      <c r="F293" s="317">
        <f t="shared" si="16"/>
        <v>60118.469330400003</v>
      </c>
      <c r="G293" s="132">
        <f t="shared" si="17"/>
        <v>1.446991956004924E-3</v>
      </c>
      <c r="H293" s="133" t="s">
        <v>135</v>
      </c>
      <c r="I293" s="101" t="str">
        <f t="shared" si="18"/>
        <v/>
      </c>
      <c r="J293" s="134">
        <v>0.14929999999999999</v>
      </c>
      <c r="K293" s="101">
        <f t="shared" si="19"/>
        <v>2.1603589903153515E-4</v>
      </c>
      <c r="M293" s="131"/>
      <c r="N293" s="131"/>
      <c r="O293" s="131"/>
      <c r="P293" s="131"/>
      <c r="Q293" s="131"/>
      <c r="R293" s="131"/>
      <c r="S293" s="131"/>
      <c r="T293" s="131"/>
      <c r="W293" s="135"/>
      <c r="X293" s="135"/>
      <c r="Y293" s="135"/>
      <c r="Z293" s="135"/>
      <c r="AA293" s="135"/>
      <c r="AB293" s="135"/>
      <c r="AC293" s="135"/>
      <c r="AD293" s="135"/>
    </row>
    <row r="294" spans="2:30" ht="15" customHeight="1">
      <c r="B294" s="83" t="s">
        <v>637</v>
      </c>
      <c r="C294" s="84" t="s">
        <v>638</v>
      </c>
      <c r="D294" s="84">
        <v>1137.0999999999999</v>
      </c>
      <c r="E294" s="84">
        <v>87.11</v>
      </c>
      <c r="F294" s="317">
        <f t="shared" si="16"/>
        <v>99052.780999999988</v>
      </c>
      <c r="G294" s="132" t="str">
        <f t="shared" si="17"/>
        <v/>
      </c>
      <c r="H294" s="133">
        <v>2.8469750889679714E-2</v>
      </c>
      <c r="I294" s="101" t="str">
        <f t="shared" si="18"/>
        <v/>
      </c>
      <c r="J294" s="134">
        <v>0.2021</v>
      </c>
      <c r="K294" s="101" t="str">
        <f t="shared" si="19"/>
        <v/>
      </c>
      <c r="M294" s="131"/>
      <c r="N294" s="131"/>
      <c r="O294" s="131"/>
      <c r="P294" s="131"/>
      <c r="Q294" s="131"/>
      <c r="R294" s="131"/>
      <c r="S294" s="131"/>
      <c r="T294" s="131"/>
      <c r="W294" s="135"/>
      <c r="X294" s="135"/>
      <c r="Y294" s="135"/>
      <c r="Z294" s="135"/>
      <c r="AA294" s="135"/>
      <c r="AB294" s="135"/>
      <c r="AC294" s="135"/>
      <c r="AD294" s="135"/>
    </row>
    <row r="295" spans="2:30" ht="15" customHeight="1">
      <c r="B295" s="83" t="s">
        <v>639</v>
      </c>
      <c r="C295" s="84" t="s">
        <v>640</v>
      </c>
      <c r="D295" s="84">
        <v>1092.91959</v>
      </c>
      <c r="E295" s="84">
        <v>18.177600000000002</v>
      </c>
      <c r="F295" s="317">
        <f t="shared" si="16"/>
        <v>19866.655139184</v>
      </c>
      <c r="G295" s="132" t="str">
        <f t="shared" si="17"/>
        <v/>
      </c>
      <c r="H295" s="133">
        <v>4.5110465628025696E-2</v>
      </c>
      <c r="I295" s="101" t="str">
        <f t="shared" si="18"/>
        <v/>
      </c>
      <c r="J295" s="134">
        <v>0.2271</v>
      </c>
      <c r="K295" s="101" t="str">
        <f t="shared" si="19"/>
        <v/>
      </c>
      <c r="M295" s="131"/>
      <c r="N295" s="131"/>
      <c r="O295" s="131"/>
      <c r="P295" s="131"/>
      <c r="Q295" s="131"/>
      <c r="R295" s="131"/>
      <c r="S295" s="131"/>
      <c r="T295" s="131"/>
      <c r="W295" s="135"/>
      <c r="X295" s="135"/>
      <c r="Y295" s="135"/>
      <c r="Z295" s="135"/>
      <c r="AA295" s="135"/>
      <c r="AB295" s="135"/>
      <c r="AC295" s="135"/>
      <c r="AD295" s="135"/>
    </row>
    <row r="296" spans="2:30" ht="15" customHeight="1">
      <c r="B296" s="83" t="s">
        <v>641</v>
      </c>
      <c r="C296" s="84" t="s">
        <v>642</v>
      </c>
      <c r="D296" s="84">
        <v>208.36170000000001</v>
      </c>
      <c r="E296" s="84">
        <v>65.5</v>
      </c>
      <c r="F296" s="317">
        <f t="shared" si="16"/>
        <v>13647.691350000001</v>
      </c>
      <c r="G296" s="132" t="str">
        <f t="shared" si="17"/>
        <v/>
      </c>
      <c r="H296" s="133">
        <v>8.5496183206106875E-3</v>
      </c>
      <c r="I296" s="101" t="str">
        <f t="shared" si="18"/>
        <v/>
      </c>
      <c r="J296" s="134">
        <v>-6.3E-3</v>
      </c>
      <c r="K296" s="101" t="str">
        <f t="shared" si="19"/>
        <v/>
      </c>
      <c r="M296" s="131"/>
      <c r="N296" s="131"/>
      <c r="O296" s="131"/>
      <c r="P296" s="131"/>
      <c r="Q296" s="131"/>
      <c r="R296" s="131"/>
      <c r="S296" s="131"/>
      <c r="T296" s="131"/>
      <c r="W296" s="135"/>
      <c r="X296" s="135"/>
      <c r="Y296" s="135"/>
      <c r="Z296" s="135"/>
      <c r="AA296" s="135"/>
      <c r="AB296" s="135"/>
      <c r="AC296" s="135"/>
      <c r="AD296" s="135"/>
    </row>
    <row r="297" spans="2:30" ht="15" customHeight="1">
      <c r="B297" s="83" t="s">
        <v>641</v>
      </c>
      <c r="C297" s="84" t="s">
        <v>643</v>
      </c>
      <c r="D297" s="84">
        <v>235.58103</v>
      </c>
      <c r="E297" s="84">
        <v>58.26</v>
      </c>
      <c r="F297" s="317">
        <f t="shared" si="16"/>
        <v>13724.9508078</v>
      </c>
      <c r="G297" s="132" t="str">
        <f t="shared" si="17"/>
        <v/>
      </c>
      <c r="H297" s="133">
        <v>9.6120837624442176E-3</v>
      </c>
      <c r="I297" s="101" t="str">
        <f t="shared" si="18"/>
        <v/>
      </c>
      <c r="J297" s="134">
        <v>-6.3E-3</v>
      </c>
      <c r="K297" s="101" t="str">
        <f t="shared" si="19"/>
        <v/>
      </c>
      <c r="M297" s="131"/>
      <c r="N297" s="131"/>
      <c r="O297" s="131"/>
      <c r="P297" s="131"/>
      <c r="Q297" s="131"/>
      <c r="R297" s="131"/>
      <c r="S297" s="131"/>
      <c r="T297" s="131"/>
      <c r="W297" s="135"/>
      <c r="X297" s="135"/>
      <c r="Y297" s="135"/>
      <c r="Z297" s="135"/>
      <c r="AA297" s="135"/>
      <c r="AB297" s="135"/>
      <c r="AC297" s="135"/>
      <c r="AD297" s="135"/>
    </row>
    <row r="298" spans="2:30" ht="15" customHeight="1">
      <c r="B298" s="83" t="s">
        <v>644</v>
      </c>
      <c r="C298" s="84" t="s">
        <v>645</v>
      </c>
      <c r="D298" s="84">
        <v>279.31243999999998</v>
      </c>
      <c r="E298" s="84">
        <v>119.02</v>
      </c>
      <c r="F298" s="317">
        <f t="shared" si="16"/>
        <v>33243.766608799997</v>
      </c>
      <c r="G298" s="132">
        <f t="shared" si="17"/>
        <v>8.0014450477557803E-4</v>
      </c>
      <c r="H298" s="133">
        <v>2.8230549487481094E-2</v>
      </c>
      <c r="I298" s="101">
        <f t="shared" si="18"/>
        <v>2.2588519039203007E-5</v>
      </c>
      <c r="J298" s="134">
        <v>0.10630000000000001</v>
      </c>
      <c r="K298" s="101">
        <f t="shared" si="19"/>
        <v>8.5055360857643955E-5</v>
      </c>
      <c r="M298" s="131"/>
      <c r="N298" s="131"/>
      <c r="O298" s="131"/>
      <c r="P298" s="131"/>
      <c r="Q298" s="131"/>
      <c r="R298" s="131"/>
      <c r="S298" s="131"/>
      <c r="T298" s="131"/>
      <c r="W298" s="135"/>
      <c r="X298" s="135"/>
      <c r="Y298" s="135"/>
      <c r="Z298" s="135"/>
      <c r="AA298" s="135"/>
      <c r="AB298" s="135"/>
      <c r="AC298" s="135"/>
      <c r="AD298" s="135"/>
    </row>
    <row r="299" spans="2:30" ht="15" customHeight="1">
      <c r="B299" s="83" t="s">
        <v>646</v>
      </c>
      <c r="C299" s="84" t="s">
        <v>647</v>
      </c>
      <c r="D299" s="84">
        <v>455.25749000000002</v>
      </c>
      <c r="E299" s="84">
        <v>18.46</v>
      </c>
      <c r="F299" s="317">
        <f t="shared" si="16"/>
        <v>8404.0532653999999</v>
      </c>
      <c r="G299" s="132">
        <f t="shared" si="17"/>
        <v>2.0227723041380707E-4</v>
      </c>
      <c r="H299" s="133" t="s">
        <v>135</v>
      </c>
      <c r="I299" s="101" t="str">
        <f t="shared" si="18"/>
        <v/>
      </c>
      <c r="J299" s="134">
        <v>0.16589999999999999</v>
      </c>
      <c r="K299" s="101">
        <f t="shared" si="19"/>
        <v>3.3557792525650592E-5</v>
      </c>
      <c r="M299" s="131"/>
      <c r="N299" s="131"/>
      <c r="O299" s="131"/>
      <c r="P299" s="131"/>
      <c r="Q299" s="131"/>
      <c r="R299" s="131"/>
      <c r="S299" s="131"/>
      <c r="T299" s="131"/>
      <c r="W299" s="135"/>
      <c r="X299" s="135"/>
      <c r="Y299" s="135"/>
      <c r="Z299" s="135"/>
      <c r="AA299" s="135"/>
      <c r="AB299" s="135"/>
      <c r="AC299" s="135"/>
      <c r="AD299" s="135"/>
    </row>
    <row r="300" spans="2:30" ht="15" customHeight="1">
      <c r="B300" s="83" t="s">
        <v>648</v>
      </c>
      <c r="C300" s="84" t="s">
        <v>649</v>
      </c>
      <c r="D300" s="84">
        <v>1554.43407</v>
      </c>
      <c r="E300" s="84">
        <v>49.05</v>
      </c>
      <c r="F300" s="317">
        <f t="shared" si="16"/>
        <v>76244.991133499992</v>
      </c>
      <c r="G300" s="132">
        <f t="shared" si="17"/>
        <v>1.8351413481522715E-3</v>
      </c>
      <c r="H300" s="133">
        <v>4.2405708460754338E-2</v>
      </c>
      <c r="I300" s="101">
        <f t="shared" si="18"/>
        <v>7.7820468994020903E-5</v>
      </c>
      <c r="J300" s="134">
        <v>0.11650000000000001</v>
      </c>
      <c r="K300" s="101">
        <f t="shared" si="19"/>
        <v>2.1379396705973965E-4</v>
      </c>
      <c r="M300" s="131"/>
      <c r="N300" s="131"/>
      <c r="O300" s="131"/>
      <c r="P300" s="131"/>
      <c r="Q300" s="131"/>
      <c r="R300" s="131"/>
      <c r="S300" s="131"/>
      <c r="T300" s="131"/>
      <c r="W300" s="135"/>
      <c r="X300" s="135"/>
      <c r="Y300" s="135"/>
      <c r="Z300" s="135"/>
      <c r="AA300" s="135"/>
      <c r="AB300" s="135"/>
      <c r="AC300" s="135"/>
      <c r="AD300" s="135"/>
    </row>
    <row r="301" spans="2:30" ht="15" customHeight="1">
      <c r="B301" s="83" t="s">
        <v>650</v>
      </c>
      <c r="C301" s="84" t="s">
        <v>651</v>
      </c>
      <c r="D301" s="84">
        <v>113.37212</v>
      </c>
      <c r="E301" s="84">
        <v>65.98</v>
      </c>
      <c r="F301" s="317">
        <f t="shared" si="16"/>
        <v>7480.2924776</v>
      </c>
      <c r="G301" s="132" t="str">
        <f t="shared" si="17"/>
        <v/>
      </c>
      <c r="H301" s="133">
        <v>2.1824795392543193E-2</v>
      </c>
      <c r="I301" s="101" t="str">
        <f t="shared" si="18"/>
        <v/>
      </c>
      <c r="J301" s="134" t="s">
        <v>135</v>
      </c>
      <c r="K301" s="101" t="str">
        <f t="shared" si="19"/>
        <v/>
      </c>
      <c r="M301" s="131"/>
      <c r="N301" s="131"/>
      <c r="O301" s="131"/>
      <c r="P301" s="131"/>
      <c r="Q301" s="131"/>
      <c r="R301" s="131"/>
      <c r="S301" s="131"/>
      <c r="T301" s="131"/>
      <c r="W301" s="135"/>
      <c r="X301" s="135"/>
      <c r="Y301" s="135"/>
      <c r="Z301" s="135"/>
      <c r="AA301" s="135"/>
      <c r="AB301" s="135"/>
      <c r="AC301" s="135"/>
      <c r="AD301" s="135"/>
    </row>
    <row r="302" spans="2:30" ht="15" customHeight="1">
      <c r="B302" s="83" t="s">
        <v>652</v>
      </c>
      <c r="C302" s="84" t="s">
        <v>653</v>
      </c>
      <c r="D302" s="84">
        <v>616.71610999999996</v>
      </c>
      <c r="E302" s="84">
        <v>26.37</v>
      </c>
      <c r="F302" s="317">
        <f t="shared" si="16"/>
        <v>16262.803820699999</v>
      </c>
      <c r="G302" s="132">
        <f t="shared" si="17"/>
        <v>3.9142956520251228E-4</v>
      </c>
      <c r="H302" s="133">
        <v>1.8960940462646948E-2</v>
      </c>
      <c r="I302" s="101">
        <f t="shared" si="18"/>
        <v>7.4218726811246167E-6</v>
      </c>
      <c r="J302" s="134">
        <v>0.1308</v>
      </c>
      <c r="K302" s="101">
        <f t="shared" si="19"/>
        <v>5.119898712848861E-5</v>
      </c>
      <c r="M302" s="131"/>
      <c r="N302" s="131"/>
      <c r="O302" s="131"/>
      <c r="P302" s="131"/>
      <c r="Q302" s="131"/>
      <c r="R302" s="131"/>
      <c r="S302" s="131"/>
      <c r="T302" s="131"/>
      <c r="W302" s="135"/>
      <c r="X302" s="135"/>
      <c r="Y302" s="135"/>
      <c r="Z302" s="135"/>
      <c r="AA302" s="135"/>
      <c r="AB302" s="135"/>
      <c r="AC302" s="135"/>
      <c r="AD302" s="135"/>
    </row>
    <row r="303" spans="2:30" ht="15" customHeight="1">
      <c r="B303" s="83" t="s">
        <v>654</v>
      </c>
      <c r="C303" s="84" t="s">
        <v>655</v>
      </c>
      <c r="D303" s="84">
        <v>218.23699999999999</v>
      </c>
      <c r="E303" s="84">
        <v>102.38</v>
      </c>
      <c r="F303" s="317">
        <f t="shared" si="16"/>
        <v>22343.104059999998</v>
      </c>
      <c r="G303" s="132">
        <f t="shared" si="17"/>
        <v>5.3777636402084104E-4</v>
      </c>
      <c r="H303" s="133">
        <v>4.9619066223871855E-2</v>
      </c>
      <c r="I303" s="101">
        <f t="shared" si="18"/>
        <v>2.6683961019983131E-5</v>
      </c>
      <c r="J303" s="134">
        <v>4.0199999999999993E-2</v>
      </c>
      <c r="K303" s="101">
        <f t="shared" si="19"/>
        <v>2.1618609833637807E-5</v>
      </c>
      <c r="M303" s="131"/>
      <c r="N303" s="131"/>
      <c r="O303" s="131"/>
      <c r="P303" s="131"/>
      <c r="Q303" s="131"/>
      <c r="R303" s="131"/>
      <c r="S303" s="131"/>
      <c r="T303" s="131"/>
      <c r="W303" s="135"/>
      <c r="X303" s="135"/>
      <c r="Y303" s="135"/>
      <c r="Z303" s="135"/>
      <c r="AA303" s="135"/>
      <c r="AB303" s="135"/>
      <c r="AC303" s="135"/>
      <c r="AD303" s="135"/>
    </row>
    <row r="304" spans="2:30" ht="15" customHeight="1">
      <c r="B304" s="83" t="s">
        <v>656</v>
      </c>
      <c r="C304" s="84" t="s">
        <v>657</v>
      </c>
      <c r="D304" s="84">
        <v>402.86705000000001</v>
      </c>
      <c r="E304" s="84">
        <v>217.87</v>
      </c>
      <c r="F304" s="317">
        <f t="shared" si="16"/>
        <v>87772.644183500001</v>
      </c>
      <c r="G304" s="132">
        <f t="shared" si="17"/>
        <v>2.1126005286795256E-3</v>
      </c>
      <c r="H304" s="133">
        <v>1.5146647083122963E-2</v>
      </c>
      <c r="I304" s="101">
        <f t="shared" si="18"/>
        <v>3.1998814635527764E-5</v>
      </c>
      <c r="J304" s="134">
        <v>0.1033</v>
      </c>
      <c r="K304" s="101">
        <f t="shared" si="19"/>
        <v>2.18231634612595E-4</v>
      </c>
      <c r="M304" s="131"/>
      <c r="N304" s="131"/>
      <c r="O304" s="131"/>
      <c r="P304" s="131"/>
      <c r="Q304" s="131"/>
      <c r="R304" s="131"/>
      <c r="S304" s="131"/>
      <c r="T304" s="131"/>
      <c r="W304" s="135"/>
      <c r="X304" s="135"/>
      <c r="Y304" s="135"/>
      <c r="Z304" s="135"/>
      <c r="AA304" s="135"/>
      <c r="AB304" s="135"/>
      <c r="AC304" s="135"/>
      <c r="AD304" s="135"/>
    </row>
    <row r="305" spans="2:30" ht="15" customHeight="1">
      <c r="B305" s="83" t="s">
        <v>658</v>
      </c>
      <c r="C305" s="84" t="s">
        <v>659</v>
      </c>
      <c r="D305" s="84">
        <v>175.01334</v>
      </c>
      <c r="E305" s="84">
        <v>136.38</v>
      </c>
      <c r="F305" s="317">
        <f t="shared" si="16"/>
        <v>23868.3193092</v>
      </c>
      <c r="G305" s="132" t="str">
        <f t="shared" si="17"/>
        <v/>
      </c>
      <c r="H305" s="133">
        <v>2.9916410030796307E-2</v>
      </c>
      <c r="I305" s="101" t="str">
        <f t="shared" si="18"/>
        <v/>
      </c>
      <c r="J305" s="134">
        <v>-2.1000000000000001E-2</v>
      </c>
      <c r="K305" s="101" t="str">
        <f t="shared" si="19"/>
        <v/>
      </c>
      <c r="M305" s="131"/>
      <c r="N305" s="131"/>
      <c r="O305" s="131"/>
      <c r="P305" s="131"/>
      <c r="Q305" s="131"/>
      <c r="R305" s="131"/>
      <c r="S305" s="131"/>
      <c r="T305" s="131"/>
      <c r="W305" s="135"/>
      <c r="X305" s="135"/>
      <c r="Y305" s="135"/>
      <c r="Z305" s="135"/>
      <c r="AA305" s="135"/>
      <c r="AB305" s="135"/>
      <c r="AC305" s="135"/>
      <c r="AD305" s="135"/>
    </row>
    <row r="306" spans="2:30" ht="15" customHeight="1">
      <c r="B306" s="83" t="s">
        <v>660</v>
      </c>
      <c r="C306" s="84" t="s">
        <v>661</v>
      </c>
      <c r="D306" s="84">
        <v>445.09289999999999</v>
      </c>
      <c r="E306" s="84">
        <v>24.45</v>
      </c>
      <c r="F306" s="317">
        <f t="shared" si="16"/>
        <v>10882.521405</v>
      </c>
      <c r="G306" s="132">
        <f t="shared" si="17"/>
        <v>2.6193150140839806E-4</v>
      </c>
      <c r="H306" s="133">
        <v>3.4355828220858899E-2</v>
      </c>
      <c r="I306" s="101">
        <f t="shared" si="18"/>
        <v>8.998873668018584E-6</v>
      </c>
      <c r="J306" s="134">
        <v>0.19159999999999999</v>
      </c>
      <c r="K306" s="101">
        <f t="shared" si="19"/>
        <v>5.0186075669849066E-5</v>
      </c>
      <c r="M306" s="131"/>
      <c r="N306" s="131"/>
      <c r="O306" s="131"/>
      <c r="P306" s="131"/>
      <c r="Q306" s="131"/>
      <c r="R306" s="131"/>
      <c r="S306" s="131"/>
      <c r="T306" s="131"/>
      <c r="W306" s="135"/>
      <c r="X306" s="135"/>
      <c r="Y306" s="135"/>
      <c r="Z306" s="135"/>
      <c r="AA306" s="135"/>
      <c r="AB306" s="135"/>
      <c r="AC306" s="135"/>
      <c r="AD306" s="135"/>
    </row>
    <row r="307" spans="2:30" ht="15" customHeight="1">
      <c r="B307" s="83" t="s">
        <v>662</v>
      </c>
      <c r="C307" s="84" t="s">
        <v>663</v>
      </c>
      <c r="D307" s="84">
        <v>278.27408000000003</v>
      </c>
      <c r="E307" s="84">
        <v>634.08000000000004</v>
      </c>
      <c r="F307" s="317">
        <f t="shared" si="16"/>
        <v>176448.02864640002</v>
      </c>
      <c r="G307" s="132">
        <f t="shared" si="17"/>
        <v>4.246929120917598E-3</v>
      </c>
      <c r="H307" s="133">
        <v>7.5700227100681293E-3</v>
      </c>
      <c r="I307" s="101">
        <f t="shared" si="18"/>
        <v>3.2149349893395893E-5</v>
      </c>
      <c r="J307" s="134">
        <v>0.1447</v>
      </c>
      <c r="K307" s="101">
        <f t="shared" si="19"/>
        <v>6.1453064379677637E-4</v>
      </c>
      <c r="M307" s="131"/>
      <c r="N307" s="131"/>
      <c r="O307" s="131"/>
      <c r="P307" s="131"/>
      <c r="Q307" s="131"/>
      <c r="R307" s="131"/>
      <c r="S307" s="131"/>
      <c r="T307" s="131"/>
      <c r="W307" s="135"/>
      <c r="X307" s="135"/>
      <c r="Y307" s="135"/>
      <c r="Z307" s="135"/>
      <c r="AA307" s="135"/>
      <c r="AB307" s="135"/>
      <c r="AC307" s="135"/>
      <c r="AD307" s="135"/>
    </row>
    <row r="308" spans="2:30" ht="15" customHeight="1">
      <c r="B308" s="83" t="s">
        <v>664</v>
      </c>
      <c r="C308" s="84" t="s">
        <v>665</v>
      </c>
      <c r="D308" s="84">
        <v>1589.3093100000001</v>
      </c>
      <c r="E308" s="84">
        <v>169.66</v>
      </c>
      <c r="F308" s="317">
        <f t="shared" si="16"/>
        <v>269642.2175346</v>
      </c>
      <c r="G308" s="132">
        <f t="shared" si="17"/>
        <v>6.4900208557804951E-3</v>
      </c>
      <c r="H308" s="133">
        <v>2.3576564894494872E-2</v>
      </c>
      <c r="I308" s="101">
        <f t="shared" si="18"/>
        <v>1.5301239787293399E-4</v>
      </c>
      <c r="J308" s="134">
        <v>0.1246</v>
      </c>
      <c r="K308" s="101">
        <f t="shared" si="19"/>
        <v>8.0865659863024969E-4</v>
      </c>
      <c r="M308" s="131"/>
      <c r="N308" s="131"/>
      <c r="O308" s="131"/>
      <c r="P308" s="131"/>
      <c r="Q308" s="131"/>
      <c r="R308" s="131"/>
      <c r="S308" s="131"/>
      <c r="T308" s="131"/>
      <c r="W308" s="135"/>
      <c r="X308" s="135"/>
      <c r="Y308" s="135"/>
      <c r="Z308" s="135"/>
      <c r="AA308" s="135"/>
      <c r="AB308" s="135"/>
      <c r="AC308" s="135"/>
      <c r="AD308" s="135"/>
    </row>
    <row r="309" spans="2:30" ht="15" customHeight="1">
      <c r="B309" s="83" t="s">
        <v>666</v>
      </c>
      <c r="C309" s="84" t="s">
        <v>667</v>
      </c>
      <c r="D309" s="84">
        <v>540.44682999999998</v>
      </c>
      <c r="E309" s="84">
        <v>53.58</v>
      </c>
      <c r="F309" s="317">
        <f t="shared" si="16"/>
        <v>28957.141151399999</v>
      </c>
      <c r="G309" s="132" t="str">
        <f t="shared" si="17"/>
        <v/>
      </c>
      <c r="H309" s="133">
        <v>3.3967898469578206E-2</v>
      </c>
      <c r="I309" s="101" t="str">
        <f t="shared" si="18"/>
        <v/>
      </c>
      <c r="J309" s="134">
        <v>0.27100000000000002</v>
      </c>
      <c r="K309" s="101" t="str">
        <f t="shared" si="19"/>
        <v/>
      </c>
      <c r="M309" s="131"/>
      <c r="N309" s="131"/>
      <c r="O309" s="131"/>
      <c r="P309" s="131"/>
      <c r="Q309" s="131"/>
      <c r="R309" s="131"/>
      <c r="S309" s="131"/>
      <c r="T309" s="131"/>
      <c r="W309" s="135"/>
      <c r="X309" s="135"/>
      <c r="Y309" s="135"/>
      <c r="Z309" s="135"/>
      <c r="AA309" s="135"/>
      <c r="AB309" s="135"/>
      <c r="AC309" s="135"/>
      <c r="AD309" s="135"/>
    </row>
    <row r="310" spans="2:30" ht="15" customHeight="1">
      <c r="B310" s="83" t="s">
        <v>1339</v>
      </c>
      <c r="C310" s="84" t="s">
        <v>1340</v>
      </c>
      <c r="D310" s="84">
        <v>250.95514</v>
      </c>
      <c r="E310" s="84">
        <v>509.16</v>
      </c>
      <c r="F310" s="317">
        <f t="shared" si="16"/>
        <v>127776.3190824</v>
      </c>
      <c r="G310" s="132" t="str">
        <f t="shared" si="17"/>
        <v/>
      </c>
      <c r="H310" s="133" t="s">
        <v>135</v>
      </c>
      <c r="I310" s="101" t="str">
        <f t="shared" si="18"/>
        <v/>
      </c>
      <c r="J310" s="134">
        <v>0.23870000000000002</v>
      </c>
      <c r="K310" s="101" t="str">
        <f t="shared" si="19"/>
        <v/>
      </c>
      <c r="M310" s="131"/>
      <c r="N310" s="131"/>
      <c r="O310" s="131"/>
      <c r="P310" s="131"/>
      <c r="Q310" s="131"/>
      <c r="R310" s="131"/>
      <c r="S310" s="131"/>
      <c r="T310" s="131"/>
      <c r="W310" s="135"/>
      <c r="X310" s="135"/>
      <c r="Y310" s="135"/>
      <c r="Z310" s="135"/>
      <c r="AA310" s="135"/>
      <c r="AB310" s="135"/>
      <c r="AC310" s="135"/>
      <c r="AD310" s="135"/>
    </row>
    <row r="311" spans="2:30" ht="15" customHeight="1">
      <c r="B311" s="83" t="s">
        <v>668</v>
      </c>
      <c r="C311" s="84" t="s">
        <v>669</v>
      </c>
      <c r="D311" s="84">
        <v>393.55086</v>
      </c>
      <c r="E311" s="84">
        <v>296.18</v>
      </c>
      <c r="F311" s="317">
        <f t="shared" si="16"/>
        <v>116561.8937148</v>
      </c>
      <c r="G311" s="132">
        <f t="shared" si="17"/>
        <v>2.8055292235580659E-3</v>
      </c>
      <c r="H311" s="133">
        <v>1.3100141805658721E-2</v>
      </c>
      <c r="I311" s="101">
        <f t="shared" si="18"/>
        <v>3.6752830668530275E-5</v>
      </c>
      <c r="J311" s="134">
        <v>3.7000000000000005E-2</v>
      </c>
      <c r="K311" s="101">
        <f t="shared" si="19"/>
        <v>1.0380458127164845E-4</v>
      </c>
      <c r="M311" s="131"/>
      <c r="N311" s="131"/>
      <c r="O311" s="131"/>
      <c r="P311" s="131"/>
      <c r="Q311" s="131"/>
      <c r="R311" s="131"/>
      <c r="S311" s="131"/>
      <c r="T311" s="131"/>
      <c r="W311" s="135"/>
      <c r="X311" s="135"/>
      <c r="Y311" s="135"/>
      <c r="Z311" s="135"/>
      <c r="AA311" s="135"/>
      <c r="AB311" s="135"/>
      <c r="AC311" s="135"/>
      <c r="AD311" s="135"/>
    </row>
    <row r="312" spans="2:30" ht="15" customHeight="1">
      <c r="B312" s="83" t="s">
        <v>670</v>
      </c>
      <c r="C312" s="84" t="s">
        <v>671</v>
      </c>
      <c r="D312" s="84">
        <v>222.90522999999999</v>
      </c>
      <c r="E312" s="84">
        <v>74.97</v>
      </c>
      <c r="F312" s="317">
        <f t="shared" si="16"/>
        <v>16711.205093099998</v>
      </c>
      <c r="G312" s="132">
        <f t="shared" si="17"/>
        <v>4.0222213928917615E-4</v>
      </c>
      <c r="H312" s="133" t="s">
        <v>135</v>
      </c>
      <c r="I312" s="101" t="str">
        <f t="shared" si="18"/>
        <v/>
      </c>
      <c r="J312" s="134">
        <v>8.5500000000000007E-2</v>
      </c>
      <c r="K312" s="101">
        <f t="shared" si="19"/>
        <v>3.4389992909224565E-5</v>
      </c>
      <c r="M312" s="131"/>
      <c r="N312" s="131"/>
      <c r="O312" s="131"/>
      <c r="P312" s="131"/>
      <c r="Q312" s="131"/>
      <c r="R312" s="131"/>
      <c r="S312" s="131"/>
      <c r="T312" s="131"/>
      <c r="W312" s="135"/>
      <c r="X312" s="135"/>
      <c r="Y312" s="135"/>
      <c r="Z312" s="135"/>
      <c r="AA312" s="135"/>
      <c r="AB312" s="135"/>
      <c r="AC312" s="135"/>
      <c r="AD312" s="135"/>
    </row>
    <row r="313" spans="2:30" ht="15" customHeight="1">
      <c r="B313" s="83" t="s">
        <v>672</v>
      </c>
      <c r="C313" s="84" t="s">
        <v>673</v>
      </c>
      <c r="D313" s="84">
        <v>429.48619000000002</v>
      </c>
      <c r="E313" s="84">
        <v>54.1</v>
      </c>
      <c r="F313" s="317">
        <f t="shared" si="16"/>
        <v>23235.202879</v>
      </c>
      <c r="G313" s="132" t="str">
        <f t="shared" si="17"/>
        <v/>
      </c>
      <c r="H313" s="133">
        <v>3.4011090573012936E-2</v>
      </c>
      <c r="I313" s="101" t="str">
        <f t="shared" si="18"/>
        <v/>
      </c>
      <c r="J313" s="134">
        <v>0.24410000000000001</v>
      </c>
      <c r="K313" s="101" t="str">
        <f t="shared" si="19"/>
        <v/>
      </c>
      <c r="M313" s="131"/>
      <c r="N313" s="131"/>
      <c r="O313" s="131"/>
      <c r="P313" s="131"/>
      <c r="Q313" s="131"/>
      <c r="R313" s="131"/>
      <c r="S313" s="131"/>
      <c r="T313" s="131"/>
      <c r="W313" s="135"/>
      <c r="X313" s="135"/>
      <c r="Y313" s="135"/>
      <c r="Z313" s="135"/>
      <c r="AA313" s="135"/>
      <c r="AB313" s="135"/>
      <c r="AC313" s="135"/>
      <c r="AD313" s="135"/>
    </row>
    <row r="314" spans="2:30" ht="15" customHeight="1">
      <c r="B314" s="83" t="s">
        <v>674</v>
      </c>
      <c r="C314" s="84" t="s">
        <v>675</v>
      </c>
      <c r="D314" s="84">
        <v>106.83734</v>
      </c>
      <c r="E314" s="84">
        <v>210.71</v>
      </c>
      <c r="F314" s="317">
        <f t="shared" si="16"/>
        <v>22511.695911400002</v>
      </c>
      <c r="G314" s="132">
        <f t="shared" si="17"/>
        <v>5.4183420274396402E-4</v>
      </c>
      <c r="H314" s="133">
        <v>1.5186749561008021E-3</v>
      </c>
      <c r="I314" s="101">
        <f t="shared" si="18"/>
        <v>8.2287003406610269E-7</v>
      </c>
      <c r="J314" s="134">
        <v>0.13930000000000001</v>
      </c>
      <c r="K314" s="101">
        <f t="shared" si="19"/>
        <v>7.5477504442234195E-5</v>
      </c>
      <c r="M314" s="131"/>
      <c r="N314" s="131"/>
      <c r="O314" s="131"/>
      <c r="P314" s="131"/>
      <c r="Q314" s="131"/>
      <c r="R314" s="131"/>
      <c r="S314" s="131"/>
      <c r="T314" s="131"/>
      <c r="W314" s="135"/>
      <c r="X314" s="135"/>
      <c r="Y314" s="135"/>
      <c r="Z314" s="135"/>
      <c r="AA314" s="135"/>
      <c r="AB314" s="135"/>
      <c r="AC314" s="135"/>
      <c r="AD314" s="135"/>
    </row>
    <row r="315" spans="2:30" ht="15" customHeight="1">
      <c r="B315" s="83" t="s">
        <v>676</v>
      </c>
      <c r="C315" s="84" t="s">
        <v>677</v>
      </c>
      <c r="D315" s="84">
        <v>844.10409000000004</v>
      </c>
      <c r="E315" s="84">
        <v>101.7</v>
      </c>
      <c r="F315" s="317">
        <f t="shared" si="16"/>
        <v>85845.385953000005</v>
      </c>
      <c r="G315" s="132">
        <f t="shared" si="17"/>
        <v>2.0662133337336352E-3</v>
      </c>
      <c r="H315" s="133" t="s">
        <v>135</v>
      </c>
      <c r="I315" s="101" t="str">
        <f t="shared" si="18"/>
        <v/>
      </c>
      <c r="J315" s="134">
        <v>0.10539999999999999</v>
      </c>
      <c r="K315" s="101">
        <f t="shared" si="19"/>
        <v>2.1777888537552513E-4</v>
      </c>
      <c r="M315" s="131"/>
      <c r="N315" s="131"/>
      <c r="O315" s="131"/>
      <c r="P315" s="131"/>
      <c r="Q315" s="131"/>
      <c r="R315" s="131"/>
      <c r="S315" s="131"/>
      <c r="T315" s="131"/>
      <c r="W315" s="135"/>
      <c r="X315" s="135"/>
      <c r="Y315" s="135"/>
      <c r="Z315" s="135"/>
      <c r="AA315" s="135"/>
      <c r="AB315" s="135"/>
      <c r="AC315" s="135"/>
      <c r="AD315" s="135"/>
    </row>
    <row r="316" spans="2:30" ht="15" customHeight="1">
      <c r="B316" s="83" t="s">
        <v>678</v>
      </c>
      <c r="C316" s="84" t="s">
        <v>679</v>
      </c>
      <c r="D316" s="84">
        <v>261.68171000000001</v>
      </c>
      <c r="E316" s="84">
        <v>211.98009999999999</v>
      </c>
      <c r="F316" s="317">
        <f t="shared" si="16"/>
        <v>55471.315053970997</v>
      </c>
      <c r="G316" s="132">
        <f t="shared" si="17"/>
        <v>1.3351395597080286E-3</v>
      </c>
      <c r="H316" s="133">
        <v>1.886969578748194E-2</v>
      </c>
      <c r="I316" s="101">
        <f t="shared" si="18"/>
        <v>2.5193677325523079E-5</v>
      </c>
      <c r="J316" s="134">
        <v>0.18890000000000001</v>
      </c>
      <c r="K316" s="101">
        <f t="shared" si="19"/>
        <v>2.5220786282884663E-4</v>
      </c>
      <c r="M316" s="131"/>
      <c r="N316" s="131"/>
      <c r="O316" s="131"/>
      <c r="P316" s="131"/>
      <c r="Q316" s="131"/>
      <c r="R316" s="131"/>
      <c r="S316" s="131"/>
      <c r="T316" s="131"/>
      <c r="W316" s="135"/>
      <c r="X316" s="135"/>
      <c r="Y316" s="135"/>
      <c r="Z316" s="135"/>
      <c r="AA316" s="135"/>
      <c r="AB316" s="135"/>
      <c r="AC316" s="135"/>
      <c r="AD316" s="135"/>
    </row>
    <row r="317" spans="2:30" ht="15" customHeight="1">
      <c r="B317" s="83" t="s">
        <v>680</v>
      </c>
      <c r="C317" s="84" t="s">
        <v>681</v>
      </c>
      <c r="D317" s="84">
        <v>380.47471999999999</v>
      </c>
      <c r="E317" s="84">
        <v>61.75</v>
      </c>
      <c r="F317" s="317">
        <f t="shared" si="16"/>
        <v>23494.313959999999</v>
      </c>
      <c r="G317" s="132">
        <f t="shared" si="17"/>
        <v>5.6548484501722752E-4</v>
      </c>
      <c r="H317" s="133">
        <v>4.4858299595141704E-2</v>
      </c>
      <c r="I317" s="101">
        <f t="shared" si="18"/>
        <v>2.5366688594295066E-5</v>
      </c>
      <c r="J317" s="134">
        <v>3.4000000000000002E-2</v>
      </c>
      <c r="K317" s="101">
        <f t="shared" si="19"/>
        <v>1.9226484730585737E-5</v>
      </c>
      <c r="M317" s="131"/>
      <c r="N317" s="131"/>
      <c r="O317" s="131"/>
      <c r="P317" s="131"/>
      <c r="Q317" s="131"/>
      <c r="R317" s="131"/>
      <c r="S317" s="131"/>
      <c r="T317" s="131"/>
      <c r="W317" s="135"/>
      <c r="X317" s="135"/>
      <c r="Y317" s="135"/>
      <c r="Z317" s="135"/>
      <c r="AA317" s="135"/>
      <c r="AB317" s="135"/>
      <c r="AC317" s="135"/>
      <c r="AD317" s="135"/>
    </row>
    <row r="318" spans="2:30" ht="15" customHeight="1">
      <c r="B318" s="83" t="s">
        <v>682</v>
      </c>
      <c r="C318" s="84" t="s">
        <v>683</v>
      </c>
      <c r="D318" s="84">
        <v>1358.58313</v>
      </c>
      <c r="E318" s="84">
        <v>27.9</v>
      </c>
      <c r="F318" s="317">
        <f t="shared" si="16"/>
        <v>37904.469326999999</v>
      </c>
      <c r="G318" s="132">
        <f t="shared" si="17"/>
        <v>9.1232299863412778E-4</v>
      </c>
      <c r="H318" s="133">
        <v>3.2974910394265235E-2</v>
      </c>
      <c r="I318" s="101">
        <f t="shared" si="18"/>
        <v>3.0083769130587727E-5</v>
      </c>
      <c r="J318" s="134">
        <v>6.5099999999999991E-2</v>
      </c>
      <c r="K318" s="101">
        <f t="shared" si="19"/>
        <v>5.9392227211081712E-5</v>
      </c>
      <c r="M318" s="131"/>
      <c r="N318" s="131"/>
      <c r="O318" s="131"/>
      <c r="P318" s="131"/>
      <c r="Q318" s="131"/>
      <c r="R318" s="131"/>
      <c r="S318" s="131"/>
      <c r="T318" s="131"/>
      <c r="W318" s="135"/>
      <c r="X318" s="135"/>
      <c r="Y318" s="135"/>
      <c r="Z318" s="135"/>
      <c r="AA318" s="135"/>
      <c r="AB318" s="135"/>
      <c r="AC318" s="135"/>
      <c r="AD318" s="135"/>
    </row>
    <row r="319" spans="2:30" ht="15" customHeight="1">
      <c r="B319" s="83" t="s">
        <v>684</v>
      </c>
      <c r="C319" s="84" t="s">
        <v>685</v>
      </c>
      <c r="D319" s="84">
        <v>687.68948</v>
      </c>
      <c r="E319" s="84">
        <v>17.63</v>
      </c>
      <c r="F319" s="317">
        <f t="shared" si="16"/>
        <v>12123.9655324</v>
      </c>
      <c r="G319" s="132" t="str">
        <f t="shared" si="17"/>
        <v/>
      </c>
      <c r="H319" s="133">
        <v>4.5377197958026097E-2</v>
      </c>
      <c r="I319" s="101" t="str">
        <f t="shared" si="18"/>
        <v/>
      </c>
      <c r="J319" s="134">
        <v>-9.5999999999999992E-3</v>
      </c>
      <c r="K319" s="101" t="str">
        <f t="shared" si="19"/>
        <v/>
      </c>
      <c r="M319" s="131"/>
      <c r="N319" s="131"/>
      <c r="O319" s="131"/>
      <c r="P319" s="131"/>
      <c r="Q319" s="131"/>
      <c r="R319" s="131"/>
      <c r="S319" s="131"/>
      <c r="T319" s="131"/>
      <c r="W319" s="135"/>
      <c r="X319" s="135"/>
      <c r="Y319" s="135"/>
      <c r="Z319" s="135"/>
      <c r="AA319" s="135"/>
      <c r="AB319" s="135"/>
      <c r="AC319" s="135"/>
      <c r="AD319" s="135"/>
    </row>
    <row r="320" spans="2:30" ht="15" customHeight="1">
      <c r="B320" s="83" t="s">
        <v>686</v>
      </c>
      <c r="C320" s="84" t="s">
        <v>687</v>
      </c>
      <c r="D320" s="84">
        <v>196.3227</v>
      </c>
      <c r="E320" s="84">
        <v>104.46</v>
      </c>
      <c r="F320" s="317">
        <f t="shared" si="16"/>
        <v>20507.869241999997</v>
      </c>
      <c r="G320" s="132" t="str">
        <f t="shared" si="17"/>
        <v/>
      </c>
      <c r="H320" s="133" t="s">
        <v>135</v>
      </c>
      <c r="I320" s="101" t="str">
        <f t="shared" si="18"/>
        <v/>
      </c>
      <c r="J320" s="134" t="s">
        <v>135</v>
      </c>
      <c r="K320" s="101" t="str">
        <f t="shared" si="19"/>
        <v/>
      </c>
      <c r="M320" s="131"/>
      <c r="N320" s="131"/>
      <c r="O320" s="131"/>
      <c r="P320" s="131"/>
      <c r="Q320" s="131"/>
      <c r="R320" s="131"/>
      <c r="S320" s="131"/>
      <c r="T320" s="131"/>
      <c r="W320" s="135"/>
      <c r="X320" s="135"/>
      <c r="Y320" s="135"/>
      <c r="Z320" s="135"/>
      <c r="AA320" s="135"/>
      <c r="AB320" s="135"/>
      <c r="AC320" s="135"/>
      <c r="AD320" s="135"/>
    </row>
    <row r="321" spans="2:30" ht="15" customHeight="1">
      <c r="B321" s="83" t="s">
        <v>688</v>
      </c>
      <c r="C321" s="84" t="s">
        <v>689</v>
      </c>
      <c r="D321" s="84">
        <v>326.46206000000001</v>
      </c>
      <c r="E321" s="84">
        <v>186.32</v>
      </c>
      <c r="F321" s="317">
        <f t="shared" si="16"/>
        <v>60826.411019200001</v>
      </c>
      <c r="G321" s="132">
        <f t="shared" si="17"/>
        <v>1.4640314106088711E-3</v>
      </c>
      <c r="H321" s="133">
        <v>4.7230571060541009E-2</v>
      </c>
      <c r="I321" s="101">
        <f t="shared" si="18"/>
        <v>6.9147039573626379E-5</v>
      </c>
      <c r="J321" s="134">
        <v>1.6200000000000003E-2</v>
      </c>
      <c r="K321" s="101">
        <f t="shared" si="19"/>
        <v>2.3717308851863714E-5</v>
      </c>
      <c r="M321" s="131"/>
      <c r="N321" s="131"/>
      <c r="O321" s="131"/>
      <c r="P321" s="131"/>
      <c r="Q321" s="131"/>
      <c r="R321" s="131"/>
      <c r="S321" s="131"/>
      <c r="T321" s="131"/>
      <c r="W321" s="135"/>
      <c r="X321" s="135"/>
      <c r="Y321" s="135"/>
      <c r="Z321" s="135"/>
      <c r="AA321" s="135"/>
      <c r="AB321" s="135"/>
      <c r="AC321" s="135"/>
      <c r="AD321" s="135"/>
    </row>
    <row r="322" spans="2:30" ht="15" customHeight="1">
      <c r="B322" s="83" t="s">
        <v>690</v>
      </c>
      <c r="C322" s="84" t="s">
        <v>691</v>
      </c>
      <c r="D322" s="84">
        <v>141.59495000000001</v>
      </c>
      <c r="E322" s="84">
        <v>181.94</v>
      </c>
      <c r="F322" s="317">
        <f t="shared" si="16"/>
        <v>25761.785203000003</v>
      </c>
      <c r="G322" s="132">
        <f t="shared" si="17"/>
        <v>6.2006062989061902E-4</v>
      </c>
      <c r="H322" s="133">
        <v>3.8474222271078377E-2</v>
      </c>
      <c r="I322" s="101">
        <f t="shared" si="18"/>
        <v>2.3856350495956541E-5</v>
      </c>
      <c r="J322" s="134">
        <v>3.7900000000000003E-2</v>
      </c>
      <c r="K322" s="101">
        <f t="shared" si="19"/>
        <v>2.3500297872854463E-5</v>
      </c>
      <c r="M322" s="131"/>
      <c r="N322" s="131"/>
      <c r="O322" s="131"/>
      <c r="P322" s="131"/>
      <c r="Q322" s="131"/>
      <c r="R322" s="131"/>
      <c r="S322" s="131"/>
      <c r="T322" s="131"/>
      <c r="W322" s="135"/>
      <c r="X322" s="135"/>
      <c r="Y322" s="135"/>
      <c r="Z322" s="135"/>
      <c r="AA322" s="135"/>
      <c r="AB322" s="135"/>
      <c r="AC322" s="135"/>
      <c r="AD322" s="135"/>
    </row>
    <row r="323" spans="2:30" ht="15" customHeight="1">
      <c r="B323" s="83" t="s">
        <v>692</v>
      </c>
      <c r="C323" s="84" t="s">
        <v>693</v>
      </c>
      <c r="D323" s="84">
        <v>350</v>
      </c>
      <c r="E323" s="84">
        <v>108.25</v>
      </c>
      <c r="F323" s="317">
        <f t="shared" si="16"/>
        <v>37887.5</v>
      </c>
      <c r="G323" s="132">
        <f t="shared" si="17"/>
        <v>9.1191456375643877E-4</v>
      </c>
      <c r="H323" s="133">
        <v>4.9884526558891459E-2</v>
      </c>
      <c r="I323" s="101">
        <f t="shared" si="18"/>
        <v>4.5490426275147992E-5</v>
      </c>
      <c r="J323" s="134">
        <v>8.4600000000000009E-2</v>
      </c>
      <c r="K323" s="101">
        <f t="shared" si="19"/>
        <v>7.7147972093794727E-5</v>
      </c>
      <c r="M323" s="131"/>
      <c r="N323" s="131"/>
      <c r="O323" s="131"/>
      <c r="P323" s="131"/>
      <c r="Q323" s="131"/>
      <c r="R323" s="131"/>
      <c r="S323" s="131"/>
      <c r="T323" s="131"/>
      <c r="W323" s="135"/>
      <c r="X323" s="135"/>
      <c r="Y323" s="135"/>
      <c r="Z323" s="135"/>
      <c r="AA323" s="135"/>
      <c r="AB323" s="135"/>
      <c r="AC323" s="135"/>
      <c r="AD323" s="135"/>
    </row>
    <row r="324" spans="2:30" ht="15" customHeight="1">
      <c r="B324" s="83" t="s">
        <v>694</v>
      </c>
      <c r="C324" s="84" t="s">
        <v>695</v>
      </c>
      <c r="D324" s="84">
        <v>738.99005</v>
      </c>
      <c r="E324" s="84">
        <v>95.79</v>
      </c>
      <c r="F324" s="317">
        <f t="shared" si="16"/>
        <v>70787.856889500006</v>
      </c>
      <c r="G324" s="132">
        <f t="shared" si="17"/>
        <v>1.7037935370410192E-3</v>
      </c>
      <c r="H324" s="133">
        <v>6.8483140202526355E-2</v>
      </c>
      <c r="I324" s="101">
        <f t="shared" si="18"/>
        <v>1.166811316733384E-4</v>
      </c>
      <c r="J324" s="134">
        <v>1.1899999999999999E-2</v>
      </c>
      <c r="K324" s="101">
        <f t="shared" si="19"/>
        <v>2.0275143090788128E-5</v>
      </c>
      <c r="M324" s="131"/>
      <c r="N324" s="131"/>
      <c r="O324" s="131"/>
      <c r="P324" s="131"/>
      <c r="Q324" s="131"/>
      <c r="R324" s="131"/>
      <c r="S324" s="131"/>
      <c r="T324" s="131"/>
      <c r="W324" s="135"/>
      <c r="X324" s="135"/>
      <c r="Y324" s="135"/>
      <c r="Z324" s="135"/>
      <c r="AA324" s="135"/>
      <c r="AB324" s="135"/>
      <c r="AC324" s="135"/>
      <c r="AD324" s="135"/>
    </row>
    <row r="325" spans="2:30" ht="15" customHeight="1">
      <c r="B325" s="83" t="s">
        <v>696</v>
      </c>
      <c r="C325" s="84" t="s">
        <v>697</v>
      </c>
      <c r="D325" s="84">
        <v>98.147009999999995</v>
      </c>
      <c r="E325" s="84">
        <v>266.27999999999997</v>
      </c>
      <c r="F325" s="317">
        <f t="shared" si="16"/>
        <v>26134.585822799996</v>
      </c>
      <c r="G325" s="132" t="str">
        <f t="shared" si="17"/>
        <v/>
      </c>
      <c r="H325" s="133">
        <v>9.4637223974763426E-3</v>
      </c>
      <c r="I325" s="101" t="str">
        <f t="shared" si="18"/>
        <v/>
      </c>
      <c r="J325" s="134" t="s">
        <v>135</v>
      </c>
      <c r="K325" s="101" t="str">
        <f t="shared" si="19"/>
        <v/>
      </c>
      <c r="M325" s="131"/>
      <c r="N325" s="131"/>
      <c r="O325" s="131"/>
      <c r="P325" s="131"/>
      <c r="Q325" s="131"/>
      <c r="R325" s="131"/>
      <c r="S325" s="131"/>
      <c r="T325" s="131"/>
      <c r="W325" s="135"/>
      <c r="X325" s="135"/>
      <c r="Y325" s="135"/>
      <c r="Z325" s="135"/>
      <c r="AA325" s="135"/>
      <c r="AB325" s="135"/>
      <c r="AC325" s="135"/>
      <c r="AD325" s="135"/>
    </row>
    <row r="326" spans="2:30" ht="15" customHeight="1">
      <c r="B326" s="83" t="s">
        <v>698</v>
      </c>
      <c r="C326" s="84" t="s">
        <v>699</v>
      </c>
      <c r="D326" s="84">
        <v>123.42665</v>
      </c>
      <c r="E326" s="84">
        <v>880.3</v>
      </c>
      <c r="F326" s="317">
        <f t="shared" si="16"/>
        <v>108652.47999499999</v>
      </c>
      <c r="G326" s="132">
        <f t="shared" si="17"/>
        <v>2.6151574766267397E-3</v>
      </c>
      <c r="H326" s="133">
        <v>3.7260024991480176E-3</v>
      </c>
      <c r="I326" s="101">
        <f t="shared" si="18"/>
        <v>9.7440832935768547E-6</v>
      </c>
      <c r="J326" s="134">
        <v>0.15895000000000001</v>
      </c>
      <c r="K326" s="101">
        <f t="shared" si="19"/>
        <v>4.1567928090982032E-4</v>
      </c>
      <c r="M326" s="131"/>
      <c r="N326" s="131"/>
      <c r="O326" s="131"/>
      <c r="P326" s="131"/>
      <c r="Q326" s="131"/>
      <c r="R326" s="131"/>
      <c r="S326" s="131"/>
      <c r="T326" s="131"/>
      <c r="W326" s="135"/>
      <c r="X326" s="135"/>
      <c r="Y326" s="135"/>
      <c r="Z326" s="135"/>
      <c r="AA326" s="135"/>
      <c r="AB326" s="135"/>
      <c r="AC326" s="135"/>
      <c r="AD326" s="135"/>
    </row>
    <row r="327" spans="2:30" ht="15" customHeight="1">
      <c r="B327" s="83" t="s">
        <v>700</v>
      </c>
      <c r="C327" s="84" t="s">
        <v>701</v>
      </c>
      <c r="D327" s="84">
        <v>231.39779999999999</v>
      </c>
      <c r="E327" s="84">
        <v>454.41</v>
      </c>
      <c r="F327" s="317">
        <f t="shared" si="16"/>
        <v>105149.474298</v>
      </c>
      <c r="G327" s="132">
        <f t="shared" si="17"/>
        <v>2.5308436023406015E-3</v>
      </c>
      <c r="H327" s="133">
        <v>3.0369049976893114E-2</v>
      </c>
      <c r="I327" s="101">
        <f t="shared" si="18"/>
        <v>7.6859315843181935E-5</v>
      </c>
      <c r="J327" s="134">
        <v>0.1313</v>
      </c>
      <c r="K327" s="101">
        <f t="shared" si="19"/>
        <v>3.3229976498732098E-4</v>
      </c>
      <c r="M327" s="131"/>
      <c r="N327" s="131"/>
      <c r="O327" s="131"/>
      <c r="P327" s="131"/>
      <c r="Q327" s="131"/>
      <c r="R327" s="131"/>
      <c r="S327" s="131"/>
      <c r="T327" s="131"/>
      <c r="W327" s="135"/>
      <c r="X327" s="135"/>
      <c r="Y327" s="135"/>
      <c r="Z327" s="135"/>
      <c r="AA327" s="135"/>
      <c r="AB327" s="135"/>
      <c r="AC327" s="135"/>
      <c r="AD327" s="135"/>
    </row>
    <row r="328" spans="2:30" ht="15" customHeight="1">
      <c r="B328" s="83" t="s">
        <v>702</v>
      </c>
      <c r="C328" s="84" t="s">
        <v>703</v>
      </c>
      <c r="D328" s="84">
        <v>193.99343999999999</v>
      </c>
      <c r="E328" s="84">
        <v>368.93</v>
      </c>
      <c r="F328" s="317">
        <f t="shared" si="16"/>
        <v>71569.999819200006</v>
      </c>
      <c r="G328" s="132">
        <f t="shared" si="17"/>
        <v>1.7226189419511494E-3</v>
      </c>
      <c r="H328" s="133">
        <v>6.5052991082319139E-3</v>
      </c>
      <c r="I328" s="101">
        <f t="shared" si="18"/>
        <v>1.1206151466898215E-5</v>
      </c>
      <c r="J328" s="134">
        <v>9.1700000000000004E-2</v>
      </c>
      <c r="K328" s="101">
        <f t="shared" si="19"/>
        <v>1.5796415697692042E-4</v>
      </c>
      <c r="M328" s="131"/>
      <c r="N328" s="131"/>
      <c r="O328" s="131"/>
      <c r="P328" s="131"/>
      <c r="Q328" s="131"/>
      <c r="R328" s="131"/>
      <c r="S328" s="131"/>
      <c r="T328" s="131"/>
      <c r="W328" s="135"/>
      <c r="X328" s="135"/>
      <c r="Y328" s="135"/>
      <c r="Z328" s="135"/>
      <c r="AA328" s="135"/>
      <c r="AB328" s="135"/>
      <c r="AC328" s="135"/>
      <c r="AD328" s="135"/>
    </row>
    <row r="329" spans="2:30" ht="15" customHeight="1">
      <c r="B329" s="83" t="s">
        <v>704</v>
      </c>
      <c r="C329" s="84" t="s">
        <v>705</v>
      </c>
      <c r="D329" s="84">
        <v>635.73361</v>
      </c>
      <c r="E329" s="84">
        <v>219.07</v>
      </c>
      <c r="F329" s="317">
        <f t="shared" si="16"/>
        <v>139270.16194269998</v>
      </c>
      <c r="G329" s="132" t="str">
        <f t="shared" si="17"/>
        <v/>
      </c>
      <c r="H329" s="133">
        <v>1.4607203177066692E-2</v>
      </c>
      <c r="I329" s="101" t="str">
        <f t="shared" si="18"/>
        <v/>
      </c>
      <c r="J329" s="134">
        <v>0.22969999999999999</v>
      </c>
      <c r="K329" s="101" t="str">
        <f t="shared" si="19"/>
        <v/>
      </c>
      <c r="M329" s="131"/>
      <c r="N329" s="131"/>
      <c r="O329" s="131"/>
      <c r="P329" s="131"/>
      <c r="Q329" s="131"/>
      <c r="R329" s="131"/>
      <c r="S329" s="131"/>
      <c r="T329" s="131"/>
      <c r="W329" s="135"/>
      <c r="X329" s="135"/>
      <c r="Y329" s="135"/>
      <c r="Z329" s="135"/>
      <c r="AA329" s="135"/>
      <c r="AB329" s="135"/>
      <c r="AC329" s="135"/>
      <c r="AD329" s="135"/>
    </row>
    <row r="330" spans="2:30" ht="15" customHeight="1">
      <c r="B330" s="83" t="s">
        <v>1495</v>
      </c>
      <c r="C330" s="84" t="s">
        <v>268</v>
      </c>
      <c r="D330" s="84">
        <v>297.70305000000002</v>
      </c>
      <c r="E330" s="84">
        <v>30.48</v>
      </c>
      <c r="F330" s="317">
        <f t="shared" si="16"/>
        <v>9073.9889640000001</v>
      </c>
      <c r="G330" s="132" t="str">
        <f t="shared" si="17"/>
        <v/>
      </c>
      <c r="H330" s="133">
        <v>5.1181102362204724E-2</v>
      </c>
      <c r="I330" s="101" t="str">
        <f t="shared" si="18"/>
        <v/>
      </c>
      <c r="J330" s="134">
        <v>-2.52E-2</v>
      </c>
      <c r="K330" s="101" t="str">
        <f t="shared" si="19"/>
        <v/>
      </c>
      <c r="M330" s="131"/>
      <c r="N330" s="131"/>
      <c r="O330" s="131"/>
      <c r="P330" s="131"/>
      <c r="Q330" s="131"/>
      <c r="R330" s="131"/>
      <c r="S330" s="131"/>
      <c r="T330" s="131"/>
      <c r="W330" s="135"/>
      <c r="X330" s="135"/>
      <c r="Y330" s="135"/>
      <c r="Z330" s="135"/>
      <c r="AA330" s="135"/>
      <c r="AB330" s="135"/>
      <c r="AC330" s="135"/>
      <c r="AD330" s="135"/>
    </row>
    <row r="331" spans="2:30" ht="15" customHeight="1">
      <c r="B331" s="83" t="s">
        <v>706</v>
      </c>
      <c r="C331" s="84" t="s">
        <v>707</v>
      </c>
      <c r="D331" s="84">
        <v>59.534739999999999</v>
      </c>
      <c r="E331" s="84">
        <v>403.42</v>
      </c>
      <c r="F331" s="317">
        <f t="shared" si="16"/>
        <v>24017.504810800001</v>
      </c>
      <c r="G331" s="132">
        <f t="shared" si="17"/>
        <v>5.7807753011042829E-4</v>
      </c>
      <c r="H331" s="133" t="s">
        <v>135</v>
      </c>
      <c r="I331" s="101" t="str">
        <f t="shared" si="18"/>
        <v/>
      </c>
      <c r="J331" s="134">
        <v>8.3249999999999991E-2</v>
      </c>
      <c r="K331" s="101">
        <f t="shared" si="19"/>
        <v>4.812495438169315E-5</v>
      </c>
      <c r="M331" s="131"/>
      <c r="N331" s="131"/>
      <c r="O331" s="131"/>
      <c r="P331" s="131"/>
      <c r="Q331" s="131"/>
      <c r="R331" s="131"/>
      <c r="S331" s="131"/>
      <c r="T331" s="131"/>
      <c r="W331" s="135"/>
      <c r="X331" s="135"/>
      <c r="Y331" s="135"/>
      <c r="Z331" s="135"/>
      <c r="AA331" s="135"/>
      <c r="AB331" s="135"/>
      <c r="AC331" s="135"/>
      <c r="AD331" s="135"/>
    </row>
    <row r="332" spans="2:30" ht="15" customHeight="1">
      <c r="B332" s="83" t="s">
        <v>708</v>
      </c>
      <c r="C332" s="84" t="s">
        <v>709</v>
      </c>
      <c r="D332" s="84">
        <v>56.186300000000003</v>
      </c>
      <c r="E332" s="84">
        <v>237.66</v>
      </c>
      <c r="F332" s="317">
        <f t="shared" si="16"/>
        <v>13353.236058</v>
      </c>
      <c r="G332" s="132" t="str">
        <f t="shared" si="17"/>
        <v/>
      </c>
      <c r="H332" s="133">
        <v>1.3801228645964824E-2</v>
      </c>
      <c r="I332" s="101" t="str">
        <f t="shared" si="18"/>
        <v/>
      </c>
      <c r="J332" s="134" t="s">
        <v>135</v>
      </c>
      <c r="K332" s="101" t="str">
        <f t="shared" si="19"/>
        <v/>
      </c>
      <c r="M332" s="131"/>
      <c r="N332" s="131"/>
      <c r="O332" s="131"/>
      <c r="P332" s="131"/>
      <c r="Q332" s="131"/>
      <c r="R332" s="131"/>
      <c r="S332" s="131"/>
      <c r="T332" s="131"/>
      <c r="W332" s="135"/>
      <c r="X332" s="135"/>
      <c r="Y332" s="135"/>
      <c r="Z332" s="135"/>
      <c r="AA332" s="135"/>
      <c r="AB332" s="135"/>
      <c r="AC332" s="135"/>
      <c r="AD332" s="135"/>
    </row>
    <row r="333" spans="2:30" ht="15" customHeight="1">
      <c r="B333" s="83" t="s">
        <v>710</v>
      </c>
      <c r="C333" s="84" t="s">
        <v>711</v>
      </c>
      <c r="D333" s="84">
        <v>203.96784</v>
      </c>
      <c r="E333" s="84">
        <v>110.81</v>
      </c>
      <c r="F333" s="317">
        <f t="shared" si="16"/>
        <v>22601.676350400001</v>
      </c>
      <c r="G333" s="132">
        <f t="shared" si="17"/>
        <v>5.4399994270509365E-4</v>
      </c>
      <c r="H333" s="133" t="s">
        <v>135</v>
      </c>
      <c r="I333" s="101" t="str">
        <f t="shared" si="18"/>
        <v/>
      </c>
      <c r="J333" s="134">
        <v>0.1033</v>
      </c>
      <c r="K333" s="101">
        <f t="shared" si="19"/>
        <v>5.6195194081436177E-5</v>
      </c>
      <c r="M333" s="131"/>
      <c r="N333" s="131"/>
      <c r="O333" s="131"/>
      <c r="P333" s="131"/>
      <c r="Q333" s="131"/>
      <c r="R333" s="131"/>
      <c r="S333" s="131"/>
      <c r="T333" s="131"/>
      <c r="W333" s="135"/>
      <c r="X333" s="135"/>
      <c r="Y333" s="135"/>
      <c r="Z333" s="135"/>
      <c r="AA333" s="135"/>
      <c r="AB333" s="135"/>
      <c r="AC333" s="135"/>
      <c r="AD333" s="135"/>
    </row>
    <row r="334" spans="2:30" ht="15" customHeight="1">
      <c r="B334" s="83" t="s">
        <v>712</v>
      </c>
      <c r="C334" s="84" t="s">
        <v>713</v>
      </c>
      <c r="D334" s="84">
        <v>116.31376</v>
      </c>
      <c r="E334" s="84">
        <v>179.58</v>
      </c>
      <c r="F334" s="317">
        <f t="shared" si="16"/>
        <v>20887.625020800002</v>
      </c>
      <c r="G334" s="132">
        <f t="shared" si="17"/>
        <v>5.0274442649293066E-4</v>
      </c>
      <c r="H334" s="133">
        <v>3.341129301703976E-2</v>
      </c>
      <c r="I334" s="101">
        <f t="shared" si="18"/>
        <v>1.6797341346238915E-5</v>
      </c>
      <c r="J334" s="134">
        <v>0.10589999999999999</v>
      </c>
      <c r="K334" s="101">
        <f t="shared" si="19"/>
        <v>5.3240634765601354E-5</v>
      </c>
      <c r="M334" s="131"/>
      <c r="N334" s="131"/>
      <c r="O334" s="131"/>
      <c r="P334" s="131"/>
      <c r="Q334" s="131"/>
      <c r="R334" s="131"/>
      <c r="S334" s="131"/>
      <c r="T334" s="131"/>
      <c r="W334" s="135"/>
      <c r="X334" s="135"/>
      <c r="Y334" s="135"/>
      <c r="Z334" s="135"/>
      <c r="AA334" s="135"/>
      <c r="AB334" s="135"/>
      <c r="AC334" s="135"/>
      <c r="AD334" s="135"/>
    </row>
    <row r="335" spans="2:30" ht="15" customHeight="1">
      <c r="B335" s="83" t="s">
        <v>714</v>
      </c>
      <c r="C335" s="84" t="s">
        <v>60</v>
      </c>
      <c r="D335" s="84">
        <v>229.74593999999999</v>
      </c>
      <c r="E335" s="84">
        <v>77.650000000000006</v>
      </c>
      <c r="F335" s="317">
        <f t="shared" si="16"/>
        <v>17839.772240999999</v>
      </c>
      <c r="G335" s="132">
        <f t="shared" si="17"/>
        <v>4.2938563169028673E-4</v>
      </c>
      <c r="H335" s="133">
        <v>3.5801674179008362E-2</v>
      </c>
      <c r="I335" s="101">
        <f t="shared" si="18"/>
        <v>1.5372724482923334E-5</v>
      </c>
      <c r="J335" s="134">
        <v>6.59E-2</v>
      </c>
      <c r="K335" s="101">
        <f t="shared" si="19"/>
        <v>2.8296513128389895E-5</v>
      </c>
      <c r="M335" s="131"/>
      <c r="N335" s="131"/>
      <c r="O335" s="131"/>
      <c r="P335" s="131"/>
      <c r="Q335" s="131"/>
      <c r="R335" s="131"/>
      <c r="S335" s="131"/>
      <c r="T335" s="131"/>
      <c r="W335" s="135"/>
      <c r="X335" s="135"/>
      <c r="Y335" s="135"/>
      <c r="Z335" s="135"/>
      <c r="AA335" s="135"/>
      <c r="AB335" s="135"/>
      <c r="AC335" s="135"/>
      <c r="AD335" s="135"/>
    </row>
    <row r="336" spans="2:30" ht="15" customHeight="1">
      <c r="B336" s="83" t="s">
        <v>715</v>
      </c>
      <c r="C336" s="84" t="s">
        <v>716</v>
      </c>
      <c r="D336" s="84">
        <v>236.07019</v>
      </c>
      <c r="E336" s="84">
        <v>33.31</v>
      </c>
      <c r="F336" s="317">
        <f t="shared" ref="F336:F399" si="20">IFERROR(D336*E336, "")</f>
        <v>7863.4980289000005</v>
      </c>
      <c r="G336" s="132">
        <f t="shared" ref="G336:G399" si="21">IF(AND(ISNUMBER($J336)), IF(AND($J336&lt;=20%,$J336&gt;0%), $F336/SUMIFS($F$15:$F$517,$J$15:$J$517, "&gt;"&amp;0%,$J$15:$J$517, "&lt;="&amp;20%),""),"")</f>
        <v>1.8926660177166505E-4</v>
      </c>
      <c r="H336" s="133">
        <v>2.2815971179825877E-2</v>
      </c>
      <c r="I336" s="101">
        <f t="shared" ref="I336:I399" si="22">IFERROR(G336*H336, "")</f>
        <v>4.3183013313258913E-6</v>
      </c>
      <c r="J336" s="134">
        <v>0.15490000000000001</v>
      </c>
      <c r="K336" s="101">
        <f t="shared" ref="K336:K399" si="23">IFERROR(G336*J336, "")</f>
        <v>2.9317396614430918E-5</v>
      </c>
      <c r="M336" s="131"/>
      <c r="N336" s="131"/>
      <c r="O336" s="131"/>
      <c r="P336" s="131"/>
      <c r="Q336" s="131"/>
      <c r="R336" s="131"/>
      <c r="S336" s="131"/>
      <c r="T336" s="131"/>
      <c r="W336" s="135"/>
      <c r="X336" s="135"/>
      <c r="Y336" s="135"/>
      <c r="Z336" s="135"/>
      <c r="AA336" s="135"/>
      <c r="AB336" s="135"/>
      <c r="AC336" s="135"/>
      <c r="AD336" s="135"/>
    </row>
    <row r="337" spans="2:30" ht="15" customHeight="1">
      <c r="B337" s="83" t="s">
        <v>719</v>
      </c>
      <c r="C337" s="84" t="s">
        <v>720</v>
      </c>
      <c r="D337" s="84">
        <v>2.8394300000000001</v>
      </c>
      <c r="E337" s="84">
        <v>7507.29</v>
      </c>
      <c r="F337" s="317">
        <f t="shared" si="20"/>
        <v>21316.424444700002</v>
      </c>
      <c r="G337" s="132">
        <f t="shared" si="21"/>
        <v>5.1306520351925271E-4</v>
      </c>
      <c r="H337" s="133" t="s">
        <v>135</v>
      </c>
      <c r="I337" s="101" t="str">
        <f t="shared" si="22"/>
        <v/>
      </c>
      <c r="J337" s="134">
        <v>1.7600000000000001E-2</v>
      </c>
      <c r="K337" s="101">
        <f t="shared" si="23"/>
        <v>9.0299475819388482E-6</v>
      </c>
      <c r="M337" s="131"/>
      <c r="N337" s="131"/>
      <c r="O337" s="131"/>
      <c r="P337" s="131"/>
      <c r="Q337" s="131"/>
      <c r="R337" s="131"/>
      <c r="S337" s="131"/>
      <c r="T337" s="131"/>
      <c r="W337" s="135"/>
      <c r="X337" s="135"/>
      <c r="Y337" s="135"/>
      <c r="Z337" s="135"/>
      <c r="AA337" s="135"/>
      <c r="AB337" s="135"/>
      <c r="AC337" s="135"/>
      <c r="AD337" s="135"/>
    </row>
    <row r="338" spans="2:30" ht="15" customHeight="1">
      <c r="B338" s="83" t="s">
        <v>721</v>
      </c>
      <c r="C338" s="84" t="s">
        <v>722</v>
      </c>
      <c r="D338" s="84">
        <v>198.06035</v>
      </c>
      <c r="E338" s="84">
        <v>111.56</v>
      </c>
      <c r="F338" s="317">
        <f t="shared" si="20"/>
        <v>22095.612646000001</v>
      </c>
      <c r="G338" s="132">
        <f t="shared" si="21"/>
        <v>5.3181949104607966E-4</v>
      </c>
      <c r="H338" s="133">
        <v>1.8644675510935821E-2</v>
      </c>
      <c r="I338" s="101">
        <f t="shared" si="22"/>
        <v>9.9156018409451942E-6</v>
      </c>
      <c r="J338" s="134">
        <v>7.1399999999999991E-2</v>
      </c>
      <c r="K338" s="101">
        <f t="shared" si="23"/>
        <v>3.7971911660690081E-5</v>
      </c>
      <c r="M338" s="131"/>
      <c r="N338" s="131"/>
      <c r="O338" s="131"/>
      <c r="P338" s="131"/>
      <c r="Q338" s="131"/>
      <c r="R338" s="131"/>
      <c r="S338" s="131"/>
      <c r="T338" s="131"/>
      <c r="W338" s="135"/>
      <c r="X338" s="135"/>
      <c r="Y338" s="135"/>
      <c r="Z338" s="135"/>
      <c r="AA338" s="135"/>
      <c r="AB338" s="135"/>
      <c r="AC338" s="135"/>
      <c r="AD338" s="135"/>
    </row>
    <row r="339" spans="2:30" ht="15" customHeight="1">
      <c r="B339" s="83" t="s">
        <v>723</v>
      </c>
      <c r="C339" s="84" t="s">
        <v>724</v>
      </c>
      <c r="D339" s="84">
        <v>209.09844000000001</v>
      </c>
      <c r="E339" s="84">
        <v>135.29</v>
      </c>
      <c r="F339" s="317">
        <f t="shared" si="20"/>
        <v>28288.927947600001</v>
      </c>
      <c r="G339" s="132">
        <f t="shared" si="21"/>
        <v>6.8088645037210117E-4</v>
      </c>
      <c r="H339" s="133">
        <v>8.2785128243033496E-3</v>
      </c>
      <c r="I339" s="101">
        <f t="shared" si="22"/>
        <v>5.6367272112998254E-6</v>
      </c>
      <c r="J339" s="134">
        <v>3.9199999999999999E-2</v>
      </c>
      <c r="K339" s="101">
        <f t="shared" si="23"/>
        <v>2.6690748854586367E-5</v>
      </c>
      <c r="M339" s="131"/>
      <c r="N339" s="131"/>
      <c r="O339" s="131"/>
      <c r="P339" s="131"/>
      <c r="Q339" s="131"/>
      <c r="R339" s="131"/>
      <c r="S339" s="131"/>
      <c r="T339" s="131"/>
      <c r="W339" s="135"/>
      <c r="X339" s="135"/>
      <c r="Y339" s="135"/>
      <c r="Z339" s="135"/>
      <c r="AA339" s="135"/>
      <c r="AB339" s="135"/>
      <c r="AC339" s="135"/>
      <c r="AD339" s="135"/>
    </row>
    <row r="340" spans="2:30" ht="15" customHeight="1">
      <c r="B340" s="83" t="s">
        <v>725</v>
      </c>
      <c r="C340" s="84" t="s">
        <v>726</v>
      </c>
      <c r="D340" s="84">
        <v>70.599999999999994</v>
      </c>
      <c r="E340" s="84">
        <v>119.68</v>
      </c>
      <c r="F340" s="317">
        <f t="shared" si="20"/>
        <v>8449.4079999999994</v>
      </c>
      <c r="G340" s="132">
        <f t="shared" si="21"/>
        <v>2.0336887391145267E-4</v>
      </c>
      <c r="H340" s="133" t="s">
        <v>135</v>
      </c>
      <c r="I340" s="101" t="str">
        <f t="shared" si="22"/>
        <v/>
      </c>
      <c r="J340" s="134">
        <v>0.10539999999999999</v>
      </c>
      <c r="K340" s="101">
        <f t="shared" si="23"/>
        <v>2.1435079310267108E-5</v>
      </c>
      <c r="M340" s="131"/>
      <c r="N340" s="131"/>
      <c r="O340" s="131"/>
      <c r="P340" s="131"/>
      <c r="Q340" s="131"/>
      <c r="R340" s="131"/>
      <c r="S340" s="131"/>
      <c r="T340" s="131"/>
      <c r="W340" s="135"/>
      <c r="X340" s="135"/>
      <c r="Y340" s="135"/>
      <c r="Z340" s="135"/>
      <c r="AA340" s="135"/>
      <c r="AB340" s="135"/>
      <c r="AC340" s="135"/>
      <c r="AD340" s="135"/>
    </row>
    <row r="341" spans="2:30" ht="15" customHeight="1">
      <c r="B341" s="83" t="s">
        <v>1368</v>
      </c>
      <c r="C341" s="84" t="s">
        <v>727</v>
      </c>
      <c r="D341" s="84">
        <v>278.65028999999998</v>
      </c>
      <c r="E341" s="84">
        <v>136.4299</v>
      </c>
      <c r="F341" s="317">
        <f t="shared" si="20"/>
        <v>38016.231199670998</v>
      </c>
      <c r="G341" s="132">
        <f t="shared" si="21"/>
        <v>9.1501299610984878E-4</v>
      </c>
      <c r="H341" s="133">
        <v>1.7591451727224018E-2</v>
      </c>
      <c r="I341" s="101">
        <f t="shared" si="22"/>
        <v>1.6096406950849022E-5</v>
      </c>
      <c r="J341" s="134">
        <v>8.6199999999999999E-2</v>
      </c>
      <c r="K341" s="101">
        <f t="shared" si="23"/>
        <v>7.8874120264668969E-5</v>
      </c>
      <c r="M341" s="131"/>
      <c r="N341" s="131"/>
      <c r="O341" s="131"/>
      <c r="P341" s="131"/>
      <c r="Q341" s="131"/>
      <c r="R341" s="131"/>
      <c r="S341" s="131"/>
      <c r="T341" s="131"/>
      <c r="W341" s="135"/>
      <c r="X341" s="135"/>
      <c r="Y341" s="135"/>
      <c r="Z341" s="135"/>
      <c r="AA341" s="135"/>
      <c r="AB341" s="135"/>
      <c r="AC341" s="135"/>
      <c r="AD341" s="135"/>
    </row>
    <row r="342" spans="2:30" ht="15" customHeight="1">
      <c r="B342" s="83" t="s">
        <v>728</v>
      </c>
      <c r="C342" s="84" t="s">
        <v>729</v>
      </c>
      <c r="D342" s="84">
        <v>295.58949000000001</v>
      </c>
      <c r="E342" s="84">
        <v>86.35</v>
      </c>
      <c r="F342" s="317">
        <f t="shared" si="20"/>
        <v>25524.152461499998</v>
      </c>
      <c r="G342" s="132" t="str">
        <f t="shared" si="21"/>
        <v/>
      </c>
      <c r="H342" s="133">
        <v>4.0023161551823977E-2</v>
      </c>
      <c r="I342" s="101" t="str">
        <f t="shared" si="22"/>
        <v/>
      </c>
      <c r="J342" s="134" t="s">
        <v>135</v>
      </c>
      <c r="K342" s="101" t="str">
        <f t="shared" si="23"/>
        <v/>
      </c>
      <c r="M342" s="131"/>
      <c r="N342" s="131"/>
      <c r="O342" s="131"/>
      <c r="P342" s="131"/>
      <c r="Q342" s="131"/>
      <c r="R342" s="131"/>
      <c r="S342" s="131"/>
      <c r="T342" s="131"/>
      <c r="W342" s="135"/>
      <c r="X342" s="135"/>
      <c r="Y342" s="135"/>
      <c r="Z342" s="135"/>
      <c r="AA342" s="135"/>
      <c r="AB342" s="135"/>
      <c r="AC342" s="135"/>
      <c r="AD342" s="135"/>
    </row>
    <row r="343" spans="2:30" ht="15" customHeight="1">
      <c r="B343" s="83" t="s">
        <v>730</v>
      </c>
      <c r="C343" s="84" t="s">
        <v>731</v>
      </c>
      <c r="D343" s="84">
        <v>234.81820999999999</v>
      </c>
      <c r="E343" s="84">
        <v>94.07</v>
      </c>
      <c r="F343" s="317">
        <f t="shared" si="20"/>
        <v>22089.349014699997</v>
      </c>
      <c r="G343" s="132" t="str">
        <f t="shared" si="21"/>
        <v/>
      </c>
      <c r="H343" s="133">
        <v>1.488253428298076E-2</v>
      </c>
      <c r="I343" s="101" t="str">
        <f t="shared" si="22"/>
        <v/>
      </c>
      <c r="J343" s="134">
        <v>0.33460000000000001</v>
      </c>
      <c r="K343" s="101" t="str">
        <f t="shared" si="23"/>
        <v/>
      </c>
      <c r="M343" s="131"/>
      <c r="N343" s="131"/>
      <c r="O343" s="131"/>
      <c r="P343" s="131"/>
      <c r="Q343" s="131"/>
      <c r="R343" s="131"/>
      <c r="S343" s="131"/>
      <c r="T343" s="131"/>
      <c r="W343" s="135"/>
      <c r="X343" s="135"/>
      <c r="Y343" s="135"/>
      <c r="Z343" s="135"/>
      <c r="AA343" s="135"/>
      <c r="AB343" s="135"/>
      <c r="AC343" s="135"/>
      <c r="AD343" s="135"/>
    </row>
    <row r="344" spans="2:30" ht="15" customHeight="1">
      <c r="B344" s="83" t="s">
        <v>732</v>
      </c>
      <c r="C344" s="84" t="s">
        <v>733</v>
      </c>
      <c r="D344" s="84">
        <v>272.20100000000002</v>
      </c>
      <c r="E344" s="84">
        <v>311.83999999999997</v>
      </c>
      <c r="F344" s="317">
        <f t="shared" si="20"/>
        <v>84883.159839999993</v>
      </c>
      <c r="G344" s="132">
        <f t="shared" si="21"/>
        <v>2.0430535051339268E-3</v>
      </c>
      <c r="H344" s="133" t="s">
        <v>135</v>
      </c>
      <c r="I344" s="101" t="str">
        <f t="shared" si="22"/>
        <v/>
      </c>
      <c r="J344" s="134">
        <v>0.1487</v>
      </c>
      <c r="K344" s="101">
        <f t="shared" si="23"/>
        <v>3.0380205621341493E-4</v>
      </c>
      <c r="M344" s="131"/>
      <c r="N344" s="131"/>
      <c r="O344" s="131"/>
      <c r="P344" s="131"/>
      <c r="Q344" s="131"/>
      <c r="R344" s="131"/>
      <c r="S344" s="131"/>
      <c r="T344" s="131"/>
      <c r="W344" s="135"/>
      <c r="X344" s="135"/>
      <c r="Y344" s="135"/>
      <c r="Z344" s="135"/>
      <c r="AA344" s="135"/>
      <c r="AB344" s="135"/>
      <c r="AC344" s="135"/>
      <c r="AD344" s="135"/>
    </row>
    <row r="345" spans="2:30" ht="15" customHeight="1">
      <c r="B345" s="83" t="s">
        <v>734</v>
      </c>
      <c r="C345" s="84" t="s">
        <v>735</v>
      </c>
      <c r="D345" s="84">
        <v>43.027729999999998</v>
      </c>
      <c r="E345" s="84">
        <v>469.62</v>
      </c>
      <c r="F345" s="317">
        <f t="shared" si="20"/>
        <v>20206.682562599999</v>
      </c>
      <c r="G345" s="132" t="str">
        <f t="shared" si="21"/>
        <v/>
      </c>
      <c r="H345" s="133" t="s">
        <v>135</v>
      </c>
      <c r="I345" s="101" t="str">
        <f t="shared" si="22"/>
        <v/>
      </c>
      <c r="J345" s="134" t="s">
        <v>135</v>
      </c>
      <c r="K345" s="101" t="str">
        <f t="shared" si="23"/>
        <v/>
      </c>
      <c r="M345" s="131"/>
      <c r="N345" s="131"/>
      <c r="O345" s="131"/>
      <c r="P345" s="131"/>
      <c r="Q345" s="131"/>
      <c r="R345" s="131"/>
      <c r="S345" s="131"/>
      <c r="T345" s="131"/>
      <c r="W345" s="135"/>
      <c r="X345" s="135"/>
      <c r="Y345" s="135"/>
      <c r="Z345" s="135"/>
      <c r="AA345" s="135"/>
      <c r="AB345" s="135"/>
      <c r="AC345" s="135"/>
      <c r="AD345" s="135"/>
    </row>
    <row r="346" spans="2:30" ht="15" customHeight="1">
      <c r="B346" s="83" t="s">
        <v>736</v>
      </c>
      <c r="C346" s="84" t="s">
        <v>737</v>
      </c>
      <c r="D346" s="84">
        <v>55.233699999999999</v>
      </c>
      <c r="E346" s="84">
        <v>243.43</v>
      </c>
      <c r="F346" s="317">
        <f t="shared" si="20"/>
        <v>13445.539591000001</v>
      </c>
      <c r="G346" s="132">
        <f t="shared" si="21"/>
        <v>3.2362080819786713E-4</v>
      </c>
      <c r="H346" s="133">
        <v>3.286365690342193E-3</v>
      </c>
      <c r="I346" s="101">
        <f t="shared" si="22"/>
        <v>1.063536320742282E-6</v>
      </c>
      <c r="J346" s="134">
        <v>0.1231</v>
      </c>
      <c r="K346" s="101">
        <f t="shared" si="23"/>
        <v>3.9837721489157445E-5</v>
      </c>
      <c r="M346" s="131"/>
      <c r="N346" s="131"/>
      <c r="O346" s="131"/>
      <c r="P346" s="131"/>
      <c r="Q346" s="131"/>
      <c r="R346" s="131"/>
      <c r="S346" s="131"/>
      <c r="T346" s="131"/>
      <c r="W346" s="135"/>
      <c r="X346" s="135"/>
      <c r="Y346" s="135"/>
      <c r="Z346" s="135"/>
      <c r="AA346" s="135"/>
      <c r="AB346" s="135"/>
      <c r="AC346" s="135"/>
      <c r="AD346" s="135"/>
    </row>
    <row r="347" spans="2:30" ht="15" customHeight="1">
      <c r="B347" s="83" t="s">
        <v>738</v>
      </c>
      <c r="C347" s="84" t="s">
        <v>739</v>
      </c>
      <c r="D347" s="84">
        <v>148.67976999999999</v>
      </c>
      <c r="E347" s="84">
        <v>65.95</v>
      </c>
      <c r="F347" s="317">
        <f t="shared" si="20"/>
        <v>9805.4308314999998</v>
      </c>
      <c r="G347" s="132" t="str">
        <f t="shared" si="21"/>
        <v/>
      </c>
      <c r="H347" s="133">
        <v>4.3062926459438967E-2</v>
      </c>
      <c r="I347" s="101" t="str">
        <f t="shared" si="22"/>
        <v/>
      </c>
      <c r="J347" s="134">
        <v>-4.8399999999999999E-2</v>
      </c>
      <c r="K347" s="101" t="str">
        <f t="shared" si="23"/>
        <v/>
      </c>
      <c r="M347" s="131"/>
      <c r="N347" s="131"/>
      <c r="O347" s="131"/>
      <c r="P347" s="131"/>
      <c r="Q347" s="131"/>
      <c r="R347" s="131"/>
      <c r="S347" s="131"/>
      <c r="T347" s="131"/>
      <c r="W347" s="135"/>
      <c r="X347" s="135"/>
      <c r="Y347" s="135"/>
      <c r="Z347" s="135"/>
      <c r="AA347" s="135"/>
      <c r="AB347" s="135"/>
      <c r="AC347" s="135"/>
      <c r="AD347" s="135"/>
    </row>
    <row r="348" spans="2:30" ht="15" customHeight="1">
      <c r="B348" s="83" t="s">
        <v>740</v>
      </c>
      <c r="C348" s="84" t="s">
        <v>741</v>
      </c>
      <c r="D348" s="84">
        <v>111.24236000000001</v>
      </c>
      <c r="E348" s="84">
        <v>189.18</v>
      </c>
      <c r="F348" s="317">
        <f t="shared" si="20"/>
        <v>21044.829664800003</v>
      </c>
      <c r="G348" s="132">
        <f t="shared" si="21"/>
        <v>5.0652818642308564E-4</v>
      </c>
      <c r="H348" s="133">
        <v>1.6915107305211969E-2</v>
      </c>
      <c r="I348" s="101">
        <f t="shared" si="22"/>
        <v>8.5679786264609055E-6</v>
      </c>
      <c r="J348" s="134">
        <v>1.06E-2</v>
      </c>
      <c r="K348" s="101">
        <f t="shared" si="23"/>
        <v>5.3691987760847075E-6</v>
      </c>
      <c r="M348" s="131"/>
      <c r="N348" s="131"/>
      <c r="O348" s="131"/>
      <c r="P348" s="131"/>
      <c r="Q348" s="131"/>
      <c r="R348" s="131"/>
      <c r="S348" s="131"/>
      <c r="T348" s="131"/>
      <c r="W348" s="135"/>
      <c r="X348" s="135"/>
      <c r="Y348" s="135"/>
      <c r="Z348" s="135"/>
      <c r="AA348" s="135"/>
      <c r="AB348" s="135"/>
      <c r="AC348" s="135"/>
      <c r="AD348" s="135"/>
    </row>
    <row r="349" spans="2:30" ht="15" customHeight="1">
      <c r="B349" s="83" t="s">
        <v>742</v>
      </c>
      <c r="C349" s="84" t="s">
        <v>743</v>
      </c>
      <c r="D349" s="84">
        <v>112.27357000000001</v>
      </c>
      <c r="E349" s="84">
        <v>395.86</v>
      </c>
      <c r="F349" s="317">
        <f t="shared" si="20"/>
        <v>44444.615420200003</v>
      </c>
      <c r="G349" s="132">
        <f t="shared" si="21"/>
        <v>1.0697378312697955E-3</v>
      </c>
      <c r="H349" s="133">
        <v>1.3944323750820995E-2</v>
      </c>
      <c r="I349" s="101">
        <f t="shared" si="22"/>
        <v>1.4916770647727152E-5</v>
      </c>
      <c r="J349" s="134">
        <v>0.15869999999999998</v>
      </c>
      <c r="K349" s="101">
        <f t="shared" si="23"/>
        <v>1.6976739382251651E-4</v>
      </c>
      <c r="M349" s="131"/>
      <c r="N349" s="131"/>
      <c r="O349" s="131"/>
      <c r="P349" s="131"/>
      <c r="Q349" s="131"/>
      <c r="R349" s="131"/>
      <c r="S349" s="131"/>
      <c r="T349" s="131"/>
      <c r="W349" s="135"/>
      <c r="X349" s="135"/>
      <c r="Y349" s="135"/>
      <c r="Z349" s="135"/>
      <c r="AA349" s="135"/>
      <c r="AB349" s="135"/>
      <c r="AC349" s="135"/>
      <c r="AD349" s="135"/>
    </row>
    <row r="350" spans="2:30" ht="15" customHeight="1">
      <c r="B350" s="83" t="s">
        <v>744</v>
      </c>
      <c r="C350" s="84" t="s">
        <v>745</v>
      </c>
      <c r="D350" s="84">
        <v>1183.6555800000001</v>
      </c>
      <c r="E350" s="84">
        <v>25.51</v>
      </c>
      <c r="F350" s="317">
        <f t="shared" si="20"/>
        <v>30195.053845800005</v>
      </c>
      <c r="G350" s="132" t="str">
        <f t="shared" si="21"/>
        <v/>
      </c>
      <c r="H350" s="133">
        <v>6.2720501764014114E-2</v>
      </c>
      <c r="I350" s="101" t="str">
        <f t="shared" si="22"/>
        <v/>
      </c>
      <c r="J350" s="134">
        <v>-5.5300000000000002E-2</v>
      </c>
      <c r="K350" s="101" t="str">
        <f t="shared" si="23"/>
        <v/>
      </c>
      <c r="M350" s="131"/>
      <c r="N350" s="131"/>
      <c r="O350" s="131"/>
      <c r="P350" s="131"/>
      <c r="Q350" s="131"/>
      <c r="R350" s="131"/>
      <c r="S350" s="131"/>
      <c r="T350" s="131"/>
      <c r="W350" s="135"/>
      <c r="X350" s="135"/>
      <c r="Y350" s="135"/>
      <c r="Z350" s="135"/>
      <c r="AA350" s="135"/>
      <c r="AB350" s="135"/>
      <c r="AC350" s="135"/>
      <c r="AD350" s="135"/>
    </row>
    <row r="351" spans="2:30" ht="15" customHeight="1">
      <c r="B351" s="83" t="s">
        <v>746</v>
      </c>
      <c r="C351" s="84" t="s">
        <v>747</v>
      </c>
      <c r="D351" s="84">
        <v>468.14661999999998</v>
      </c>
      <c r="E351" s="84">
        <v>181.27</v>
      </c>
      <c r="F351" s="317">
        <f t="shared" si="20"/>
        <v>84860.937807399998</v>
      </c>
      <c r="G351" s="132" t="str">
        <f t="shared" si="21"/>
        <v/>
      </c>
      <c r="H351" s="133">
        <v>3.751310200253765E-2</v>
      </c>
      <c r="I351" s="101" t="str">
        <f t="shared" si="22"/>
        <v/>
      </c>
      <c r="J351" s="134">
        <v>0.23180000000000001</v>
      </c>
      <c r="K351" s="101" t="str">
        <f t="shared" si="23"/>
        <v/>
      </c>
      <c r="M351" s="131"/>
      <c r="N351" s="131"/>
      <c r="O351" s="131"/>
      <c r="P351" s="131"/>
      <c r="Q351" s="131"/>
      <c r="R351" s="131"/>
      <c r="S351" s="131"/>
      <c r="T351" s="131"/>
      <c r="W351" s="135"/>
      <c r="X351" s="135"/>
      <c r="Y351" s="135"/>
      <c r="Z351" s="135"/>
      <c r="AA351" s="135"/>
      <c r="AB351" s="135"/>
      <c r="AC351" s="135"/>
      <c r="AD351" s="135"/>
    </row>
    <row r="352" spans="2:30" ht="15" customHeight="1">
      <c r="B352" s="83" t="s">
        <v>748</v>
      </c>
      <c r="C352" s="84" t="s">
        <v>749</v>
      </c>
      <c r="D352" s="84">
        <v>103.28232</v>
      </c>
      <c r="E352" s="84">
        <v>780.19</v>
      </c>
      <c r="F352" s="317">
        <f t="shared" si="20"/>
        <v>80579.833240799999</v>
      </c>
      <c r="G352" s="132">
        <f t="shared" si="21"/>
        <v>1.9394767001610217E-3</v>
      </c>
      <c r="H352" s="133">
        <v>4.5117215037362695E-3</v>
      </c>
      <c r="I352" s="101">
        <f t="shared" si="22"/>
        <v>8.7503787341119424E-6</v>
      </c>
      <c r="J352" s="134">
        <v>8.677E-2</v>
      </c>
      <c r="K352" s="101">
        <f t="shared" si="23"/>
        <v>1.6828839327297186E-4</v>
      </c>
      <c r="M352" s="131"/>
      <c r="N352" s="131"/>
      <c r="O352" s="131"/>
      <c r="P352" s="131"/>
      <c r="Q352" s="131"/>
      <c r="R352" s="131"/>
      <c r="S352" s="131"/>
      <c r="T352" s="131"/>
      <c r="W352" s="135"/>
      <c r="X352" s="135"/>
      <c r="Y352" s="135"/>
      <c r="Z352" s="135"/>
      <c r="AA352" s="135"/>
      <c r="AB352" s="135"/>
      <c r="AC352" s="135"/>
      <c r="AD352" s="135"/>
    </row>
    <row r="353" spans="2:30" ht="15" customHeight="1">
      <c r="B353" s="83" t="s">
        <v>750</v>
      </c>
      <c r="C353" s="84" t="s">
        <v>751</v>
      </c>
      <c r="D353" s="84">
        <v>10690.21601</v>
      </c>
      <c r="E353" s="84">
        <v>233.22</v>
      </c>
      <c r="F353" s="317">
        <f t="shared" si="20"/>
        <v>2493172.1778521999</v>
      </c>
      <c r="G353" s="132">
        <f t="shared" si="21"/>
        <v>6.0008182617902452E-2</v>
      </c>
      <c r="H353" s="133" t="s">
        <v>135</v>
      </c>
      <c r="I353" s="101" t="str">
        <f t="shared" si="22"/>
        <v/>
      </c>
      <c r="J353" s="134">
        <v>0.1883</v>
      </c>
      <c r="K353" s="101">
        <f t="shared" si="23"/>
        <v>1.1299540786951031E-2</v>
      </c>
      <c r="M353" s="131"/>
      <c r="N353" s="131"/>
      <c r="O353" s="131"/>
      <c r="P353" s="131"/>
      <c r="Q353" s="131"/>
      <c r="R353" s="131"/>
      <c r="S353" s="131"/>
      <c r="T353" s="131"/>
      <c r="W353" s="135"/>
      <c r="X353" s="135"/>
      <c r="Y353" s="135"/>
      <c r="Z353" s="135"/>
      <c r="AA353" s="135"/>
      <c r="AB353" s="135"/>
      <c r="AC353" s="135"/>
      <c r="AD353" s="135"/>
    </row>
    <row r="354" spans="2:30" ht="15" customHeight="1">
      <c r="B354" s="83" t="s">
        <v>752</v>
      </c>
      <c r="C354" s="84" t="s">
        <v>753</v>
      </c>
      <c r="D354" s="84">
        <v>72.377129999999994</v>
      </c>
      <c r="E354" s="84">
        <v>173.899</v>
      </c>
      <c r="F354" s="317">
        <f t="shared" si="20"/>
        <v>12586.310529869999</v>
      </c>
      <c r="G354" s="132" t="str">
        <f t="shared" si="21"/>
        <v/>
      </c>
      <c r="H354" s="133">
        <v>1.3341077291991327E-2</v>
      </c>
      <c r="I354" s="101" t="str">
        <f t="shared" si="22"/>
        <v/>
      </c>
      <c r="J354" s="134" t="s">
        <v>135</v>
      </c>
      <c r="K354" s="101" t="str">
        <f t="shared" si="23"/>
        <v/>
      </c>
      <c r="M354" s="131"/>
      <c r="N354" s="131"/>
      <c r="O354" s="131"/>
      <c r="P354" s="131"/>
      <c r="Q354" s="131"/>
      <c r="R354" s="131"/>
      <c r="S354" s="131"/>
      <c r="T354" s="131"/>
      <c r="W354" s="135"/>
      <c r="X354" s="135"/>
      <c r="Y354" s="135"/>
      <c r="Z354" s="135"/>
      <c r="AA354" s="135"/>
      <c r="AB354" s="135"/>
      <c r="AC354" s="135"/>
      <c r="AD354" s="135"/>
    </row>
    <row r="355" spans="2:30" ht="15" customHeight="1">
      <c r="B355" s="83" t="s">
        <v>754</v>
      </c>
      <c r="C355" s="84" t="s">
        <v>755</v>
      </c>
      <c r="D355" s="84">
        <v>38.75938</v>
      </c>
      <c r="E355" s="84">
        <v>367.33</v>
      </c>
      <c r="F355" s="317">
        <f t="shared" si="20"/>
        <v>14237.4830554</v>
      </c>
      <c r="G355" s="132">
        <f t="shared" si="21"/>
        <v>3.4268210226208592E-4</v>
      </c>
      <c r="H355" s="133">
        <v>9.9365692973620457E-3</v>
      </c>
      <c r="I355" s="101">
        <f t="shared" si="22"/>
        <v>3.4050844560929239E-6</v>
      </c>
      <c r="J355" s="134">
        <v>0.1552</v>
      </c>
      <c r="K355" s="101">
        <f t="shared" si="23"/>
        <v>5.3184262271075738E-5</v>
      </c>
      <c r="M355" s="131"/>
      <c r="N355" s="131"/>
      <c r="O355" s="131"/>
      <c r="P355" s="131"/>
      <c r="Q355" s="131"/>
      <c r="R355" s="131"/>
      <c r="S355" s="131"/>
      <c r="T355" s="131"/>
      <c r="W355" s="135"/>
      <c r="X355" s="135"/>
      <c r="Y355" s="135"/>
      <c r="Z355" s="135"/>
      <c r="AA355" s="135"/>
      <c r="AB355" s="135"/>
      <c r="AC355" s="135"/>
      <c r="AD355" s="135"/>
    </row>
    <row r="356" spans="2:30" ht="15" customHeight="1">
      <c r="B356" s="83" t="s">
        <v>1341</v>
      </c>
      <c r="C356" s="84" t="s">
        <v>756</v>
      </c>
      <c r="D356" s="84">
        <v>158.46869000000001</v>
      </c>
      <c r="E356" s="84">
        <v>72.36</v>
      </c>
      <c r="F356" s="317">
        <f t="shared" si="20"/>
        <v>11466.794408400001</v>
      </c>
      <c r="G356" s="132">
        <f t="shared" si="21"/>
        <v>2.759943733585182E-4</v>
      </c>
      <c r="H356" s="133">
        <v>3.8695411829740185E-2</v>
      </c>
      <c r="I356" s="101">
        <f t="shared" si="22"/>
        <v>1.0679715939798935E-5</v>
      </c>
      <c r="J356" s="134">
        <v>1.55E-2</v>
      </c>
      <c r="K356" s="101">
        <f t="shared" si="23"/>
        <v>4.2779127870570325E-6</v>
      </c>
      <c r="M356" s="131"/>
      <c r="N356" s="131"/>
      <c r="O356" s="131"/>
      <c r="P356" s="131"/>
      <c r="Q356" s="131"/>
      <c r="R356" s="131"/>
      <c r="S356" s="131"/>
      <c r="T356" s="131"/>
      <c r="W356" s="135"/>
      <c r="X356" s="135"/>
      <c r="Y356" s="135"/>
      <c r="Z356" s="135"/>
      <c r="AA356" s="135"/>
      <c r="AB356" s="135"/>
      <c r="AC356" s="135"/>
      <c r="AD356" s="135"/>
    </row>
    <row r="357" spans="2:30" ht="15" customHeight="1">
      <c r="B357" s="83" t="s">
        <v>757</v>
      </c>
      <c r="C357" s="84" t="s">
        <v>758</v>
      </c>
      <c r="D357" s="84">
        <v>1224.0555099999999</v>
      </c>
      <c r="E357" s="84">
        <v>140.9</v>
      </c>
      <c r="F357" s="317">
        <f t="shared" si="20"/>
        <v>172469.421359</v>
      </c>
      <c r="G357" s="132" t="str">
        <f t="shared" si="21"/>
        <v/>
      </c>
      <c r="H357" s="133">
        <v>7.0972320794889989E-3</v>
      </c>
      <c r="I357" s="101" t="str">
        <f t="shared" si="22"/>
        <v/>
      </c>
      <c r="J357" s="134">
        <v>0.38670000000000004</v>
      </c>
      <c r="K357" s="101" t="str">
        <f t="shared" si="23"/>
        <v/>
      </c>
      <c r="M357" s="131"/>
      <c r="N357" s="131"/>
      <c r="O357" s="131"/>
      <c r="P357" s="131"/>
      <c r="Q357" s="131"/>
      <c r="R357" s="131"/>
      <c r="S357" s="131"/>
      <c r="T357" s="131"/>
      <c r="W357" s="135"/>
      <c r="X357" s="135"/>
      <c r="Y357" s="135"/>
      <c r="Z357" s="135"/>
      <c r="AA357" s="135"/>
      <c r="AB357" s="135"/>
      <c r="AC357" s="135"/>
      <c r="AD357" s="135"/>
    </row>
    <row r="358" spans="2:30" ht="15" customHeight="1">
      <c r="B358" s="83" t="s">
        <v>759</v>
      </c>
      <c r="C358" s="84" t="s">
        <v>760</v>
      </c>
      <c r="D358" s="84">
        <v>402.06225999999998</v>
      </c>
      <c r="E358" s="84">
        <v>204.59</v>
      </c>
      <c r="F358" s="317">
        <f t="shared" si="20"/>
        <v>82257.917773399997</v>
      </c>
      <c r="G358" s="132" t="str">
        <f t="shared" si="21"/>
        <v/>
      </c>
      <c r="H358" s="133">
        <v>2.346155726086319E-3</v>
      </c>
      <c r="I358" s="101" t="str">
        <f t="shared" si="22"/>
        <v/>
      </c>
      <c r="J358" s="134">
        <v>0.20010000000000003</v>
      </c>
      <c r="K358" s="101" t="str">
        <f t="shared" si="23"/>
        <v/>
      </c>
      <c r="M358" s="131"/>
      <c r="N358" s="131"/>
      <c r="O358" s="131"/>
      <c r="P358" s="131"/>
      <c r="Q358" s="131"/>
      <c r="R358" s="131"/>
      <c r="S358" s="131"/>
      <c r="T358" s="131"/>
      <c r="W358" s="135"/>
      <c r="X358" s="135"/>
      <c r="Y358" s="135"/>
      <c r="Z358" s="135"/>
      <c r="AA358" s="135"/>
      <c r="AB358" s="135"/>
      <c r="AC358" s="135"/>
      <c r="AD358" s="135"/>
    </row>
    <row r="359" spans="2:30" ht="15" customHeight="1">
      <c r="B359" s="83" t="s">
        <v>761</v>
      </c>
      <c r="C359" s="84" t="s">
        <v>762</v>
      </c>
      <c r="D359" s="84">
        <v>305.00954000000002</v>
      </c>
      <c r="E359" s="84">
        <v>176.76</v>
      </c>
      <c r="F359" s="317">
        <f t="shared" si="20"/>
        <v>53913.486290399997</v>
      </c>
      <c r="G359" s="132">
        <f t="shared" si="21"/>
        <v>1.2976441657828798E-3</v>
      </c>
      <c r="H359" s="133">
        <v>2.5571396243494002E-2</v>
      </c>
      <c r="I359" s="101">
        <f t="shared" si="22"/>
        <v>3.3182573146292242E-5</v>
      </c>
      <c r="J359" s="134">
        <v>0.19409999999999999</v>
      </c>
      <c r="K359" s="101">
        <f t="shared" si="23"/>
        <v>2.5187273257845698E-4</v>
      </c>
      <c r="M359" s="131"/>
      <c r="N359" s="131"/>
      <c r="O359" s="131"/>
      <c r="P359" s="131"/>
      <c r="Q359" s="131"/>
      <c r="R359" s="131"/>
      <c r="S359" s="131"/>
      <c r="T359" s="131"/>
      <c r="W359" s="135"/>
      <c r="X359" s="135"/>
      <c r="Y359" s="135"/>
      <c r="Z359" s="135"/>
      <c r="AA359" s="135"/>
      <c r="AB359" s="135"/>
      <c r="AC359" s="135"/>
      <c r="AD359" s="135"/>
    </row>
    <row r="360" spans="2:30" ht="15" customHeight="1">
      <c r="B360" s="83" t="s">
        <v>763</v>
      </c>
      <c r="C360" s="84" t="s">
        <v>764</v>
      </c>
      <c r="D360" s="84">
        <v>185.74867</v>
      </c>
      <c r="E360" s="84">
        <v>418.01</v>
      </c>
      <c r="F360" s="317">
        <f t="shared" si="20"/>
        <v>77644.801546699993</v>
      </c>
      <c r="G360" s="132">
        <f t="shared" si="21"/>
        <v>1.8688333970416149E-3</v>
      </c>
      <c r="H360" s="133" t="s">
        <v>135</v>
      </c>
      <c r="I360" s="101" t="str">
        <f t="shared" si="22"/>
        <v/>
      </c>
      <c r="J360" s="134">
        <v>9.7599999999999992E-2</v>
      </c>
      <c r="K360" s="101">
        <f t="shared" si="23"/>
        <v>1.8239813955126162E-4</v>
      </c>
      <c r="M360" s="131"/>
      <c r="N360" s="131"/>
      <c r="O360" s="131"/>
      <c r="P360" s="131"/>
      <c r="Q360" s="131"/>
      <c r="R360" s="131"/>
      <c r="S360" s="131"/>
      <c r="T360" s="131"/>
      <c r="W360" s="135"/>
      <c r="X360" s="135"/>
      <c r="Y360" s="135"/>
      <c r="Z360" s="135"/>
      <c r="AA360" s="135"/>
      <c r="AB360" s="135"/>
      <c r="AC360" s="135"/>
      <c r="AD360" s="135"/>
    </row>
    <row r="361" spans="2:30" ht="15" customHeight="1">
      <c r="B361" s="83" t="s">
        <v>765</v>
      </c>
      <c r="C361" s="84" t="s">
        <v>766</v>
      </c>
      <c r="D361" s="84">
        <v>118.13718</v>
      </c>
      <c r="E361" s="84">
        <v>158.87</v>
      </c>
      <c r="F361" s="317">
        <f t="shared" si="20"/>
        <v>18768.453786599999</v>
      </c>
      <c r="G361" s="132">
        <f t="shared" si="21"/>
        <v>4.5173807580838586E-4</v>
      </c>
      <c r="H361" s="133">
        <v>1.5862025555485618E-2</v>
      </c>
      <c r="I361" s="101">
        <f t="shared" si="22"/>
        <v>7.165480902858516E-6</v>
      </c>
      <c r="J361" s="134">
        <v>0.1578</v>
      </c>
      <c r="K361" s="101">
        <f t="shared" si="23"/>
        <v>7.1284268362563282E-5</v>
      </c>
      <c r="M361" s="131"/>
      <c r="N361" s="131"/>
      <c r="O361" s="131"/>
      <c r="P361" s="131"/>
      <c r="Q361" s="131"/>
      <c r="R361" s="131"/>
      <c r="S361" s="131"/>
      <c r="T361" s="131"/>
      <c r="W361" s="135"/>
      <c r="X361" s="135"/>
      <c r="Y361" s="135"/>
      <c r="Z361" s="135"/>
      <c r="AA361" s="135"/>
      <c r="AB361" s="135"/>
      <c r="AC361" s="135"/>
      <c r="AD361" s="135"/>
    </row>
    <row r="362" spans="2:30" ht="15" customHeight="1">
      <c r="B362" s="83" t="s">
        <v>767</v>
      </c>
      <c r="C362" s="84" t="s">
        <v>768</v>
      </c>
      <c r="D362" s="84">
        <v>620.13888999999995</v>
      </c>
      <c r="E362" s="84">
        <v>250</v>
      </c>
      <c r="F362" s="317">
        <f t="shared" si="20"/>
        <v>155034.72249999997</v>
      </c>
      <c r="G362" s="132" t="str">
        <f t="shared" si="21"/>
        <v/>
      </c>
      <c r="H362" s="133">
        <v>2.6079999999999999E-2</v>
      </c>
      <c r="I362" s="101" t="str">
        <f t="shared" si="22"/>
        <v/>
      </c>
      <c r="J362" s="134" t="s">
        <v>135</v>
      </c>
      <c r="K362" s="101" t="str">
        <f t="shared" si="23"/>
        <v/>
      </c>
      <c r="M362" s="131"/>
      <c r="N362" s="131"/>
      <c r="O362" s="131"/>
      <c r="P362" s="131"/>
      <c r="Q362" s="131"/>
      <c r="R362" s="131"/>
      <c r="S362" s="131"/>
      <c r="T362" s="131"/>
      <c r="W362" s="135"/>
      <c r="X362" s="135"/>
      <c r="Y362" s="135"/>
      <c r="Z362" s="135"/>
      <c r="AA362" s="135"/>
      <c r="AB362" s="135"/>
      <c r="AC362" s="135"/>
      <c r="AD362" s="135"/>
    </row>
    <row r="363" spans="2:30" ht="15" customHeight="1">
      <c r="B363" s="83" t="s">
        <v>769</v>
      </c>
      <c r="C363" s="84" t="s">
        <v>770</v>
      </c>
      <c r="D363" s="84">
        <v>56.318579999999997</v>
      </c>
      <c r="E363" s="84">
        <v>1360.17</v>
      </c>
      <c r="F363" s="317">
        <f t="shared" si="20"/>
        <v>76602.842958599998</v>
      </c>
      <c r="G363" s="132">
        <f t="shared" si="21"/>
        <v>1.8437544868121333E-3</v>
      </c>
      <c r="H363" s="133" t="s">
        <v>135</v>
      </c>
      <c r="I363" s="101" t="str">
        <f t="shared" si="22"/>
        <v/>
      </c>
      <c r="J363" s="134">
        <v>0.1166</v>
      </c>
      <c r="K363" s="101">
        <f t="shared" si="23"/>
        <v>2.1498177316229473E-4</v>
      </c>
      <c r="M363" s="131"/>
      <c r="N363" s="131"/>
      <c r="O363" s="131"/>
      <c r="P363" s="131"/>
      <c r="Q363" s="131"/>
      <c r="R363" s="131"/>
      <c r="S363" s="131"/>
      <c r="T363" s="131"/>
      <c r="W363" s="135"/>
      <c r="X363" s="135"/>
      <c r="Y363" s="135"/>
      <c r="Z363" s="135"/>
      <c r="AA363" s="135"/>
      <c r="AB363" s="135"/>
      <c r="AC363" s="135"/>
      <c r="AD363" s="135"/>
    </row>
    <row r="364" spans="2:30" ht="15" customHeight="1">
      <c r="B364" s="83" t="s">
        <v>771</v>
      </c>
      <c r="C364" s="84" t="s">
        <v>772</v>
      </c>
      <c r="D364" s="84">
        <v>277.65282999999999</v>
      </c>
      <c r="E364" s="84">
        <v>152.4879</v>
      </c>
      <c r="F364" s="317">
        <f t="shared" si="20"/>
        <v>42338.696975756997</v>
      </c>
      <c r="G364" s="132">
        <f t="shared" si="21"/>
        <v>1.0190504620960343E-3</v>
      </c>
      <c r="H364" s="133">
        <v>1.8624428561216988E-2</v>
      </c>
      <c r="I364" s="101">
        <f t="shared" si="22"/>
        <v>1.897923253158275E-5</v>
      </c>
      <c r="J364" s="134">
        <v>8.8100000000000012E-2</v>
      </c>
      <c r="K364" s="101">
        <f t="shared" si="23"/>
        <v>8.9778345710660626E-5</v>
      </c>
      <c r="M364" s="131"/>
      <c r="N364" s="131"/>
      <c r="O364" s="131"/>
      <c r="P364" s="131"/>
      <c r="Q364" s="131"/>
      <c r="R364" s="131"/>
      <c r="S364" s="131"/>
      <c r="T364" s="131"/>
      <c r="W364" s="135"/>
      <c r="X364" s="135"/>
      <c r="Y364" s="135"/>
      <c r="Z364" s="135"/>
      <c r="AA364" s="135"/>
      <c r="AB364" s="135"/>
      <c r="AC364" s="135"/>
      <c r="AD364" s="135"/>
    </row>
    <row r="365" spans="2:30" ht="15" customHeight="1">
      <c r="B365" s="83" t="s">
        <v>773</v>
      </c>
      <c r="C365" s="84" t="s">
        <v>774</v>
      </c>
      <c r="D365" s="84">
        <v>926.17499999999995</v>
      </c>
      <c r="E365" s="84">
        <v>128.53</v>
      </c>
      <c r="F365" s="317">
        <f t="shared" si="20"/>
        <v>119041.27274999999</v>
      </c>
      <c r="G365" s="132">
        <f t="shared" si="21"/>
        <v>2.8652054189066971E-3</v>
      </c>
      <c r="H365" s="133">
        <v>3.1432350424025521E-2</v>
      </c>
      <c r="I365" s="101">
        <f t="shared" si="22"/>
        <v>9.0060140763892135E-5</v>
      </c>
      <c r="J365" s="134">
        <v>5.6100000000000004E-2</v>
      </c>
      <c r="K365" s="101">
        <f t="shared" si="23"/>
        <v>1.6073802400066572E-4</v>
      </c>
      <c r="M365" s="131"/>
      <c r="N365" s="131"/>
      <c r="O365" s="131"/>
      <c r="P365" s="131"/>
      <c r="Q365" s="131"/>
      <c r="R365" s="131"/>
      <c r="S365" s="131"/>
      <c r="T365" s="131"/>
      <c r="W365" s="135"/>
      <c r="X365" s="135"/>
      <c r="Y365" s="135"/>
      <c r="Z365" s="135"/>
      <c r="AA365" s="135"/>
      <c r="AB365" s="135"/>
      <c r="AC365" s="135"/>
      <c r="AD365" s="135"/>
    </row>
    <row r="366" spans="2:30" ht="15" customHeight="1">
      <c r="B366" s="83" t="s">
        <v>775</v>
      </c>
      <c r="C366" s="84" t="s">
        <v>776</v>
      </c>
      <c r="D366" s="84">
        <v>577.12617999999998</v>
      </c>
      <c r="E366" s="84">
        <v>47.72</v>
      </c>
      <c r="F366" s="317">
        <f t="shared" si="20"/>
        <v>27540.461309599999</v>
      </c>
      <c r="G366" s="132">
        <f t="shared" si="21"/>
        <v>6.6287160041689111E-4</v>
      </c>
      <c r="H366" s="133">
        <v>3.7300922045264043E-2</v>
      </c>
      <c r="I366" s="101">
        <f t="shared" si="22"/>
        <v>2.472572189316987E-5</v>
      </c>
      <c r="J366" s="134">
        <v>3.3530000000000004E-2</v>
      </c>
      <c r="K366" s="101">
        <f t="shared" si="23"/>
        <v>2.2226084761978361E-5</v>
      </c>
      <c r="M366" s="131"/>
      <c r="N366" s="131"/>
      <c r="O366" s="131"/>
      <c r="P366" s="131"/>
      <c r="Q366" s="131"/>
      <c r="R366" s="131"/>
      <c r="S366" s="131"/>
      <c r="T366" s="131"/>
      <c r="W366" s="135"/>
      <c r="X366" s="135"/>
      <c r="Y366" s="135"/>
      <c r="Z366" s="135"/>
      <c r="AA366" s="135"/>
      <c r="AB366" s="135"/>
      <c r="AC366" s="135"/>
      <c r="AD366" s="135"/>
    </row>
    <row r="367" spans="2:30" ht="15" customHeight="1">
      <c r="B367" s="83" t="s">
        <v>777</v>
      </c>
      <c r="C367" s="84" t="s">
        <v>778</v>
      </c>
      <c r="D367" s="84">
        <v>92.7</v>
      </c>
      <c r="E367" s="84">
        <v>251.99</v>
      </c>
      <c r="F367" s="317">
        <f t="shared" si="20"/>
        <v>23359.473000000002</v>
      </c>
      <c r="G367" s="132" t="str">
        <f t="shared" si="21"/>
        <v/>
      </c>
      <c r="H367" s="133">
        <v>1.222270725028771E-2</v>
      </c>
      <c r="I367" s="101" t="str">
        <f t="shared" si="22"/>
        <v/>
      </c>
      <c r="J367" s="134" t="s">
        <v>135</v>
      </c>
      <c r="K367" s="101" t="str">
        <f t="shared" si="23"/>
        <v/>
      </c>
      <c r="M367" s="131"/>
      <c r="N367" s="131"/>
      <c r="O367" s="131"/>
      <c r="P367" s="131"/>
      <c r="Q367" s="131"/>
      <c r="R367" s="131"/>
      <c r="S367" s="131"/>
      <c r="T367" s="131"/>
      <c r="W367" s="135"/>
      <c r="X367" s="135"/>
      <c r="Y367" s="135"/>
      <c r="Z367" s="135"/>
      <c r="AA367" s="135"/>
      <c r="AB367" s="135"/>
      <c r="AC367" s="135"/>
      <c r="AD367" s="135"/>
    </row>
    <row r="368" spans="2:30" ht="15" customHeight="1">
      <c r="B368" s="83" t="s">
        <v>779</v>
      </c>
      <c r="C368" s="84" t="s">
        <v>780</v>
      </c>
      <c r="D368" s="84">
        <v>149.11589000000001</v>
      </c>
      <c r="E368" s="84">
        <v>464.88</v>
      </c>
      <c r="F368" s="317">
        <f t="shared" si="20"/>
        <v>69320.994943199999</v>
      </c>
      <c r="G368" s="132">
        <f t="shared" si="21"/>
        <v>1.6684876242240984E-3</v>
      </c>
      <c r="H368" s="133">
        <v>9.464808122526243E-4</v>
      </c>
      <c r="I368" s="101">
        <f t="shared" si="22"/>
        <v>1.579191521809076E-6</v>
      </c>
      <c r="J368" s="134">
        <v>0.18140000000000001</v>
      </c>
      <c r="K368" s="101">
        <f t="shared" si="23"/>
        <v>3.0266365503425145E-4</v>
      </c>
      <c r="M368" s="131"/>
      <c r="N368" s="131"/>
      <c r="O368" s="131"/>
      <c r="P368" s="131"/>
      <c r="Q368" s="131"/>
      <c r="R368" s="131"/>
      <c r="S368" s="131"/>
      <c r="T368" s="131"/>
      <c r="W368" s="135"/>
      <c r="X368" s="135"/>
      <c r="Y368" s="135"/>
      <c r="Z368" s="135"/>
      <c r="AA368" s="135"/>
      <c r="AB368" s="135"/>
      <c r="AC368" s="135"/>
      <c r="AD368" s="135"/>
    </row>
    <row r="369" spans="2:30" ht="15" customHeight="1">
      <c r="B369" s="83" t="s">
        <v>781</v>
      </c>
      <c r="C369" s="84" t="s">
        <v>782</v>
      </c>
      <c r="D369" s="84">
        <v>117.72481000000001</v>
      </c>
      <c r="E369" s="84">
        <v>74.569999999999993</v>
      </c>
      <c r="F369" s="317">
        <f t="shared" si="20"/>
        <v>8778.7390816999996</v>
      </c>
      <c r="G369" s="132">
        <f t="shared" si="21"/>
        <v>2.112955465528223E-4</v>
      </c>
      <c r="H369" s="133" t="s">
        <v>135</v>
      </c>
      <c r="I369" s="101" t="str">
        <f t="shared" si="22"/>
        <v/>
      </c>
      <c r="J369" s="134">
        <v>8.4100000000000008E-2</v>
      </c>
      <c r="K369" s="101">
        <f t="shared" si="23"/>
        <v>1.7769955465092359E-5</v>
      </c>
      <c r="M369" s="131"/>
      <c r="N369" s="131"/>
      <c r="O369" s="131"/>
      <c r="P369" s="131"/>
      <c r="Q369" s="131"/>
      <c r="R369" s="131"/>
      <c r="S369" s="131"/>
      <c r="T369" s="131"/>
      <c r="W369" s="135"/>
      <c r="X369" s="135"/>
      <c r="Y369" s="135"/>
      <c r="Z369" s="135"/>
      <c r="AA369" s="135"/>
      <c r="AB369" s="135"/>
      <c r="AC369" s="135"/>
      <c r="AD369" s="135"/>
    </row>
    <row r="370" spans="2:30" ht="15" customHeight="1">
      <c r="B370" s="83" t="s">
        <v>783</v>
      </c>
      <c r="C370" s="84" t="s">
        <v>52</v>
      </c>
      <c r="D370" s="84">
        <v>270.5</v>
      </c>
      <c r="E370" s="84">
        <v>106.35</v>
      </c>
      <c r="F370" s="317">
        <f t="shared" si="20"/>
        <v>28767.674999999999</v>
      </c>
      <c r="G370" s="132">
        <f t="shared" si="21"/>
        <v>6.9240941729889829E-4</v>
      </c>
      <c r="H370" s="133">
        <v>2.6704278326281146E-2</v>
      </c>
      <c r="I370" s="101">
        <f t="shared" si="22"/>
        <v>1.8490293795287927E-5</v>
      </c>
      <c r="J370" s="134">
        <v>8.4650000000000003E-2</v>
      </c>
      <c r="K370" s="101">
        <f t="shared" si="23"/>
        <v>5.8612457174351741E-5</v>
      </c>
      <c r="M370" s="131"/>
      <c r="N370" s="131"/>
      <c r="O370" s="131"/>
      <c r="P370" s="131"/>
      <c r="Q370" s="131"/>
      <c r="R370" s="131"/>
      <c r="S370" s="131"/>
      <c r="T370" s="131"/>
      <c r="W370" s="135"/>
      <c r="X370" s="135"/>
      <c r="Y370" s="135"/>
      <c r="Z370" s="135"/>
      <c r="AA370" s="135"/>
      <c r="AB370" s="135"/>
      <c r="AC370" s="135"/>
      <c r="AD370" s="135"/>
    </row>
    <row r="371" spans="2:30" ht="15" customHeight="1">
      <c r="B371" s="83" t="s">
        <v>784</v>
      </c>
      <c r="C371" s="84" t="s">
        <v>785</v>
      </c>
      <c r="D371" s="84">
        <v>37.419939999999997</v>
      </c>
      <c r="E371" s="84">
        <v>277.27</v>
      </c>
      <c r="F371" s="317">
        <f t="shared" si="20"/>
        <v>10375.426763799998</v>
      </c>
      <c r="G371" s="132" t="str">
        <f t="shared" si="21"/>
        <v/>
      </c>
      <c r="H371" s="133">
        <v>1.586900854762506E-2</v>
      </c>
      <c r="I371" s="101" t="str">
        <f t="shared" si="22"/>
        <v/>
      </c>
      <c r="J371" s="134" t="s">
        <v>135</v>
      </c>
      <c r="K371" s="101" t="str">
        <f t="shared" si="23"/>
        <v/>
      </c>
      <c r="M371" s="131"/>
      <c r="N371" s="131"/>
      <c r="O371" s="131"/>
      <c r="P371" s="131"/>
      <c r="Q371" s="131"/>
      <c r="R371" s="131"/>
      <c r="S371" s="131"/>
      <c r="T371" s="131"/>
      <c r="W371" s="135"/>
      <c r="X371" s="135"/>
      <c r="Y371" s="135"/>
      <c r="Z371" s="135"/>
      <c r="AA371" s="135"/>
      <c r="AB371" s="135"/>
      <c r="AC371" s="135"/>
      <c r="AD371" s="135"/>
    </row>
    <row r="372" spans="2:30" ht="15" customHeight="1">
      <c r="B372" s="83" t="s">
        <v>786</v>
      </c>
      <c r="C372" s="84" t="s">
        <v>787</v>
      </c>
      <c r="D372" s="84">
        <v>24300</v>
      </c>
      <c r="E372" s="84">
        <v>177</v>
      </c>
      <c r="F372" s="317">
        <f t="shared" si="20"/>
        <v>4301100</v>
      </c>
      <c r="G372" s="132" t="str">
        <f t="shared" si="21"/>
        <v/>
      </c>
      <c r="H372" s="133">
        <v>2.2598870056497175E-4</v>
      </c>
      <c r="I372" s="101" t="str">
        <f t="shared" si="22"/>
        <v/>
      </c>
      <c r="J372" s="134">
        <v>0.48039999999999999</v>
      </c>
      <c r="K372" s="101" t="str">
        <f t="shared" si="23"/>
        <v/>
      </c>
      <c r="M372" s="131"/>
      <c r="N372" s="131"/>
      <c r="O372" s="131"/>
      <c r="P372" s="131"/>
      <c r="Q372" s="131"/>
      <c r="R372" s="131"/>
      <c r="S372" s="131"/>
      <c r="T372" s="131"/>
      <c r="W372" s="135"/>
      <c r="X372" s="135"/>
      <c r="Y372" s="135"/>
      <c r="Z372" s="135"/>
      <c r="AA372" s="135"/>
      <c r="AB372" s="135"/>
      <c r="AC372" s="135"/>
      <c r="AD372" s="135"/>
    </row>
    <row r="373" spans="2:30" ht="15" customHeight="1">
      <c r="B373" s="83" t="s">
        <v>788</v>
      </c>
      <c r="C373" s="84" t="s">
        <v>789</v>
      </c>
      <c r="D373" s="84">
        <v>482.64647000000002</v>
      </c>
      <c r="E373" s="84">
        <v>77.709999999999994</v>
      </c>
      <c r="F373" s="317">
        <f t="shared" si="20"/>
        <v>37506.457183699997</v>
      </c>
      <c r="G373" s="132" t="str">
        <f t="shared" si="21"/>
        <v/>
      </c>
      <c r="H373" s="133">
        <v>1.5956762321451552E-2</v>
      </c>
      <c r="I373" s="101" t="str">
        <f t="shared" si="22"/>
        <v/>
      </c>
      <c r="J373" s="134" t="s">
        <v>135</v>
      </c>
      <c r="K373" s="101" t="str">
        <f t="shared" si="23"/>
        <v/>
      </c>
      <c r="M373" s="131"/>
      <c r="N373" s="131"/>
      <c r="O373" s="131"/>
      <c r="P373" s="131"/>
      <c r="Q373" s="131"/>
      <c r="R373" s="131"/>
      <c r="S373" s="131"/>
      <c r="T373" s="131"/>
      <c r="W373" s="135"/>
      <c r="X373" s="135"/>
      <c r="Y373" s="135"/>
      <c r="Z373" s="135"/>
      <c r="AA373" s="135"/>
      <c r="AB373" s="135"/>
      <c r="AC373" s="135"/>
      <c r="AD373" s="135"/>
    </row>
    <row r="374" spans="2:30" ht="15" customHeight="1">
      <c r="B374" s="83" t="s">
        <v>790</v>
      </c>
      <c r="C374" s="84" t="s">
        <v>791</v>
      </c>
      <c r="D374" s="84">
        <v>354.49606999999997</v>
      </c>
      <c r="E374" s="84">
        <v>573.48</v>
      </c>
      <c r="F374" s="317">
        <f t="shared" si="20"/>
        <v>203296.4062236</v>
      </c>
      <c r="G374" s="132">
        <f t="shared" si="21"/>
        <v>4.8931429520196884E-3</v>
      </c>
      <c r="H374" s="133" t="s">
        <v>135</v>
      </c>
      <c r="I374" s="101" t="str">
        <f t="shared" si="22"/>
        <v/>
      </c>
      <c r="J374" s="134">
        <v>0.1454</v>
      </c>
      <c r="K374" s="101">
        <f t="shared" si="23"/>
        <v>7.1146298522366269E-4</v>
      </c>
      <c r="M374" s="131"/>
      <c r="N374" s="131"/>
      <c r="O374" s="131"/>
      <c r="P374" s="131"/>
      <c r="Q374" s="131"/>
      <c r="R374" s="131"/>
      <c r="S374" s="131"/>
      <c r="T374" s="131"/>
      <c r="W374" s="135"/>
      <c r="X374" s="135"/>
      <c r="Y374" s="135"/>
      <c r="Z374" s="135"/>
      <c r="AA374" s="135"/>
      <c r="AB374" s="135"/>
      <c r="AC374" s="135"/>
      <c r="AD374" s="135"/>
    </row>
    <row r="375" spans="2:30" ht="15" customHeight="1">
      <c r="B375" s="83" t="s">
        <v>792</v>
      </c>
      <c r="C375" s="84" t="s">
        <v>793</v>
      </c>
      <c r="D375" s="84">
        <v>184.77883</v>
      </c>
      <c r="E375" s="84">
        <v>246.07</v>
      </c>
      <c r="F375" s="317">
        <f t="shared" si="20"/>
        <v>45468.526698099995</v>
      </c>
      <c r="G375" s="132" t="str">
        <f t="shared" si="21"/>
        <v/>
      </c>
      <c r="H375" s="133" t="s">
        <v>135</v>
      </c>
      <c r="I375" s="101" t="str">
        <f t="shared" si="22"/>
        <v/>
      </c>
      <c r="J375" s="134">
        <v>0.59160000000000001</v>
      </c>
      <c r="K375" s="101" t="str">
        <f t="shared" si="23"/>
        <v/>
      </c>
      <c r="M375" s="131"/>
      <c r="N375" s="131"/>
      <c r="O375" s="131"/>
      <c r="P375" s="131"/>
      <c r="Q375" s="131"/>
      <c r="R375" s="131"/>
      <c r="S375" s="131"/>
      <c r="T375" s="131"/>
      <c r="W375" s="135"/>
      <c r="X375" s="135"/>
      <c r="Y375" s="135"/>
      <c r="Z375" s="135"/>
      <c r="AA375" s="135"/>
      <c r="AB375" s="135"/>
      <c r="AC375" s="135"/>
      <c r="AD375" s="135"/>
    </row>
    <row r="376" spans="2:30" ht="15" customHeight="1">
      <c r="B376" s="83" t="s">
        <v>794</v>
      </c>
      <c r="C376" s="84" t="s">
        <v>795</v>
      </c>
      <c r="D376" s="84">
        <v>309.56360000000001</v>
      </c>
      <c r="E376" s="84">
        <v>217.06</v>
      </c>
      <c r="F376" s="317">
        <f t="shared" si="20"/>
        <v>67193.875016000005</v>
      </c>
      <c r="G376" s="132">
        <f t="shared" si="21"/>
        <v>1.617289956379289E-3</v>
      </c>
      <c r="H376" s="133">
        <v>1.1517552750391596E-2</v>
      </c>
      <c r="I376" s="101">
        <f t="shared" si="22"/>
        <v>1.8627222385276985E-5</v>
      </c>
      <c r="J376" s="134">
        <v>9.4899999999999998E-2</v>
      </c>
      <c r="K376" s="101">
        <f t="shared" si="23"/>
        <v>1.5348081686039451E-4</v>
      </c>
      <c r="M376" s="131"/>
      <c r="N376" s="131"/>
      <c r="O376" s="131"/>
      <c r="P376" s="131"/>
      <c r="Q376" s="131"/>
      <c r="R376" s="131"/>
      <c r="S376" s="131"/>
      <c r="T376" s="131"/>
      <c r="W376" s="135"/>
      <c r="X376" s="135"/>
      <c r="Y376" s="135"/>
      <c r="Z376" s="135"/>
      <c r="AA376" s="135"/>
      <c r="AB376" s="135"/>
      <c r="AC376" s="135"/>
      <c r="AD376" s="135"/>
    </row>
    <row r="377" spans="2:30" ht="15" customHeight="1">
      <c r="B377" s="83" t="s">
        <v>796</v>
      </c>
      <c r="C377" s="84" t="s">
        <v>797</v>
      </c>
      <c r="D377" s="84">
        <v>452</v>
      </c>
      <c r="E377" s="84">
        <v>82.79</v>
      </c>
      <c r="F377" s="317">
        <f t="shared" si="20"/>
        <v>37421.08</v>
      </c>
      <c r="G377" s="132">
        <f t="shared" si="21"/>
        <v>9.0068829676000781E-4</v>
      </c>
      <c r="H377" s="133">
        <v>1.4011354028264282E-2</v>
      </c>
      <c r="I377" s="101">
        <f t="shared" si="22"/>
        <v>1.261986259501883E-5</v>
      </c>
      <c r="J377" s="134">
        <v>9.9700000000000011E-2</v>
      </c>
      <c r="K377" s="101">
        <f t="shared" si="23"/>
        <v>8.9798623186972793E-5</v>
      </c>
      <c r="M377" s="131"/>
      <c r="N377" s="131"/>
      <c r="O377" s="131"/>
      <c r="P377" s="131"/>
      <c r="Q377" s="131"/>
      <c r="R377" s="131"/>
      <c r="S377" s="131"/>
      <c r="T377" s="131"/>
      <c r="W377" s="135"/>
      <c r="X377" s="135"/>
      <c r="Y377" s="135"/>
      <c r="Z377" s="135"/>
      <c r="AA377" s="135"/>
      <c r="AB377" s="135"/>
      <c r="AC377" s="135"/>
      <c r="AD377" s="135"/>
    </row>
    <row r="378" spans="2:30" ht="15" customHeight="1">
      <c r="B378" s="83" t="s">
        <v>798</v>
      </c>
      <c r="C378" s="84" t="s">
        <v>799</v>
      </c>
      <c r="D378" s="84">
        <v>299.92851000000002</v>
      </c>
      <c r="E378" s="84">
        <v>821.96500000000003</v>
      </c>
      <c r="F378" s="317">
        <f t="shared" si="20"/>
        <v>246530.73772215002</v>
      </c>
      <c r="G378" s="132">
        <f t="shared" si="21"/>
        <v>5.9337504491573066E-3</v>
      </c>
      <c r="H378" s="133">
        <v>1.9465549019727118E-2</v>
      </c>
      <c r="I378" s="101">
        <f t="shared" si="22"/>
        <v>1.1550371023889936E-4</v>
      </c>
      <c r="J378" s="134">
        <v>0.15509999999999999</v>
      </c>
      <c r="K378" s="101">
        <f t="shared" si="23"/>
        <v>9.2032469466429823E-4</v>
      </c>
      <c r="M378" s="131"/>
      <c r="N378" s="131"/>
      <c r="O378" s="131"/>
      <c r="P378" s="131"/>
      <c r="Q378" s="131"/>
      <c r="R378" s="131"/>
      <c r="S378" s="131"/>
      <c r="T378" s="131"/>
      <c r="W378" s="135"/>
      <c r="X378" s="135"/>
      <c r="Y378" s="135"/>
      <c r="Z378" s="135"/>
      <c r="AA378" s="135"/>
      <c r="AB378" s="135"/>
      <c r="AC378" s="135"/>
      <c r="AD378" s="135"/>
    </row>
    <row r="379" spans="2:30" ht="15" customHeight="1">
      <c r="B379" s="83" t="s">
        <v>800</v>
      </c>
      <c r="C379" s="84" t="s">
        <v>801</v>
      </c>
      <c r="D379" s="84">
        <v>106.54687</v>
      </c>
      <c r="E379" s="84">
        <v>194.27</v>
      </c>
      <c r="F379" s="317">
        <f t="shared" si="20"/>
        <v>20698.860434900002</v>
      </c>
      <c r="G379" s="132">
        <f t="shared" si="21"/>
        <v>4.9820105004941587E-4</v>
      </c>
      <c r="H379" s="133">
        <v>2.2854789725639573E-2</v>
      </c>
      <c r="I379" s="101">
        <f t="shared" si="22"/>
        <v>1.1386280239972237E-5</v>
      </c>
      <c r="J379" s="134">
        <v>9.4600000000000004E-2</v>
      </c>
      <c r="K379" s="101">
        <f t="shared" si="23"/>
        <v>4.7129819334674741E-5</v>
      </c>
      <c r="M379" s="131"/>
      <c r="N379" s="131"/>
      <c r="O379" s="131"/>
      <c r="P379" s="131"/>
      <c r="Q379" s="131"/>
      <c r="R379" s="131"/>
      <c r="S379" s="131"/>
      <c r="T379" s="131"/>
      <c r="W379" s="135"/>
      <c r="X379" s="135"/>
      <c r="Y379" s="135"/>
      <c r="Z379" s="135"/>
      <c r="AA379" s="135"/>
      <c r="AB379" s="135"/>
      <c r="AC379" s="135"/>
      <c r="AD379" s="135"/>
    </row>
    <row r="380" spans="2:30" ht="15" customHeight="1">
      <c r="B380" s="83" t="s">
        <v>802</v>
      </c>
      <c r="C380" s="84" t="s">
        <v>803</v>
      </c>
      <c r="D380" s="84">
        <v>652.68151999999998</v>
      </c>
      <c r="E380" s="84">
        <v>94.72</v>
      </c>
      <c r="F380" s="317">
        <f t="shared" si="20"/>
        <v>61821.993574399996</v>
      </c>
      <c r="G380" s="132">
        <f t="shared" si="21"/>
        <v>1.4879940957031297E-3</v>
      </c>
      <c r="H380" s="133">
        <v>2.7238175675675675E-2</v>
      </c>
      <c r="I380" s="101">
        <f t="shared" si="22"/>
        <v>4.0530244583130014E-5</v>
      </c>
      <c r="J380" s="134">
        <v>8.0649999999999999E-2</v>
      </c>
      <c r="K380" s="101">
        <f t="shared" si="23"/>
        <v>1.2000672381845742E-4</v>
      </c>
      <c r="M380" s="131"/>
      <c r="N380" s="131"/>
      <c r="O380" s="131"/>
      <c r="P380" s="131"/>
      <c r="Q380" s="131"/>
      <c r="R380" s="131"/>
      <c r="S380" s="131"/>
      <c r="T380" s="131"/>
      <c r="W380" s="135"/>
      <c r="X380" s="135"/>
      <c r="Y380" s="135"/>
      <c r="Z380" s="135"/>
      <c r="AA380" s="135"/>
      <c r="AB380" s="135"/>
      <c r="AC380" s="135"/>
      <c r="AD380" s="135"/>
    </row>
    <row r="381" spans="2:30" ht="15" customHeight="1">
      <c r="B381" s="83" t="s">
        <v>804</v>
      </c>
      <c r="C381" s="84" t="s">
        <v>805</v>
      </c>
      <c r="D381" s="84">
        <v>178.4</v>
      </c>
      <c r="E381" s="84">
        <v>490.78</v>
      </c>
      <c r="F381" s="317">
        <f t="shared" si="20"/>
        <v>87555.152000000002</v>
      </c>
      <c r="G381" s="132" t="str">
        <f t="shared" si="21"/>
        <v/>
      </c>
      <c r="H381" s="133">
        <v>7.6612738905415872E-3</v>
      </c>
      <c r="I381" s="101" t="str">
        <f t="shared" si="22"/>
        <v/>
      </c>
      <c r="J381" s="134" t="s">
        <v>135</v>
      </c>
      <c r="K381" s="101" t="str">
        <f t="shared" si="23"/>
        <v/>
      </c>
      <c r="M381" s="131"/>
      <c r="N381" s="131"/>
      <c r="O381" s="131"/>
      <c r="P381" s="131"/>
      <c r="Q381" s="131"/>
      <c r="R381" s="131"/>
      <c r="S381" s="131"/>
      <c r="T381" s="131"/>
      <c r="W381" s="135"/>
      <c r="X381" s="135"/>
      <c r="Y381" s="135"/>
      <c r="Z381" s="135"/>
      <c r="AA381" s="135"/>
      <c r="AB381" s="135"/>
      <c r="AC381" s="135"/>
      <c r="AD381" s="135"/>
    </row>
    <row r="382" spans="2:30" ht="15" customHeight="1">
      <c r="B382" s="83" t="s">
        <v>806</v>
      </c>
      <c r="C382" s="84" t="s">
        <v>807</v>
      </c>
      <c r="D382" s="84">
        <v>402.37840999999997</v>
      </c>
      <c r="E382" s="84">
        <v>50.24</v>
      </c>
      <c r="F382" s="317">
        <f t="shared" si="20"/>
        <v>20215.4913184</v>
      </c>
      <c r="G382" s="132" t="str">
        <f t="shared" si="21"/>
        <v/>
      </c>
      <c r="H382" s="133" t="s">
        <v>135</v>
      </c>
      <c r="I382" s="101" t="str">
        <f t="shared" si="22"/>
        <v/>
      </c>
      <c r="J382" s="134">
        <v>-3.56E-2</v>
      </c>
      <c r="K382" s="101" t="str">
        <f t="shared" si="23"/>
        <v/>
      </c>
      <c r="M382" s="131"/>
      <c r="N382" s="131"/>
      <c r="O382" s="131"/>
      <c r="P382" s="131"/>
      <c r="Q382" s="131"/>
      <c r="R382" s="131"/>
      <c r="S382" s="131"/>
      <c r="T382" s="131"/>
      <c r="W382" s="135"/>
      <c r="X382" s="135"/>
      <c r="Y382" s="135"/>
      <c r="Z382" s="135"/>
      <c r="AA382" s="135"/>
      <c r="AB382" s="135"/>
      <c r="AC382" s="135"/>
      <c r="AD382" s="135"/>
    </row>
    <row r="383" spans="2:30" ht="15" customHeight="1">
      <c r="B383" s="83" t="s">
        <v>808</v>
      </c>
      <c r="C383" s="84" t="s">
        <v>809</v>
      </c>
      <c r="D383" s="84">
        <v>32.233820000000001</v>
      </c>
      <c r="E383" s="84">
        <v>4914.6899999999996</v>
      </c>
      <c r="F383" s="317">
        <f t="shared" si="20"/>
        <v>158419.2328158</v>
      </c>
      <c r="G383" s="132">
        <f t="shared" si="21"/>
        <v>3.8129938788215101E-3</v>
      </c>
      <c r="H383" s="133">
        <v>7.8133107072877444E-3</v>
      </c>
      <c r="I383" s="101">
        <f t="shared" si="22"/>
        <v>2.9792105900218735E-5</v>
      </c>
      <c r="J383" s="134">
        <v>0.17829999999999999</v>
      </c>
      <c r="K383" s="101">
        <f t="shared" si="23"/>
        <v>6.7985680859387518E-4</v>
      </c>
      <c r="M383" s="131"/>
      <c r="N383" s="131"/>
      <c r="O383" s="131"/>
      <c r="P383" s="131"/>
      <c r="Q383" s="131"/>
      <c r="R383" s="131"/>
      <c r="S383" s="131"/>
      <c r="T383" s="131"/>
      <c r="W383" s="135"/>
      <c r="X383" s="135"/>
      <c r="Y383" s="135"/>
      <c r="Z383" s="135"/>
      <c r="AA383" s="135"/>
      <c r="AB383" s="135"/>
      <c r="AC383" s="135"/>
      <c r="AD383" s="135"/>
    </row>
    <row r="384" spans="2:30" ht="15" customHeight="1">
      <c r="B384" s="83" t="s">
        <v>810</v>
      </c>
      <c r="C384" s="84" t="s">
        <v>811</v>
      </c>
      <c r="D384" s="84">
        <v>58.08961</v>
      </c>
      <c r="E384" s="84">
        <v>239.16</v>
      </c>
      <c r="F384" s="317">
        <f t="shared" si="20"/>
        <v>13892.7111276</v>
      </c>
      <c r="G384" s="132">
        <f t="shared" si="21"/>
        <v>3.343837837629713E-4</v>
      </c>
      <c r="H384" s="133" t="s">
        <v>135</v>
      </c>
      <c r="I384" s="101" t="str">
        <f t="shared" si="22"/>
        <v/>
      </c>
      <c r="J384" s="134">
        <v>2.69E-2</v>
      </c>
      <c r="K384" s="101">
        <f t="shared" si="23"/>
        <v>8.994923783223928E-6</v>
      </c>
      <c r="M384" s="131"/>
      <c r="N384" s="131"/>
      <c r="O384" s="131"/>
      <c r="P384" s="131"/>
      <c r="Q384" s="131"/>
      <c r="R384" s="131"/>
      <c r="S384" s="131"/>
      <c r="T384" s="131"/>
      <c r="W384" s="135"/>
      <c r="X384" s="135"/>
      <c r="Y384" s="135"/>
      <c r="Z384" s="135"/>
      <c r="AA384" s="135"/>
      <c r="AB384" s="135"/>
      <c r="AC384" s="135"/>
      <c r="AD384" s="135"/>
    </row>
    <row r="385" spans="2:30" ht="15" customHeight="1">
      <c r="B385" s="83" t="s">
        <v>812</v>
      </c>
      <c r="C385" s="84" t="s">
        <v>813</v>
      </c>
      <c r="D385" s="84">
        <v>143.86524</v>
      </c>
      <c r="E385" s="84">
        <v>89.52</v>
      </c>
      <c r="F385" s="317">
        <f t="shared" si="20"/>
        <v>12878.816284799999</v>
      </c>
      <c r="G385" s="132">
        <f t="shared" si="21"/>
        <v>3.0998034006077756E-4</v>
      </c>
      <c r="H385" s="133" t="s">
        <v>135</v>
      </c>
      <c r="I385" s="101" t="str">
        <f t="shared" si="22"/>
        <v/>
      </c>
      <c r="J385" s="134">
        <v>5.96E-2</v>
      </c>
      <c r="K385" s="101">
        <f t="shared" si="23"/>
        <v>1.8474828267622341E-5</v>
      </c>
      <c r="M385" s="131"/>
      <c r="N385" s="131"/>
      <c r="O385" s="131"/>
      <c r="P385" s="131"/>
      <c r="Q385" s="131"/>
      <c r="R385" s="131"/>
      <c r="S385" s="131"/>
      <c r="T385" s="131"/>
      <c r="W385" s="135"/>
      <c r="X385" s="135"/>
      <c r="Y385" s="135"/>
      <c r="Z385" s="135"/>
      <c r="AA385" s="135"/>
      <c r="AB385" s="135"/>
      <c r="AC385" s="135"/>
      <c r="AD385" s="135"/>
    </row>
    <row r="386" spans="2:30" ht="15" customHeight="1">
      <c r="B386" s="83" t="s">
        <v>814</v>
      </c>
      <c r="C386" s="84" t="s">
        <v>815</v>
      </c>
      <c r="D386" s="84">
        <v>49.215470000000003</v>
      </c>
      <c r="E386" s="84">
        <v>178.14</v>
      </c>
      <c r="F386" s="317">
        <f t="shared" si="20"/>
        <v>8767.2438258000002</v>
      </c>
      <c r="G386" s="132">
        <f t="shared" si="21"/>
        <v>2.1101886713957739E-4</v>
      </c>
      <c r="H386" s="133" t="s">
        <v>135</v>
      </c>
      <c r="I386" s="101" t="str">
        <f t="shared" si="22"/>
        <v/>
      </c>
      <c r="J386" s="134">
        <v>3.8199999999999998E-2</v>
      </c>
      <c r="K386" s="101">
        <f t="shared" si="23"/>
        <v>8.0609207247318564E-6</v>
      </c>
      <c r="M386" s="131"/>
      <c r="N386" s="131"/>
      <c r="O386" s="131"/>
      <c r="P386" s="131"/>
      <c r="Q386" s="131"/>
      <c r="R386" s="131"/>
      <c r="S386" s="131"/>
      <c r="T386" s="131"/>
      <c r="W386" s="135"/>
      <c r="X386" s="135"/>
      <c r="Y386" s="135"/>
      <c r="Z386" s="135"/>
      <c r="AA386" s="135"/>
      <c r="AB386" s="135"/>
      <c r="AC386" s="135"/>
      <c r="AD386" s="135"/>
    </row>
    <row r="387" spans="2:30" ht="15" customHeight="1">
      <c r="B387" s="83" t="s">
        <v>816</v>
      </c>
      <c r="C387" s="84" t="s">
        <v>817</v>
      </c>
      <c r="D387" s="84">
        <v>627.29999999999995</v>
      </c>
      <c r="E387" s="84">
        <v>37.06</v>
      </c>
      <c r="F387" s="317">
        <f t="shared" si="20"/>
        <v>23247.738000000001</v>
      </c>
      <c r="G387" s="132">
        <f t="shared" si="21"/>
        <v>5.5955000611267527E-4</v>
      </c>
      <c r="H387" s="133">
        <v>2.5903939557474363E-2</v>
      </c>
      <c r="I387" s="101">
        <f t="shared" si="22"/>
        <v>1.4494549537727151E-5</v>
      </c>
      <c r="J387" s="134">
        <v>2.4300000000000002E-2</v>
      </c>
      <c r="K387" s="101">
        <f t="shared" si="23"/>
        <v>1.359706514853801E-5</v>
      </c>
      <c r="M387" s="131"/>
      <c r="N387" s="131"/>
      <c r="O387" s="131"/>
      <c r="P387" s="131"/>
      <c r="Q387" s="131"/>
      <c r="R387" s="131"/>
      <c r="S387" s="131"/>
      <c r="T387" s="131"/>
      <c r="W387" s="135"/>
      <c r="X387" s="135"/>
      <c r="Y387" s="135"/>
      <c r="Z387" s="135"/>
      <c r="AA387" s="135"/>
      <c r="AB387" s="135"/>
      <c r="AC387" s="135"/>
      <c r="AD387" s="135"/>
    </row>
    <row r="388" spans="2:30" ht="15" customHeight="1">
      <c r="B388" s="83" t="s">
        <v>820</v>
      </c>
      <c r="C388" s="84" t="s">
        <v>821</v>
      </c>
      <c r="D388" s="84">
        <v>155.81270000000001</v>
      </c>
      <c r="E388" s="84">
        <v>64.510000000000005</v>
      </c>
      <c r="F388" s="317">
        <f t="shared" si="20"/>
        <v>10051.477277000002</v>
      </c>
      <c r="G388" s="132" t="str">
        <f t="shared" si="21"/>
        <v/>
      </c>
      <c r="H388" s="133">
        <v>4.9604712447682527E-3</v>
      </c>
      <c r="I388" s="101" t="str">
        <f t="shared" si="22"/>
        <v/>
      </c>
      <c r="J388" s="134" t="s">
        <v>135</v>
      </c>
      <c r="K388" s="101" t="str">
        <f t="shared" si="23"/>
        <v/>
      </c>
      <c r="M388" s="131"/>
      <c r="N388" s="131"/>
      <c r="O388" s="131"/>
      <c r="P388" s="131"/>
      <c r="Q388" s="131"/>
      <c r="R388" s="131"/>
      <c r="S388" s="131"/>
      <c r="T388" s="131"/>
      <c r="W388" s="135"/>
      <c r="X388" s="135"/>
      <c r="Y388" s="135"/>
      <c r="Z388" s="135"/>
      <c r="AA388" s="135"/>
      <c r="AB388" s="135"/>
      <c r="AC388" s="135"/>
      <c r="AD388" s="135"/>
    </row>
    <row r="389" spans="2:30" ht="15" customHeight="1">
      <c r="B389" s="83" t="s">
        <v>818</v>
      </c>
      <c r="C389" s="84" t="s">
        <v>819</v>
      </c>
      <c r="D389" s="84">
        <v>5818</v>
      </c>
      <c r="E389" s="84">
        <v>320.18</v>
      </c>
      <c r="F389" s="317">
        <f t="shared" si="20"/>
        <v>1862807.24</v>
      </c>
      <c r="G389" s="132">
        <f t="shared" si="21"/>
        <v>4.4835923500545979E-2</v>
      </c>
      <c r="H389" s="133">
        <v>2.623524267599475E-3</v>
      </c>
      <c r="I389" s="101">
        <f t="shared" si="22"/>
        <v>1.1762813336391599E-4</v>
      </c>
      <c r="J389" s="134">
        <v>0.1588</v>
      </c>
      <c r="K389" s="101">
        <f t="shared" si="23"/>
        <v>7.1199446518867013E-3</v>
      </c>
      <c r="M389" s="131"/>
      <c r="N389" s="131"/>
      <c r="O389" s="131"/>
      <c r="P389" s="131"/>
      <c r="Q389" s="131"/>
      <c r="R389" s="131"/>
      <c r="S389" s="131"/>
      <c r="T389" s="131"/>
      <c r="W389" s="135"/>
      <c r="X389" s="135"/>
      <c r="Y389" s="135"/>
      <c r="Z389" s="135"/>
      <c r="AA389" s="135"/>
      <c r="AB389" s="135"/>
      <c r="AC389" s="135"/>
      <c r="AD389" s="135"/>
    </row>
    <row r="390" spans="2:30" ht="15" customHeight="1">
      <c r="B390" s="83" t="s">
        <v>822</v>
      </c>
      <c r="C390" s="84" t="s">
        <v>823</v>
      </c>
      <c r="D390" s="84">
        <v>86.031949999999995</v>
      </c>
      <c r="E390" s="84">
        <v>166.03</v>
      </c>
      <c r="F390" s="317">
        <f t="shared" si="20"/>
        <v>14283.884658499999</v>
      </c>
      <c r="G390" s="132">
        <f t="shared" si="21"/>
        <v>3.4379894284667278E-4</v>
      </c>
      <c r="H390" s="133">
        <v>1.2286936095886285E-2</v>
      </c>
      <c r="I390" s="101">
        <f t="shared" si="22"/>
        <v>4.2242356405903301E-6</v>
      </c>
      <c r="J390" s="134">
        <v>6.2400000000000004E-2</v>
      </c>
      <c r="K390" s="101">
        <f t="shared" si="23"/>
        <v>2.1453054033632382E-5</v>
      </c>
      <c r="M390" s="131"/>
      <c r="N390" s="131"/>
      <c r="O390" s="131"/>
      <c r="P390" s="131"/>
      <c r="Q390" s="131"/>
      <c r="R390" s="131"/>
      <c r="S390" s="131"/>
      <c r="T390" s="131"/>
      <c r="W390" s="135"/>
      <c r="X390" s="135"/>
      <c r="Y390" s="135"/>
      <c r="Z390" s="135"/>
      <c r="AA390" s="135"/>
      <c r="AB390" s="135"/>
      <c r="AC390" s="135"/>
      <c r="AD390" s="135"/>
    </row>
    <row r="391" spans="2:30" ht="15" customHeight="1">
      <c r="B391" s="83" t="s">
        <v>824</v>
      </c>
      <c r="C391" s="84" t="s">
        <v>825</v>
      </c>
      <c r="D391" s="84">
        <v>4237.3233399999999</v>
      </c>
      <c r="E391" s="84">
        <v>107.58</v>
      </c>
      <c r="F391" s="317">
        <f t="shared" si="20"/>
        <v>455851.24491720001</v>
      </c>
      <c r="G391" s="132" t="str">
        <f t="shared" si="21"/>
        <v/>
      </c>
      <c r="H391" s="133" t="s">
        <v>135</v>
      </c>
      <c r="I391" s="101" t="str">
        <f t="shared" si="22"/>
        <v/>
      </c>
      <c r="J391" s="134">
        <v>0.26729999999999998</v>
      </c>
      <c r="K391" s="101" t="str">
        <f t="shared" si="23"/>
        <v/>
      </c>
      <c r="M391" s="131"/>
      <c r="N391" s="131"/>
      <c r="O391" s="131"/>
      <c r="P391" s="131"/>
      <c r="Q391" s="131"/>
      <c r="R391" s="131"/>
      <c r="S391" s="131"/>
      <c r="T391" s="131"/>
      <c r="W391" s="135"/>
      <c r="X391" s="135"/>
      <c r="Y391" s="135"/>
      <c r="Z391" s="135"/>
      <c r="AA391" s="135"/>
      <c r="AB391" s="135"/>
      <c r="AC391" s="135"/>
      <c r="AD391" s="135"/>
    </row>
    <row r="392" spans="2:30" ht="15" customHeight="1">
      <c r="B392" s="83" t="s">
        <v>826</v>
      </c>
      <c r="C392" s="84" t="s">
        <v>827</v>
      </c>
      <c r="D392" s="84">
        <v>2477.97451</v>
      </c>
      <c r="E392" s="84">
        <v>24</v>
      </c>
      <c r="F392" s="317">
        <f t="shared" si="20"/>
        <v>59471.38824</v>
      </c>
      <c r="G392" s="132" t="str">
        <f t="shared" si="21"/>
        <v/>
      </c>
      <c r="H392" s="133" t="s">
        <v>135</v>
      </c>
      <c r="I392" s="101" t="str">
        <f t="shared" si="22"/>
        <v/>
      </c>
      <c r="J392" s="134">
        <v>0.40659999999999996</v>
      </c>
      <c r="K392" s="101" t="str">
        <f t="shared" si="23"/>
        <v/>
      </c>
      <c r="M392" s="131"/>
      <c r="N392" s="131"/>
      <c r="O392" s="131"/>
      <c r="P392" s="131"/>
      <c r="Q392" s="131"/>
      <c r="R392" s="131"/>
      <c r="S392" s="131"/>
      <c r="T392" s="131"/>
      <c r="W392" s="135"/>
      <c r="X392" s="135"/>
      <c r="Y392" s="135"/>
      <c r="Z392" s="135"/>
      <c r="AA392" s="135"/>
      <c r="AB392" s="135"/>
      <c r="AC392" s="135"/>
      <c r="AD392" s="135"/>
    </row>
    <row r="393" spans="2:30" ht="15" customHeight="1">
      <c r="B393" s="83" t="s">
        <v>828</v>
      </c>
      <c r="C393" s="84" t="s">
        <v>829</v>
      </c>
      <c r="D393" s="84">
        <v>283.05437999999998</v>
      </c>
      <c r="E393" s="84">
        <v>153.5</v>
      </c>
      <c r="F393" s="317">
        <f t="shared" si="20"/>
        <v>43448.847329999997</v>
      </c>
      <c r="G393" s="132">
        <f t="shared" si="21"/>
        <v>1.0457706805320239E-3</v>
      </c>
      <c r="H393" s="133">
        <v>6.6449511400651466E-3</v>
      </c>
      <c r="I393" s="101">
        <f t="shared" si="22"/>
        <v>6.9490950758479758E-6</v>
      </c>
      <c r="J393" s="134">
        <v>5.8099999999999999E-2</v>
      </c>
      <c r="K393" s="101">
        <f t="shared" si="23"/>
        <v>6.0759276538910585E-5</v>
      </c>
      <c r="M393" s="131"/>
      <c r="N393" s="131"/>
      <c r="O393" s="131"/>
      <c r="P393" s="131"/>
      <c r="Q393" s="131"/>
      <c r="R393" s="131"/>
      <c r="S393" s="131"/>
      <c r="T393" s="131"/>
      <c r="W393" s="135"/>
      <c r="X393" s="135"/>
      <c r="Y393" s="135"/>
      <c r="Z393" s="135"/>
      <c r="AA393" s="135"/>
      <c r="AB393" s="135"/>
      <c r="AC393" s="135"/>
      <c r="AD393" s="135"/>
    </row>
    <row r="394" spans="2:30" ht="15" customHeight="1">
      <c r="B394" s="83" t="s">
        <v>830</v>
      </c>
      <c r="C394" s="84" t="s">
        <v>831</v>
      </c>
      <c r="D394" s="84">
        <v>237.92096000000001</v>
      </c>
      <c r="E394" s="84">
        <v>81.42</v>
      </c>
      <c r="F394" s="317">
        <f t="shared" si="20"/>
        <v>19371.524563200001</v>
      </c>
      <c r="G394" s="132" t="str">
        <f t="shared" si="21"/>
        <v/>
      </c>
      <c r="H394" s="133" t="s">
        <v>135</v>
      </c>
      <c r="I394" s="101" t="str">
        <f t="shared" si="22"/>
        <v/>
      </c>
      <c r="J394" s="134" t="s">
        <v>135</v>
      </c>
      <c r="K394" s="101" t="str">
        <f t="shared" si="23"/>
        <v/>
      </c>
      <c r="M394" s="131"/>
      <c r="N394" s="131"/>
      <c r="O394" s="131"/>
      <c r="P394" s="131"/>
      <c r="Q394" s="131"/>
      <c r="R394" s="131"/>
      <c r="S394" s="131"/>
      <c r="T394" s="131"/>
      <c r="W394" s="135"/>
      <c r="X394" s="135"/>
      <c r="Y394" s="135"/>
      <c r="Z394" s="135"/>
      <c r="AA394" s="135"/>
      <c r="AB394" s="135"/>
      <c r="AC394" s="135"/>
      <c r="AD394" s="135"/>
    </row>
    <row r="395" spans="2:30" ht="15" customHeight="1">
      <c r="B395" s="83" t="s">
        <v>832</v>
      </c>
      <c r="C395" s="84" t="s">
        <v>833</v>
      </c>
      <c r="D395" s="84">
        <v>222.23876000000001</v>
      </c>
      <c r="E395" s="84">
        <v>338.26</v>
      </c>
      <c r="F395" s="317">
        <f t="shared" si="20"/>
        <v>75174.482957600005</v>
      </c>
      <c r="G395" s="132">
        <f t="shared" si="21"/>
        <v>1.8093752776481859E-3</v>
      </c>
      <c r="H395" s="133">
        <v>2.0221131673860346E-2</v>
      </c>
      <c r="I395" s="101">
        <f t="shared" si="22"/>
        <v>3.6587615736751591E-5</v>
      </c>
      <c r="J395" s="134">
        <v>2.9500000000000002E-2</v>
      </c>
      <c r="K395" s="101">
        <f t="shared" si="23"/>
        <v>5.3376570690621488E-5</v>
      </c>
      <c r="M395" s="131"/>
      <c r="N395" s="131"/>
      <c r="O395" s="131"/>
      <c r="P395" s="131"/>
      <c r="Q395" s="131"/>
      <c r="R395" s="131"/>
      <c r="S395" s="131"/>
      <c r="T395" s="131"/>
      <c r="W395" s="135"/>
      <c r="X395" s="135"/>
      <c r="Y395" s="135"/>
      <c r="Z395" s="135"/>
      <c r="AA395" s="135"/>
      <c r="AB395" s="135"/>
      <c r="AC395" s="135"/>
      <c r="AD395" s="135"/>
    </row>
    <row r="396" spans="2:30" ht="15" customHeight="1">
      <c r="B396" s="83" t="s">
        <v>834</v>
      </c>
      <c r="C396" s="84" t="s">
        <v>835</v>
      </c>
      <c r="D396" s="84">
        <v>360.59665000000001</v>
      </c>
      <c r="E396" s="84">
        <v>281.45999999999998</v>
      </c>
      <c r="F396" s="317">
        <f t="shared" si="20"/>
        <v>101493.533109</v>
      </c>
      <c r="G396" s="132">
        <f t="shared" si="21"/>
        <v>2.4428487223805582E-3</v>
      </c>
      <c r="H396" s="133">
        <v>1.7764513607617424E-2</v>
      </c>
      <c r="I396" s="101">
        <f t="shared" si="22"/>
        <v>4.3396019370080263E-5</v>
      </c>
      <c r="J396" s="134">
        <v>3.8800000000000001E-2</v>
      </c>
      <c r="K396" s="101">
        <f t="shared" si="23"/>
        <v>9.4782530428365661E-5</v>
      </c>
      <c r="M396" s="131"/>
      <c r="N396" s="131"/>
      <c r="O396" s="131"/>
      <c r="P396" s="131"/>
      <c r="Q396" s="131"/>
      <c r="R396" s="131"/>
      <c r="S396" s="131"/>
      <c r="T396" s="131"/>
      <c r="W396" s="135"/>
      <c r="X396" s="135"/>
      <c r="Y396" s="135"/>
      <c r="Z396" s="135"/>
      <c r="AA396" s="135"/>
      <c r="AB396" s="135"/>
      <c r="AC396" s="135"/>
      <c r="AD396" s="135"/>
    </row>
    <row r="397" spans="2:30" ht="15" customHeight="1">
      <c r="B397" s="83" t="s">
        <v>837</v>
      </c>
      <c r="C397" s="84" t="s">
        <v>838</v>
      </c>
      <c r="D397" s="84">
        <v>207.68301</v>
      </c>
      <c r="E397" s="84">
        <v>137.03</v>
      </c>
      <c r="F397" s="317">
        <f t="shared" si="20"/>
        <v>28458.802860299998</v>
      </c>
      <c r="G397" s="132">
        <f t="shared" si="21"/>
        <v>6.849751711087025E-4</v>
      </c>
      <c r="H397" s="133">
        <v>3.1817850105816246E-2</v>
      </c>
      <c r="I397" s="101">
        <f t="shared" si="22"/>
        <v>2.1794437320542533E-5</v>
      </c>
      <c r="J397" s="134">
        <v>6.8870000000000001E-2</v>
      </c>
      <c r="K397" s="101">
        <f t="shared" si="23"/>
        <v>4.7174240034256339E-5</v>
      </c>
      <c r="M397" s="131"/>
      <c r="N397" s="131"/>
      <c r="O397" s="131"/>
      <c r="P397" s="131"/>
      <c r="Q397" s="131"/>
      <c r="R397" s="131"/>
      <c r="S397" s="131"/>
      <c r="T397" s="131"/>
      <c r="W397" s="135"/>
      <c r="X397" s="135"/>
      <c r="Y397" s="135"/>
      <c r="Z397" s="135"/>
      <c r="AA397" s="135"/>
      <c r="AB397" s="135"/>
      <c r="AC397" s="135"/>
      <c r="AD397" s="135"/>
    </row>
    <row r="398" spans="2:30" ht="15" customHeight="1">
      <c r="B398" s="83" t="s">
        <v>839</v>
      </c>
      <c r="C398" s="84" t="s">
        <v>840</v>
      </c>
      <c r="D398" s="84">
        <v>570.99543000000006</v>
      </c>
      <c r="E398" s="84">
        <v>90.92</v>
      </c>
      <c r="F398" s="317">
        <f t="shared" si="20"/>
        <v>51914.904495600007</v>
      </c>
      <c r="G398" s="132">
        <f t="shared" si="21"/>
        <v>1.2495402833536723E-3</v>
      </c>
      <c r="H398" s="133">
        <v>1.1878574571051475E-2</v>
      </c>
      <c r="I398" s="101">
        <f t="shared" si="22"/>
        <v>1.4842757435349385E-5</v>
      </c>
      <c r="J398" s="134">
        <v>0.16510000000000002</v>
      </c>
      <c r="K398" s="101">
        <f t="shared" si="23"/>
        <v>2.0629910078169133E-4</v>
      </c>
      <c r="M398" s="131"/>
      <c r="N398" s="131"/>
      <c r="O398" s="131"/>
      <c r="P398" s="131"/>
      <c r="Q398" s="131"/>
      <c r="R398" s="131"/>
      <c r="S398" s="131"/>
      <c r="T398" s="131"/>
      <c r="W398" s="135"/>
      <c r="X398" s="135"/>
      <c r="Y398" s="135"/>
      <c r="Z398" s="135"/>
      <c r="AA398" s="135"/>
      <c r="AB398" s="135"/>
      <c r="AC398" s="135"/>
      <c r="AD398" s="135"/>
    </row>
    <row r="399" spans="2:30" ht="15" customHeight="1">
      <c r="B399" s="83" t="s">
        <v>841</v>
      </c>
      <c r="C399" s="84" t="s">
        <v>842</v>
      </c>
      <c r="D399" s="84">
        <v>1556.6387500000001</v>
      </c>
      <c r="E399" s="84">
        <v>157.47999999999999</v>
      </c>
      <c r="F399" s="317">
        <f t="shared" si="20"/>
        <v>245139.47034999999</v>
      </c>
      <c r="G399" s="132">
        <f t="shared" si="21"/>
        <v>5.9002640227965603E-3</v>
      </c>
      <c r="H399" s="133">
        <v>3.7338074676149351E-2</v>
      </c>
      <c r="I399" s="101">
        <f t="shared" si="22"/>
        <v>2.2030449869217533E-4</v>
      </c>
      <c r="J399" s="134">
        <v>0.1114</v>
      </c>
      <c r="K399" s="101">
        <f t="shared" si="23"/>
        <v>6.5728941213953683E-4</v>
      </c>
      <c r="M399" s="131"/>
      <c r="N399" s="131"/>
      <c r="O399" s="131"/>
      <c r="P399" s="131"/>
      <c r="Q399" s="131"/>
      <c r="R399" s="131"/>
      <c r="S399" s="131"/>
      <c r="T399" s="131"/>
      <c r="W399" s="135"/>
      <c r="X399" s="135"/>
      <c r="Y399" s="135"/>
      <c r="Z399" s="135"/>
      <c r="AA399" s="135"/>
      <c r="AB399" s="135"/>
      <c r="AC399" s="135"/>
      <c r="AD399" s="135"/>
    </row>
    <row r="400" spans="2:30" ht="15" customHeight="1">
      <c r="B400" s="83" t="s">
        <v>843</v>
      </c>
      <c r="C400" s="84" t="s">
        <v>844</v>
      </c>
      <c r="D400" s="84">
        <v>395.11040000000003</v>
      </c>
      <c r="E400" s="84">
        <v>80.34</v>
      </c>
      <c r="F400" s="317">
        <f t="shared" ref="F400:F463" si="24">IFERROR(D400*E400, "")</f>
        <v>31743.169536000005</v>
      </c>
      <c r="G400" s="132" t="str">
        <f t="shared" ref="G400:G463" si="25">IF(AND(ISNUMBER($J400)), IF(AND($J400&lt;=20%,$J400&gt;0%), $F400/SUMIFS($F$15:$F$517,$J$15:$J$517, "&gt;"&amp;0%,$J$15:$J$517, "&lt;="&amp;20%),""),"")</f>
        <v/>
      </c>
      <c r="H400" s="133">
        <v>9.9576798605924819E-4</v>
      </c>
      <c r="I400" s="101" t="str">
        <f t="shared" ref="I400:I463" si="26">IFERROR(G400*H400, "")</f>
        <v/>
      </c>
      <c r="J400" s="134" t="s">
        <v>135</v>
      </c>
      <c r="K400" s="101" t="str">
        <f t="shared" ref="K400:K463" si="27">IFERROR(G400*J400, "")</f>
        <v/>
      </c>
      <c r="M400" s="131"/>
      <c r="N400" s="131"/>
      <c r="O400" s="131"/>
      <c r="P400" s="131"/>
      <c r="Q400" s="131"/>
      <c r="R400" s="131"/>
      <c r="S400" s="131"/>
      <c r="T400" s="131"/>
      <c r="W400" s="135"/>
      <c r="X400" s="135"/>
      <c r="Y400" s="135"/>
      <c r="Z400" s="135"/>
      <c r="AA400" s="135"/>
      <c r="AB400" s="135"/>
      <c r="AC400" s="135"/>
      <c r="AD400" s="135"/>
    </row>
    <row r="401" spans="2:30" ht="15" customHeight="1">
      <c r="B401" s="83" t="s">
        <v>845</v>
      </c>
      <c r="C401" s="84" t="s">
        <v>846</v>
      </c>
      <c r="D401" s="84">
        <v>952</v>
      </c>
      <c r="E401" s="84">
        <v>230.54</v>
      </c>
      <c r="F401" s="317">
        <f t="shared" si="24"/>
        <v>219474.08</v>
      </c>
      <c r="G401" s="132">
        <f t="shared" si="25"/>
        <v>5.282523521452873E-3</v>
      </c>
      <c r="H401" s="133">
        <v>7.2178363841415806E-3</v>
      </c>
      <c r="I401" s="101">
        <f t="shared" si="26"/>
        <v>3.8128390473226254E-5</v>
      </c>
      <c r="J401" s="134">
        <v>0.1431</v>
      </c>
      <c r="K401" s="101">
        <f t="shared" si="27"/>
        <v>7.5592911591990618E-4</v>
      </c>
      <c r="M401" s="131"/>
      <c r="N401" s="131"/>
      <c r="O401" s="131"/>
      <c r="P401" s="131"/>
      <c r="Q401" s="131"/>
      <c r="R401" s="131"/>
      <c r="S401" s="131"/>
      <c r="T401" s="131"/>
      <c r="W401" s="135"/>
      <c r="X401" s="135"/>
      <c r="Y401" s="135"/>
      <c r="Z401" s="135"/>
      <c r="AA401" s="135"/>
      <c r="AB401" s="135"/>
      <c r="AC401" s="135"/>
      <c r="AD401" s="135"/>
    </row>
    <row r="402" spans="2:30" ht="15" customHeight="1">
      <c r="B402" s="83" t="s">
        <v>847</v>
      </c>
      <c r="C402" s="84" t="s">
        <v>848</v>
      </c>
      <c r="D402" s="84">
        <v>107.63742999999999</v>
      </c>
      <c r="E402" s="84">
        <v>446.22</v>
      </c>
      <c r="F402" s="317">
        <f t="shared" si="24"/>
        <v>48029.974014600004</v>
      </c>
      <c r="G402" s="132" t="str">
        <f t="shared" si="25"/>
        <v/>
      </c>
      <c r="H402" s="133">
        <v>8.1574111424857695E-3</v>
      </c>
      <c r="I402" s="101" t="str">
        <f t="shared" si="26"/>
        <v/>
      </c>
      <c r="J402" s="134" t="s">
        <v>135</v>
      </c>
      <c r="K402" s="101" t="str">
        <f t="shared" si="27"/>
        <v/>
      </c>
      <c r="M402" s="131"/>
      <c r="N402" s="131"/>
      <c r="O402" s="131"/>
      <c r="P402" s="131"/>
      <c r="Q402" s="131"/>
      <c r="R402" s="131"/>
      <c r="S402" s="131"/>
      <c r="T402" s="131"/>
      <c r="W402" s="135"/>
      <c r="X402" s="135"/>
      <c r="Y402" s="135"/>
      <c r="Z402" s="135"/>
      <c r="AA402" s="135"/>
      <c r="AB402" s="135"/>
      <c r="AC402" s="135"/>
      <c r="AD402" s="135"/>
    </row>
    <row r="403" spans="2:30" ht="15" customHeight="1">
      <c r="B403" s="83" t="s">
        <v>849</v>
      </c>
      <c r="C403" s="84" t="s">
        <v>850</v>
      </c>
      <c r="D403" s="84">
        <v>39.241430000000001</v>
      </c>
      <c r="E403" s="84">
        <v>313.62</v>
      </c>
      <c r="F403" s="317">
        <f t="shared" si="24"/>
        <v>12306.897276600001</v>
      </c>
      <c r="G403" s="132">
        <f t="shared" si="25"/>
        <v>2.962148165275089E-4</v>
      </c>
      <c r="H403" s="133">
        <v>1.7600918308781327E-2</v>
      </c>
      <c r="I403" s="101">
        <f t="shared" si="26"/>
        <v>5.2136527875513334E-6</v>
      </c>
      <c r="J403" s="134">
        <v>0.1646</v>
      </c>
      <c r="K403" s="101">
        <f t="shared" si="27"/>
        <v>4.8756958800427967E-5</v>
      </c>
      <c r="M403" s="131"/>
      <c r="N403" s="131"/>
      <c r="O403" s="131"/>
      <c r="P403" s="131"/>
      <c r="Q403" s="131"/>
      <c r="R403" s="131"/>
      <c r="S403" s="131"/>
      <c r="T403" s="131"/>
      <c r="W403" s="135"/>
      <c r="X403" s="135"/>
      <c r="Y403" s="135"/>
      <c r="Z403" s="135"/>
      <c r="AA403" s="135"/>
      <c r="AB403" s="135"/>
      <c r="AC403" s="135"/>
      <c r="AD403" s="135"/>
    </row>
    <row r="404" spans="2:30" ht="15" customHeight="1">
      <c r="B404" s="83" t="s">
        <v>851</v>
      </c>
      <c r="C404" s="84" t="s">
        <v>852</v>
      </c>
      <c r="D404" s="84">
        <v>658.89166</v>
      </c>
      <c r="E404" s="84">
        <v>76.56</v>
      </c>
      <c r="F404" s="317">
        <f t="shared" si="24"/>
        <v>50444.745489599998</v>
      </c>
      <c r="G404" s="132">
        <f t="shared" si="25"/>
        <v>1.2141550135784404E-3</v>
      </c>
      <c r="H404" s="133">
        <v>2.9649947753396029E-2</v>
      </c>
      <c r="I404" s="101">
        <f t="shared" si="26"/>
        <v>3.5999632717124603E-5</v>
      </c>
      <c r="J404" s="134">
        <v>0.12</v>
      </c>
      <c r="K404" s="101">
        <f t="shared" si="27"/>
        <v>1.4569860162941283E-4</v>
      </c>
      <c r="M404" s="131"/>
      <c r="N404" s="131"/>
      <c r="O404" s="131"/>
      <c r="P404" s="131"/>
      <c r="Q404" s="131"/>
      <c r="R404" s="131"/>
      <c r="S404" s="131"/>
      <c r="T404" s="131"/>
      <c r="W404" s="135"/>
      <c r="X404" s="135"/>
      <c r="Y404" s="135"/>
      <c r="Z404" s="135"/>
      <c r="AA404" s="135"/>
      <c r="AB404" s="135"/>
      <c r="AC404" s="135"/>
      <c r="AD404" s="135"/>
    </row>
    <row r="405" spans="2:30" ht="15" customHeight="1">
      <c r="B405" s="83" t="s">
        <v>853</v>
      </c>
      <c r="C405" s="84" t="s">
        <v>854</v>
      </c>
      <c r="D405" s="84">
        <v>204.64975000000001</v>
      </c>
      <c r="E405" s="84">
        <v>109.28</v>
      </c>
      <c r="F405" s="317">
        <f t="shared" si="24"/>
        <v>22364.124680000001</v>
      </c>
      <c r="G405" s="132">
        <f t="shared" si="25"/>
        <v>5.3828230950463357E-4</v>
      </c>
      <c r="H405" s="133">
        <v>1.4641288433382138E-2</v>
      </c>
      <c r="I405" s="101">
        <f t="shared" si="26"/>
        <v>7.8811465520444151E-6</v>
      </c>
      <c r="J405" s="134">
        <v>8.7100000000000011E-2</v>
      </c>
      <c r="K405" s="101">
        <f t="shared" si="27"/>
        <v>4.6884389157853593E-5</v>
      </c>
      <c r="M405" s="131"/>
      <c r="N405" s="131"/>
      <c r="O405" s="131"/>
      <c r="P405" s="131"/>
      <c r="Q405" s="131"/>
      <c r="R405" s="131"/>
      <c r="S405" s="131"/>
      <c r="T405" s="131"/>
      <c r="W405" s="135"/>
      <c r="X405" s="135"/>
      <c r="Y405" s="135"/>
      <c r="Z405" s="135"/>
      <c r="AA405" s="135"/>
      <c r="AB405" s="135"/>
      <c r="AC405" s="135"/>
      <c r="AD405" s="135"/>
    </row>
    <row r="406" spans="2:30" ht="15" customHeight="1">
      <c r="B406" s="83" t="s">
        <v>855</v>
      </c>
      <c r="C406" s="84" t="s">
        <v>856</v>
      </c>
      <c r="D406" s="84">
        <v>1862.13696</v>
      </c>
      <c r="E406" s="84">
        <v>35.36</v>
      </c>
      <c r="F406" s="317">
        <f t="shared" si="24"/>
        <v>65845.162905599995</v>
      </c>
      <c r="G406" s="132">
        <f t="shared" si="25"/>
        <v>1.5848277929800558E-3</v>
      </c>
      <c r="H406" s="133">
        <v>1.4705882352941178E-2</v>
      </c>
      <c r="I406" s="101">
        <f t="shared" si="26"/>
        <v>2.3306291073236118E-5</v>
      </c>
      <c r="J406" s="134">
        <v>6.3299999999999995E-2</v>
      </c>
      <c r="K406" s="101">
        <f t="shared" si="27"/>
        <v>1.0031959929563753E-4</v>
      </c>
      <c r="M406" s="131"/>
      <c r="N406" s="131"/>
      <c r="O406" s="131"/>
      <c r="P406" s="131"/>
      <c r="Q406" s="131"/>
      <c r="R406" s="131"/>
      <c r="S406" s="131"/>
      <c r="T406" s="131"/>
      <c r="W406" s="135"/>
      <c r="X406" s="135"/>
      <c r="Y406" s="135"/>
      <c r="Z406" s="135"/>
      <c r="AA406" s="135"/>
      <c r="AB406" s="135"/>
      <c r="AC406" s="135"/>
      <c r="AD406" s="135"/>
    </row>
    <row r="407" spans="2:30" ht="15" customHeight="1">
      <c r="B407" s="83" t="s">
        <v>857</v>
      </c>
      <c r="C407" s="84" t="s">
        <v>858</v>
      </c>
      <c r="D407" s="84">
        <v>580.29999999999995</v>
      </c>
      <c r="E407" s="84">
        <v>86.67</v>
      </c>
      <c r="F407" s="317">
        <f t="shared" si="24"/>
        <v>50294.600999999995</v>
      </c>
      <c r="G407" s="132">
        <f t="shared" si="25"/>
        <v>1.2105411845653353E-3</v>
      </c>
      <c r="H407" s="133" t="s">
        <v>135</v>
      </c>
      <c r="I407" s="101" t="str">
        <f t="shared" si="26"/>
        <v/>
      </c>
      <c r="J407" s="134">
        <v>8.6899999999999991E-2</v>
      </c>
      <c r="K407" s="101">
        <f t="shared" si="27"/>
        <v>1.0519602893872764E-4</v>
      </c>
      <c r="M407" s="131"/>
      <c r="N407" s="131"/>
      <c r="O407" s="131"/>
      <c r="P407" s="131"/>
      <c r="Q407" s="131"/>
      <c r="R407" s="131"/>
      <c r="S407" s="131"/>
      <c r="T407" s="131"/>
      <c r="W407" s="135"/>
      <c r="X407" s="135"/>
      <c r="Y407" s="135"/>
      <c r="Z407" s="135"/>
      <c r="AA407" s="135"/>
      <c r="AB407" s="135"/>
      <c r="AC407" s="135"/>
      <c r="AD407" s="135"/>
    </row>
    <row r="408" spans="2:30" ht="15" customHeight="1">
      <c r="B408" s="83" t="s">
        <v>859</v>
      </c>
      <c r="C408" s="84" t="s">
        <v>860</v>
      </c>
      <c r="D408" s="84">
        <v>92.905709999999999</v>
      </c>
      <c r="E408" s="84">
        <v>455.74</v>
      </c>
      <c r="F408" s="317">
        <f t="shared" si="24"/>
        <v>42340.8482754</v>
      </c>
      <c r="G408" s="132">
        <f t="shared" si="25"/>
        <v>1.0191022417456669E-3</v>
      </c>
      <c r="H408" s="133">
        <v>1.4043094747004872E-2</v>
      </c>
      <c r="I408" s="101">
        <f t="shared" si="26"/>
        <v>1.4311349337719465E-5</v>
      </c>
      <c r="J408" s="134">
        <v>0.10300000000000001</v>
      </c>
      <c r="K408" s="101">
        <f t="shared" si="27"/>
        <v>1.0496753089980371E-4</v>
      </c>
      <c r="M408" s="131"/>
      <c r="N408" s="131"/>
      <c r="O408" s="131"/>
      <c r="P408" s="131"/>
      <c r="Q408" s="131"/>
      <c r="R408" s="131"/>
      <c r="S408" s="131"/>
      <c r="T408" s="131"/>
      <c r="W408" s="135"/>
      <c r="X408" s="135"/>
      <c r="Y408" s="135"/>
      <c r="Z408" s="135"/>
      <c r="AA408" s="135"/>
      <c r="AB408" s="135"/>
      <c r="AC408" s="135"/>
      <c r="AD408" s="135"/>
    </row>
    <row r="409" spans="2:30" ht="15" customHeight="1">
      <c r="B409" s="83" t="s">
        <v>861</v>
      </c>
      <c r="C409" s="84" t="s">
        <v>862</v>
      </c>
      <c r="D409" s="84">
        <v>50.660240000000002</v>
      </c>
      <c r="E409" s="84">
        <v>252.75</v>
      </c>
      <c r="F409" s="317">
        <f t="shared" si="24"/>
        <v>12804.37566</v>
      </c>
      <c r="G409" s="132" t="str">
        <f t="shared" si="25"/>
        <v/>
      </c>
      <c r="H409" s="133" t="s">
        <v>135</v>
      </c>
      <c r="I409" s="101" t="str">
        <f t="shared" si="26"/>
        <v/>
      </c>
      <c r="J409" s="134" t="s">
        <v>135</v>
      </c>
      <c r="K409" s="101" t="str">
        <f t="shared" si="27"/>
        <v/>
      </c>
      <c r="M409" s="131"/>
      <c r="N409" s="131"/>
      <c r="O409" s="131"/>
      <c r="P409" s="131"/>
      <c r="Q409" s="131"/>
      <c r="R409" s="131"/>
      <c r="S409" s="131"/>
      <c r="T409" s="131"/>
      <c r="W409" s="135"/>
      <c r="X409" s="135"/>
      <c r="Y409" s="135"/>
      <c r="Z409" s="135"/>
      <c r="AA409" s="135"/>
      <c r="AB409" s="135"/>
      <c r="AC409" s="135"/>
      <c r="AD409" s="135"/>
    </row>
    <row r="410" spans="2:30" ht="15" customHeight="1">
      <c r="B410" s="83" t="s">
        <v>863</v>
      </c>
      <c r="C410" s="84" t="s">
        <v>864</v>
      </c>
      <c r="D410" s="84">
        <v>198.18155999999999</v>
      </c>
      <c r="E410" s="84">
        <v>97.52</v>
      </c>
      <c r="F410" s="317">
        <f t="shared" si="24"/>
        <v>19326.665731199999</v>
      </c>
      <c r="G410" s="132">
        <f t="shared" si="25"/>
        <v>4.6517368390983202E-4</v>
      </c>
      <c r="H410" s="133">
        <v>9.8441345365053324E-3</v>
      </c>
      <c r="I410" s="101">
        <f t="shared" si="26"/>
        <v>4.5792323272501925E-6</v>
      </c>
      <c r="J410" s="134">
        <v>4.2000000000000003E-2</v>
      </c>
      <c r="K410" s="101">
        <f t="shared" si="27"/>
        <v>1.9537294724212947E-5</v>
      </c>
      <c r="M410" s="131"/>
      <c r="N410" s="131"/>
      <c r="O410" s="131"/>
      <c r="P410" s="131"/>
      <c r="Q410" s="131"/>
      <c r="R410" s="131"/>
      <c r="S410" s="131"/>
      <c r="T410" s="131"/>
      <c r="W410" s="135"/>
      <c r="X410" s="135"/>
      <c r="Y410" s="135"/>
      <c r="Z410" s="135"/>
      <c r="AA410" s="135"/>
      <c r="AB410" s="135"/>
      <c r="AC410" s="135"/>
      <c r="AD410" s="135"/>
    </row>
    <row r="411" spans="2:30" ht="15" customHeight="1">
      <c r="B411" s="83" t="s">
        <v>865</v>
      </c>
      <c r="C411" s="84" t="s">
        <v>866</v>
      </c>
      <c r="D411" s="84">
        <v>106.39533</v>
      </c>
      <c r="E411" s="84">
        <v>106.34</v>
      </c>
      <c r="F411" s="317">
        <f t="shared" si="24"/>
        <v>11314.079392200001</v>
      </c>
      <c r="G411" s="132">
        <f t="shared" si="25"/>
        <v>2.7231867431854248E-4</v>
      </c>
      <c r="H411" s="133">
        <v>3.9495956366372015E-2</v>
      </c>
      <c r="I411" s="101">
        <f t="shared" si="26"/>
        <v>1.0755486478633425E-5</v>
      </c>
      <c r="J411" s="134">
        <v>1.8200000000000001E-2</v>
      </c>
      <c r="K411" s="101">
        <f t="shared" si="27"/>
        <v>4.9561998725974738E-6</v>
      </c>
      <c r="M411" s="131"/>
      <c r="N411" s="131"/>
      <c r="O411" s="131"/>
      <c r="P411" s="131"/>
      <c r="Q411" s="131"/>
      <c r="R411" s="131"/>
      <c r="S411" s="131"/>
      <c r="T411" s="131"/>
      <c r="W411" s="135"/>
      <c r="X411" s="135"/>
      <c r="Y411" s="135"/>
      <c r="Z411" s="135"/>
      <c r="AA411" s="135"/>
      <c r="AB411" s="135"/>
      <c r="AC411" s="135"/>
      <c r="AD411" s="135"/>
    </row>
    <row r="412" spans="2:30" ht="15" customHeight="1">
      <c r="B412" s="83" t="s">
        <v>867</v>
      </c>
      <c r="C412" s="84" t="s">
        <v>868</v>
      </c>
      <c r="D412" s="84">
        <v>297.59300000000002</v>
      </c>
      <c r="E412" s="84">
        <v>161.83000000000001</v>
      </c>
      <c r="F412" s="317">
        <f t="shared" si="24"/>
        <v>48159.475190000005</v>
      </c>
      <c r="G412" s="132" t="str">
        <f t="shared" si="25"/>
        <v/>
      </c>
      <c r="H412" s="133" t="s">
        <v>135</v>
      </c>
      <c r="I412" s="101" t="str">
        <f t="shared" si="26"/>
        <v/>
      </c>
      <c r="J412" s="134" t="s">
        <v>135</v>
      </c>
      <c r="K412" s="101" t="str">
        <f t="shared" si="27"/>
        <v/>
      </c>
      <c r="M412" s="131"/>
      <c r="N412" s="131"/>
      <c r="O412" s="131"/>
      <c r="P412" s="131"/>
      <c r="Q412" s="131"/>
      <c r="R412" s="131"/>
      <c r="S412" s="131"/>
      <c r="T412" s="131"/>
      <c r="W412" s="135"/>
      <c r="X412" s="135"/>
      <c r="Y412" s="135"/>
      <c r="Z412" s="135"/>
      <c r="AA412" s="135"/>
      <c r="AB412" s="135"/>
      <c r="AC412" s="135"/>
      <c r="AD412" s="135"/>
    </row>
    <row r="413" spans="2:30" ht="15" customHeight="1">
      <c r="B413" s="83" t="s">
        <v>869</v>
      </c>
      <c r="C413" s="84" t="s">
        <v>870</v>
      </c>
      <c r="D413" s="84">
        <v>891.25818000000004</v>
      </c>
      <c r="E413" s="84">
        <v>550.53</v>
      </c>
      <c r="F413" s="317">
        <f t="shared" si="24"/>
        <v>490664.36583540001</v>
      </c>
      <c r="G413" s="132">
        <f t="shared" si="25"/>
        <v>1.1809804846496033E-2</v>
      </c>
      <c r="H413" s="133">
        <v>5.5219515739378423E-3</v>
      </c>
      <c r="I413" s="101">
        <f t="shared" si="26"/>
        <v>6.5213170460007533E-5</v>
      </c>
      <c r="J413" s="134">
        <v>0.1489</v>
      </c>
      <c r="K413" s="101">
        <f t="shared" si="27"/>
        <v>1.7584799416432593E-3</v>
      </c>
      <c r="M413" s="131"/>
      <c r="N413" s="131"/>
      <c r="O413" s="131"/>
      <c r="P413" s="131"/>
      <c r="Q413" s="131"/>
      <c r="R413" s="131"/>
      <c r="S413" s="131"/>
      <c r="T413" s="131"/>
      <c r="W413" s="135"/>
      <c r="X413" s="135"/>
      <c r="Y413" s="135"/>
      <c r="Z413" s="135"/>
      <c r="AA413" s="135"/>
      <c r="AB413" s="135"/>
      <c r="AC413" s="135"/>
      <c r="AD413" s="135"/>
    </row>
    <row r="414" spans="2:30" ht="15" customHeight="1">
      <c r="B414" s="83" t="s">
        <v>1456</v>
      </c>
      <c r="C414" s="84" t="s">
        <v>1457</v>
      </c>
      <c r="D414" s="84">
        <v>325.44337000000002</v>
      </c>
      <c r="E414" s="84">
        <v>160.01</v>
      </c>
      <c r="F414" s="317">
        <f t="shared" si="24"/>
        <v>52074.193633700001</v>
      </c>
      <c r="G414" s="132">
        <f t="shared" si="25"/>
        <v>1.25337421499027E-3</v>
      </c>
      <c r="H414" s="133" t="s">
        <v>135</v>
      </c>
      <c r="I414" s="101" t="str">
        <f t="shared" si="26"/>
        <v/>
      </c>
      <c r="J414" s="134">
        <v>0.11550000000000001</v>
      </c>
      <c r="K414" s="101">
        <f t="shared" si="27"/>
        <v>1.4476472183137619E-4</v>
      </c>
      <c r="M414" s="131"/>
      <c r="N414" s="131"/>
      <c r="O414" s="131"/>
      <c r="P414" s="131"/>
      <c r="Q414" s="131"/>
      <c r="R414" s="131"/>
      <c r="S414" s="131"/>
      <c r="T414" s="131"/>
      <c r="W414" s="135"/>
      <c r="X414" s="135"/>
      <c r="Y414" s="135"/>
      <c r="Z414" s="135"/>
      <c r="AA414" s="135"/>
      <c r="AB414" s="135"/>
      <c r="AC414" s="135"/>
      <c r="AD414" s="135"/>
    </row>
    <row r="415" spans="2:30" ht="15" customHeight="1">
      <c r="B415" s="83" t="s">
        <v>871</v>
      </c>
      <c r="C415" s="84" t="s">
        <v>872</v>
      </c>
      <c r="D415" s="84">
        <v>570.17858999999999</v>
      </c>
      <c r="E415" s="84">
        <v>157.30000000000001</v>
      </c>
      <c r="F415" s="317">
        <f t="shared" si="24"/>
        <v>89689.092207000009</v>
      </c>
      <c r="G415" s="132">
        <f t="shared" si="25"/>
        <v>2.1587275326600442E-3</v>
      </c>
      <c r="H415" s="133">
        <v>1.2205975842339477E-2</v>
      </c>
      <c r="I415" s="101">
        <f t="shared" si="26"/>
        <v>2.6349376113841604E-5</v>
      </c>
      <c r="J415" s="134">
        <v>0.12789999999999999</v>
      </c>
      <c r="K415" s="101">
        <f t="shared" si="27"/>
        <v>2.761012514272196E-4</v>
      </c>
      <c r="M415" s="131"/>
      <c r="N415" s="131"/>
      <c r="O415" s="131"/>
      <c r="P415" s="131"/>
      <c r="Q415" s="131"/>
      <c r="R415" s="131"/>
      <c r="S415" s="131"/>
      <c r="T415" s="131"/>
      <c r="W415" s="135"/>
      <c r="X415" s="135"/>
      <c r="Y415" s="135"/>
      <c r="Z415" s="135"/>
      <c r="AA415" s="135"/>
      <c r="AB415" s="135"/>
      <c r="AC415" s="135"/>
      <c r="AD415" s="135"/>
    </row>
    <row r="416" spans="2:30" ht="15" customHeight="1">
      <c r="B416" s="83" t="s">
        <v>873</v>
      </c>
      <c r="C416" s="84" t="s">
        <v>874</v>
      </c>
      <c r="D416" s="84">
        <v>517.85076000000004</v>
      </c>
      <c r="E416" s="84">
        <v>65.77</v>
      </c>
      <c r="F416" s="317">
        <f t="shared" si="24"/>
        <v>34059.0444852</v>
      </c>
      <c r="G416" s="132" t="str">
        <f t="shared" si="25"/>
        <v/>
      </c>
      <c r="H416" s="133">
        <v>2.4327200851452034E-2</v>
      </c>
      <c r="I416" s="101" t="str">
        <f t="shared" si="26"/>
        <v/>
      </c>
      <c r="J416" s="134" t="s">
        <v>135</v>
      </c>
      <c r="K416" s="101" t="str">
        <f t="shared" si="27"/>
        <v/>
      </c>
      <c r="M416" s="131"/>
      <c r="N416" s="131"/>
      <c r="O416" s="131"/>
      <c r="P416" s="131"/>
      <c r="Q416" s="131"/>
      <c r="R416" s="131"/>
      <c r="S416" s="131"/>
      <c r="T416" s="131"/>
      <c r="W416" s="135"/>
      <c r="X416" s="135"/>
      <c r="Y416" s="135"/>
      <c r="Z416" s="135"/>
      <c r="AA416" s="135"/>
      <c r="AB416" s="135"/>
      <c r="AC416" s="135"/>
      <c r="AD416" s="135"/>
    </row>
    <row r="417" spans="2:30" ht="15" customHeight="1">
      <c r="B417" s="83" t="s">
        <v>1369</v>
      </c>
      <c r="C417" s="84" t="s">
        <v>1370</v>
      </c>
      <c r="D417" s="84">
        <v>522.18633</v>
      </c>
      <c r="E417" s="84">
        <v>35.69</v>
      </c>
      <c r="F417" s="317">
        <f t="shared" si="24"/>
        <v>18636.830117699999</v>
      </c>
      <c r="G417" s="132" t="str">
        <f t="shared" si="25"/>
        <v/>
      </c>
      <c r="H417" s="133">
        <v>4.8282432053796585E-2</v>
      </c>
      <c r="I417" s="101" t="str">
        <f t="shared" si="26"/>
        <v/>
      </c>
      <c r="J417" s="134">
        <v>0.66900000000000004</v>
      </c>
      <c r="K417" s="101" t="str">
        <f t="shared" si="27"/>
        <v/>
      </c>
      <c r="M417" s="131"/>
      <c r="N417" s="131"/>
      <c r="O417" s="131"/>
      <c r="P417" s="131"/>
      <c r="Q417" s="131"/>
      <c r="R417" s="131"/>
      <c r="S417" s="131"/>
      <c r="T417" s="131"/>
      <c r="W417" s="135"/>
      <c r="X417" s="135"/>
      <c r="Y417" s="135"/>
      <c r="Z417" s="135"/>
      <c r="AA417" s="135"/>
      <c r="AB417" s="135"/>
      <c r="AC417" s="135"/>
      <c r="AD417" s="135"/>
    </row>
    <row r="418" spans="2:30" ht="15" customHeight="1">
      <c r="B418" s="83" t="s">
        <v>875</v>
      </c>
      <c r="C418" s="84" t="s">
        <v>876</v>
      </c>
      <c r="D418" s="84">
        <v>1322.278</v>
      </c>
      <c r="E418" s="84">
        <v>34.520000000000003</v>
      </c>
      <c r="F418" s="317">
        <f t="shared" si="24"/>
        <v>45645.036560000008</v>
      </c>
      <c r="G418" s="132">
        <f t="shared" si="25"/>
        <v>1.0986307780206956E-3</v>
      </c>
      <c r="H418" s="133" t="s">
        <v>135</v>
      </c>
      <c r="I418" s="101" t="str">
        <f t="shared" si="26"/>
        <v/>
      </c>
      <c r="J418" s="134">
        <v>8.2299999999999998E-2</v>
      </c>
      <c r="K418" s="101">
        <f t="shared" si="27"/>
        <v>9.0417313031103248E-5</v>
      </c>
      <c r="M418" s="131"/>
      <c r="N418" s="131"/>
      <c r="O418" s="131"/>
      <c r="P418" s="131"/>
      <c r="Q418" s="131"/>
      <c r="R418" s="131"/>
      <c r="S418" s="131"/>
      <c r="T418" s="131"/>
      <c r="W418" s="135"/>
      <c r="X418" s="135"/>
      <c r="Y418" s="135"/>
      <c r="Z418" s="135"/>
      <c r="AA418" s="135"/>
      <c r="AB418" s="135"/>
      <c r="AC418" s="135"/>
      <c r="AD418" s="135"/>
    </row>
    <row r="419" spans="2:30" ht="15" customHeight="1">
      <c r="B419" s="83" t="s">
        <v>877</v>
      </c>
      <c r="C419" s="84" t="s">
        <v>878</v>
      </c>
      <c r="D419" s="84">
        <v>103.97448</v>
      </c>
      <c r="E419" s="84">
        <v>128.68</v>
      </c>
      <c r="F419" s="317">
        <f t="shared" si="24"/>
        <v>13379.436086400001</v>
      </c>
      <c r="G419" s="132">
        <f t="shared" si="25"/>
        <v>3.2202976237641996E-4</v>
      </c>
      <c r="H419" s="133">
        <v>7.7712154180913894E-3</v>
      </c>
      <c r="I419" s="101">
        <f t="shared" si="26"/>
        <v>2.5025626544639414E-6</v>
      </c>
      <c r="J419" s="134">
        <v>3.3599999999999998E-2</v>
      </c>
      <c r="K419" s="101">
        <f t="shared" si="27"/>
        <v>1.082020001584771E-5</v>
      </c>
      <c r="M419" s="131"/>
      <c r="N419" s="131"/>
      <c r="O419" s="131"/>
      <c r="P419" s="131"/>
      <c r="Q419" s="131"/>
      <c r="R419" s="131"/>
      <c r="S419" s="131"/>
      <c r="T419" s="131"/>
      <c r="W419" s="135"/>
      <c r="X419" s="135"/>
      <c r="Y419" s="135"/>
      <c r="Z419" s="135"/>
      <c r="AA419" s="135"/>
      <c r="AB419" s="135"/>
      <c r="AC419" s="135"/>
      <c r="AD419" s="135"/>
    </row>
    <row r="420" spans="2:30" ht="15" customHeight="1">
      <c r="B420" s="83" t="s">
        <v>879</v>
      </c>
      <c r="C420" s="84" t="s">
        <v>880</v>
      </c>
      <c r="D420" s="84">
        <v>234.74125000000001</v>
      </c>
      <c r="E420" s="84">
        <v>131.44999999999999</v>
      </c>
      <c r="F420" s="317">
        <f t="shared" si="24"/>
        <v>30856.737312499998</v>
      </c>
      <c r="G420" s="132">
        <f t="shared" si="25"/>
        <v>7.4269107608777201E-4</v>
      </c>
      <c r="H420" s="133" t="s">
        <v>135</v>
      </c>
      <c r="I420" s="101" t="str">
        <f t="shared" si="26"/>
        <v/>
      </c>
      <c r="J420" s="134">
        <v>9.4200000000000006E-2</v>
      </c>
      <c r="K420" s="101">
        <f t="shared" si="27"/>
        <v>6.9961499367468129E-5</v>
      </c>
      <c r="M420" s="131"/>
      <c r="N420" s="131"/>
      <c r="O420" s="131"/>
      <c r="P420" s="131"/>
      <c r="Q420" s="131"/>
      <c r="R420" s="131"/>
      <c r="S420" s="131"/>
      <c r="T420" s="131"/>
      <c r="W420" s="135"/>
      <c r="X420" s="135"/>
      <c r="Y420" s="135"/>
      <c r="Z420" s="135"/>
      <c r="AA420" s="135"/>
      <c r="AB420" s="135"/>
      <c r="AC420" s="135"/>
      <c r="AD420" s="135"/>
    </row>
    <row r="421" spans="2:30" ht="15" customHeight="1">
      <c r="B421" s="83" t="s">
        <v>881</v>
      </c>
      <c r="C421" s="84" t="s">
        <v>882</v>
      </c>
      <c r="D421" s="84">
        <v>50.081110000000002</v>
      </c>
      <c r="E421" s="84">
        <v>227.28</v>
      </c>
      <c r="F421" s="317">
        <f t="shared" si="24"/>
        <v>11382.434680800001</v>
      </c>
      <c r="G421" s="132" t="str">
        <f t="shared" si="25"/>
        <v/>
      </c>
      <c r="H421" s="133">
        <v>1.5487504399859204E-2</v>
      </c>
      <c r="I421" s="101" t="str">
        <f t="shared" si="26"/>
        <v/>
      </c>
      <c r="J421" s="134" t="s">
        <v>135</v>
      </c>
      <c r="K421" s="101" t="str">
        <f t="shared" si="27"/>
        <v/>
      </c>
      <c r="M421" s="131"/>
      <c r="N421" s="131"/>
      <c r="O421" s="131"/>
      <c r="P421" s="131"/>
      <c r="Q421" s="131"/>
      <c r="R421" s="131"/>
      <c r="S421" s="131"/>
      <c r="T421" s="131"/>
      <c r="W421" s="135"/>
      <c r="X421" s="135"/>
      <c r="Y421" s="135"/>
      <c r="Z421" s="135"/>
      <c r="AA421" s="135"/>
      <c r="AB421" s="135"/>
      <c r="AC421" s="135"/>
      <c r="AD421" s="135"/>
    </row>
    <row r="422" spans="2:30" ht="15" customHeight="1">
      <c r="B422" s="83" t="s">
        <v>883</v>
      </c>
      <c r="C422" s="84" t="s">
        <v>884</v>
      </c>
      <c r="D422" s="84">
        <v>191.63941</v>
      </c>
      <c r="E422" s="84">
        <v>169.49</v>
      </c>
      <c r="F422" s="317">
        <f t="shared" si="24"/>
        <v>32480.963600900002</v>
      </c>
      <c r="G422" s="132" t="str">
        <f t="shared" si="25"/>
        <v/>
      </c>
      <c r="H422" s="133">
        <v>1.0384093456841111E-2</v>
      </c>
      <c r="I422" s="101" t="str">
        <f t="shared" si="26"/>
        <v/>
      </c>
      <c r="J422" s="134" t="s">
        <v>135</v>
      </c>
      <c r="K422" s="101" t="str">
        <f t="shared" si="27"/>
        <v/>
      </c>
      <c r="M422" s="131"/>
      <c r="N422" s="131"/>
      <c r="O422" s="131"/>
      <c r="P422" s="131"/>
      <c r="Q422" s="131"/>
      <c r="R422" s="131"/>
      <c r="S422" s="131"/>
      <c r="T422" s="131"/>
      <c r="W422" s="135"/>
      <c r="X422" s="135"/>
      <c r="Y422" s="135"/>
      <c r="Z422" s="135"/>
      <c r="AA422" s="135"/>
      <c r="AB422" s="135"/>
      <c r="AC422" s="135"/>
      <c r="AD422" s="135"/>
    </row>
    <row r="423" spans="2:30" ht="15" customHeight="1">
      <c r="B423" s="83" t="s">
        <v>885</v>
      </c>
      <c r="C423" s="84" t="s">
        <v>886</v>
      </c>
      <c r="D423" s="84">
        <v>977.02121999999997</v>
      </c>
      <c r="E423" s="84">
        <v>74.989999999999995</v>
      </c>
      <c r="F423" s="317">
        <f t="shared" si="24"/>
        <v>73266.82128779999</v>
      </c>
      <c r="G423" s="132">
        <f t="shared" si="25"/>
        <v>1.7634597524905334E-3</v>
      </c>
      <c r="H423" s="133" t="s">
        <v>135</v>
      </c>
      <c r="I423" s="101" t="str">
        <f t="shared" si="26"/>
        <v/>
      </c>
      <c r="J423" s="134">
        <v>0.158</v>
      </c>
      <c r="K423" s="101">
        <f t="shared" si="27"/>
        <v>2.7862664089350431E-4</v>
      </c>
      <c r="M423" s="131"/>
      <c r="N423" s="131"/>
      <c r="O423" s="131"/>
      <c r="P423" s="131"/>
      <c r="Q423" s="131"/>
      <c r="R423" s="131"/>
      <c r="S423" s="131"/>
      <c r="T423" s="131"/>
      <c r="W423" s="135"/>
      <c r="X423" s="135"/>
      <c r="Y423" s="135"/>
      <c r="Z423" s="135"/>
      <c r="AA423" s="135"/>
      <c r="AB423" s="135"/>
      <c r="AC423" s="135"/>
      <c r="AD423" s="135"/>
    </row>
    <row r="424" spans="2:30" ht="15" customHeight="1">
      <c r="B424" s="83" t="s">
        <v>887</v>
      </c>
      <c r="C424" s="84" t="s">
        <v>888</v>
      </c>
      <c r="D424" s="84">
        <v>876.87649999999996</v>
      </c>
      <c r="E424" s="84">
        <v>25.184999999999999</v>
      </c>
      <c r="F424" s="317">
        <f t="shared" si="24"/>
        <v>22084.134652499997</v>
      </c>
      <c r="G424" s="132">
        <f t="shared" si="25"/>
        <v>5.3154322712168885E-4</v>
      </c>
      <c r="H424" s="133">
        <v>4.2088544768711537E-2</v>
      </c>
      <c r="I424" s="101">
        <f t="shared" si="26"/>
        <v>2.2371880911216605E-5</v>
      </c>
      <c r="J424" s="134">
        <v>9.5500000000000002E-2</v>
      </c>
      <c r="K424" s="101">
        <f t="shared" si="27"/>
        <v>5.0762378190121289E-5</v>
      </c>
      <c r="M424" s="131"/>
      <c r="N424" s="131"/>
      <c r="O424" s="131"/>
      <c r="P424" s="131"/>
      <c r="Q424" s="131"/>
      <c r="R424" s="131"/>
      <c r="S424" s="131"/>
      <c r="T424" s="131"/>
      <c r="W424" s="135"/>
      <c r="X424" s="135"/>
      <c r="Y424" s="135"/>
      <c r="Z424" s="135"/>
      <c r="AA424" s="135"/>
      <c r="AB424" s="135"/>
      <c r="AC424" s="135"/>
      <c r="AD424" s="135"/>
    </row>
    <row r="425" spans="2:30" ht="15" customHeight="1">
      <c r="B425" s="83" t="s">
        <v>889</v>
      </c>
      <c r="C425" s="84" t="s">
        <v>890</v>
      </c>
      <c r="D425" s="84">
        <v>986.77387999999996</v>
      </c>
      <c r="E425" s="84">
        <v>50.2</v>
      </c>
      <c r="F425" s="317">
        <f t="shared" si="24"/>
        <v>49536.048776000003</v>
      </c>
      <c r="G425" s="132">
        <f t="shared" si="25"/>
        <v>1.1922835845538428E-3</v>
      </c>
      <c r="H425" s="133">
        <v>1.8326693227091632E-2</v>
      </c>
      <c r="I425" s="101">
        <f t="shared" si="26"/>
        <v>2.1850615493815443E-5</v>
      </c>
      <c r="J425" s="134">
        <v>0.1114</v>
      </c>
      <c r="K425" s="101">
        <f t="shared" si="27"/>
        <v>1.3282039131929808E-4</v>
      </c>
      <c r="M425" s="131"/>
      <c r="N425" s="131"/>
      <c r="O425" s="131"/>
      <c r="P425" s="131"/>
      <c r="Q425" s="131"/>
      <c r="R425" s="131"/>
      <c r="S425" s="131"/>
      <c r="T425" s="131"/>
      <c r="W425" s="135"/>
      <c r="X425" s="135"/>
      <c r="Y425" s="135"/>
      <c r="Z425" s="135"/>
      <c r="AA425" s="135"/>
      <c r="AB425" s="135"/>
      <c r="AC425" s="135"/>
      <c r="AD425" s="135"/>
    </row>
    <row r="426" spans="2:30" ht="15" customHeight="1">
      <c r="B426" s="83" t="s">
        <v>891</v>
      </c>
      <c r="C426" s="84" t="s">
        <v>892</v>
      </c>
      <c r="D426" s="84">
        <v>317.40787999999998</v>
      </c>
      <c r="E426" s="84">
        <v>24.49</v>
      </c>
      <c r="F426" s="317">
        <f t="shared" si="24"/>
        <v>7773.3189811999991</v>
      </c>
      <c r="G426" s="132" t="str">
        <f t="shared" si="25"/>
        <v/>
      </c>
      <c r="H426" s="133">
        <v>3.593303389138424E-2</v>
      </c>
      <c r="I426" s="101" t="str">
        <f t="shared" si="26"/>
        <v/>
      </c>
      <c r="J426" s="134">
        <v>0.20910000000000001</v>
      </c>
      <c r="K426" s="101" t="str">
        <f t="shared" si="27"/>
        <v/>
      </c>
      <c r="M426" s="131"/>
      <c r="N426" s="131"/>
      <c r="O426" s="131"/>
      <c r="P426" s="131"/>
      <c r="Q426" s="131"/>
      <c r="R426" s="131"/>
      <c r="S426" s="131"/>
      <c r="T426" s="131"/>
      <c r="W426" s="135"/>
      <c r="X426" s="135"/>
      <c r="Y426" s="135"/>
      <c r="Z426" s="135"/>
      <c r="AA426" s="135"/>
      <c r="AB426" s="135"/>
      <c r="AC426" s="135"/>
      <c r="AD426" s="135"/>
    </row>
    <row r="427" spans="2:30" ht="15" customHeight="1">
      <c r="B427" s="83" t="s">
        <v>893</v>
      </c>
      <c r="C427" s="84" t="s">
        <v>894</v>
      </c>
      <c r="D427" s="84">
        <v>117.00906000000001</v>
      </c>
      <c r="E427" s="84">
        <v>255.69</v>
      </c>
      <c r="F427" s="317">
        <f t="shared" si="24"/>
        <v>29918.046551400002</v>
      </c>
      <c r="G427" s="132" t="str">
        <f t="shared" si="25"/>
        <v/>
      </c>
      <c r="H427" s="133">
        <v>6.2575775352966484E-3</v>
      </c>
      <c r="I427" s="101" t="str">
        <f t="shared" si="26"/>
        <v/>
      </c>
      <c r="J427" s="134">
        <v>0.21249999999999999</v>
      </c>
      <c r="K427" s="101" t="str">
        <f t="shared" si="27"/>
        <v/>
      </c>
      <c r="M427" s="131"/>
      <c r="N427" s="131"/>
      <c r="O427" s="131"/>
      <c r="P427" s="131"/>
      <c r="Q427" s="131"/>
      <c r="R427" s="131"/>
      <c r="S427" s="131"/>
      <c r="T427" s="131"/>
      <c r="W427" s="135"/>
      <c r="X427" s="135"/>
      <c r="Y427" s="135"/>
      <c r="Z427" s="135"/>
      <c r="AA427" s="135"/>
      <c r="AB427" s="135"/>
      <c r="AC427" s="135"/>
      <c r="AD427" s="135"/>
    </row>
    <row r="428" spans="2:30" ht="15" customHeight="1">
      <c r="B428" s="83" t="s">
        <v>399</v>
      </c>
      <c r="C428" s="84" t="s">
        <v>400</v>
      </c>
      <c r="D428" s="84">
        <v>331.85842000000002</v>
      </c>
      <c r="E428" s="84">
        <v>109.12</v>
      </c>
      <c r="F428" s="317">
        <f t="shared" si="24"/>
        <v>36212.390790400001</v>
      </c>
      <c r="G428" s="132">
        <f t="shared" si="25"/>
        <v>8.7159634576589365E-4</v>
      </c>
      <c r="H428" s="133">
        <v>4.6187683284457479E-2</v>
      </c>
      <c r="I428" s="101">
        <f t="shared" si="26"/>
        <v>4.025701597012559E-5</v>
      </c>
      <c r="J428" s="134">
        <v>3.4000000000000002E-2</v>
      </c>
      <c r="K428" s="101">
        <f t="shared" si="27"/>
        <v>2.9634275756040386E-5</v>
      </c>
      <c r="M428" s="131"/>
      <c r="N428" s="131"/>
      <c r="O428" s="131"/>
      <c r="P428" s="131"/>
      <c r="Q428" s="131"/>
      <c r="R428" s="131"/>
      <c r="S428" s="131"/>
      <c r="T428" s="131"/>
      <c r="W428" s="135"/>
      <c r="X428" s="135"/>
      <c r="Y428" s="135"/>
      <c r="Z428" s="135"/>
      <c r="AA428" s="135"/>
      <c r="AB428" s="135"/>
      <c r="AC428" s="135"/>
      <c r="AD428" s="135"/>
    </row>
    <row r="429" spans="2:30" ht="15" customHeight="1">
      <c r="B429" s="83" t="s">
        <v>895</v>
      </c>
      <c r="C429" s="84" t="s">
        <v>896</v>
      </c>
      <c r="D429" s="84">
        <v>155.97463999999999</v>
      </c>
      <c r="E429" s="84">
        <v>78.7</v>
      </c>
      <c r="F429" s="317">
        <f t="shared" si="24"/>
        <v>12275.204168</v>
      </c>
      <c r="G429" s="132" t="str">
        <f t="shared" si="25"/>
        <v/>
      </c>
      <c r="H429" s="133">
        <v>2.5412960609911054E-2</v>
      </c>
      <c r="I429" s="101" t="str">
        <f t="shared" si="26"/>
        <v/>
      </c>
      <c r="J429" s="134">
        <v>-5.8200000000000002E-2</v>
      </c>
      <c r="K429" s="101" t="str">
        <f t="shared" si="27"/>
        <v/>
      </c>
      <c r="M429" s="131"/>
      <c r="N429" s="131"/>
      <c r="O429" s="131"/>
      <c r="P429" s="131"/>
      <c r="Q429" s="131"/>
      <c r="R429" s="131"/>
      <c r="S429" s="131"/>
      <c r="T429" s="131"/>
      <c r="W429" s="135"/>
      <c r="X429" s="135"/>
      <c r="Y429" s="135"/>
      <c r="Z429" s="135"/>
      <c r="AA429" s="135"/>
      <c r="AB429" s="135"/>
      <c r="AC429" s="135"/>
      <c r="AD429" s="135"/>
    </row>
    <row r="430" spans="2:30" ht="15" customHeight="1">
      <c r="B430" s="83" t="s">
        <v>897</v>
      </c>
      <c r="C430" s="84" t="s">
        <v>898</v>
      </c>
      <c r="D430" s="84">
        <v>354.66924999999998</v>
      </c>
      <c r="E430" s="84">
        <v>24.97</v>
      </c>
      <c r="F430" s="317">
        <f t="shared" si="24"/>
        <v>8856.0911724999987</v>
      </c>
      <c r="G430" s="132" t="str">
        <f t="shared" si="25"/>
        <v/>
      </c>
      <c r="H430" s="133">
        <v>4.0048057669203045E-2</v>
      </c>
      <c r="I430" s="101" t="str">
        <f t="shared" si="26"/>
        <v/>
      </c>
      <c r="J430" s="134">
        <v>-0.20280000000000001</v>
      </c>
      <c r="K430" s="101" t="str">
        <f t="shared" si="27"/>
        <v/>
      </c>
      <c r="M430" s="131"/>
      <c r="N430" s="131"/>
      <c r="O430" s="131"/>
      <c r="P430" s="131"/>
      <c r="Q430" s="131"/>
      <c r="R430" s="131"/>
      <c r="S430" s="131"/>
      <c r="T430" s="131"/>
      <c r="W430" s="135"/>
      <c r="X430" s="135"/>
      <c r="Y430" s="135"/>
      <c r="Z430" s="135"/>
      <c r="AA430" s="135"/>
      <c r="AB430" s="135"/>
      <c r="AC430" s="135"/>
      <c r="AD430" s="135"/>
    </row>
    <row r="431" spans="2:30" ht="15" customHeight="1">
      <c r="B431" s="83" t="s">
        <v>899</v>
      </c>
      <c r="C431" s="84" t="s">
        <v>900</v>
      </c>
      <c r="D431" s="84">
        <v>127.85517</v>
      </c>
      <c r="E431" s="84">
        <v>191.1</v>
      </c>
      <c r="F431" s="317">
        <f t="shared" si="24"/>
        <v>24433.122986999999</v>
      </c>
      <c r="G431" s="132">
        <f t="shared" si="25"/>
        <v>5.8808104757235291E-4</v>
      </c>
      <c r="H431" s="133">
        <v>9.0005232862375717E-3</v>
      </c>
      <c r="I431" s="101">
        <f t="shared" si="26"/>
        <v>5.2930371628699476E-6</v>
      </c>
      <c r="J431" s="134">
        <v>0.1162</v>
      </c>
      <c r="K431" s="101">
        <f t="shared" si="27"/>
        <v>6.8335017727907401E-5</v>
      </c>
      <c r="M431" s="131"/>
      <c r="N431" s="131"/>
      <c r="O431" s="131"/>
      <c r="P431" s="131"/>
      <c r="Q431" s="131"/>
      <c r="R431" s="131"/>
      <c r="S431" s="131"/>
      <c r="T431" s="131"/>
      <c r="W431" s="135"/>
      <c r="X431" s="135"/>
      <c r="Y431" s="135"/>
      <c r="Z431" s="135"/>
      <c r="AA431" s="135"/>
      <c r="AB431" s="135"/>
      <c r="AC431" s="135"/>
      <c r="AD431" s="135"/>
    </row>
    <row r="432" spans="2:30" ht="15" customHeight="1">
      <c r="B432" s="83" t="s">
        <v>818</v>
      </c>
      <c r="C432" s="84" t="s">
        <v>901</v>
      </c>
      <c r="D432" s="84">
        <v>5407</v>
      </c>
      <c r="E432" s="84">
        <v>320.12</v>
      </c>
      <c r="F432" s="317">
        <f t="shared" si="24"/>
        <v>1730888.84</v>
      </c>
      <c r="G432" s="132">
        <f t="shared" si="25"/>
        <v>4.1660778394971648E-2</v>
      </c>
      <c r="H432" s="133">
        <v>2.6240159940022489E-3</v>
      </c>
      <c r="I432" s="101">
        <f t="shared" si="26"/>
        <v>1.0931854883098894E-4</v>
      </c>
      <c r="J432" s="134">
        <v>0.1588</v>
      </c>
      <c r="K432" s="101">
        <f t="shared" si="27"/>
        <v>6.6157316091214977E-3</v>
      </c>
      <c r="M432" s="131"/>
      <c r="N432" s="131"/>
      <c r="O432" s="131"/>
      <c r="P432" s="131"/>
      <c r="Q432" s="131"/>
      <c r="R432" s="131"/>
      <c r="S432" s="131"/>
      <c r="T432" s="131"/>
      <c r="W432" s="135"/>
      <c r="X432" s="135"/>
      <c r="Y432" s="135"/>
      <c r="Z432" s="135"/>
      <c r="AA432" s="135"/>
      <c r="AB432" s="135"/>
      <c r="AC432" s="135"/>
      <c r="AD432" s="135"/>
    </row>
    <row r="433" spans="2:30" ht="15" customHeight="1">
      <c r="B433" s="83" t="s">
        <v>1451</v>
      </c>
      <c r="C433" s="84" t="s">
        <v>1452</v>
      </c>
      <c r="D433" s="84">
        <v>78.922359999999998</v>
      </c>
      <c r="E433" s="84">
        <v>193.89</v>
      </c>
      <c r="F433" s="317">
        <f t="shared" si="24"/>
        <v>15302.256380399998</v>
      </c>
      <c r="G433" s="132" t="str">
        <f t="shared" si="25"/>
        <v/>
      </c>
      <c r="H433" s="133">
        <v>1.5678993243591729E-2</v>
      </c>
      <c r="I433" s="101" t="str">
        <f t="shared" si="26"/>
        <v/>
      </c>
      <c r="J433" s="134" t="s">
        <v>135</v>
      </c>
      <c r="K433" s="101" t="str">
        <f t="shared" si="27"/>
        <v/>
      </c>
      <c r="M433" s="131"/>
      <c r="N433" s="131"/>
      <c r="O433" s="131"/>
      <c r="P433" s="131"/>
      <c r="Q433" s="131"/>
      <c r="R433" s="131"/>
      <c r="S433" s="131"/>
      <c r="T433" s="131"/>
      <c r="W433" s="135"/>
      <c r="X433" s="135"/>
      <c r="Y433" s="135"/>
      <c r="Z433" s="135"/>
      <c r="AA433" s="135"/>
      <c r="AB433" s="135"/>
      <c r="AC433" s="135"/>
      <c r="AD433" s="135"/>
    </row>
    <row r="434" spans="2:30" ht="15" customHeight="1">
      <c r="B434" s="83" t="s">
        <v>902</v>
      </c>
      <c r="C434" s="84" t="s">
        <v>903</v>
      </c>
      <c r="D434" s="84">
        <v>107.30813999999999</v>
      </c>
      <c r="E434" s="84">
        <v>272.92</v>
      </c>
      <c r="F434" s="317">
        <f t="shared" si="24"/>
        <v>29286.537568799999</v>
      </c>
      <c r="G434" s="132" t="str">
        <f t="shared" si="25"/>
        <v/>
      </c>
      <c r="H434" s="133" t="s">
        <v>135</v>
      </c>
      <c r="I434" s="101" t="str">
        <f t="shared" si="26"/>
        <v/>
      </c>
      <c r="J434" s="134">
        <v>0.42420000000000002</v>
      </c>
      <c r="K434" s="101" t="str">
        <f t="shared" si="27"/>
        <v/>
      </c>
      <c r="M434" s="131"/>
      <c r="N434" s="131"/>
      <c r="O434" s="131"/>
      <c r="P434" s="131"/>
      <c r="Q434" s="131"/>
      <c r="R434" s="131"/>
      <c r="S434" s="131"/>
      <c r="T434" s="131"/>
      <c r="W434" s="135"/>
      <c r="X434" s="135"/>
      <c r="Y434" s="135"/>
      <c r="Z434" s="135"/>
      <c r="AA434" s="135"/>
      <c r="AB434" s="135"/>
      <c r="AC434" s="135"/>
      <c r="AD434" s="135"/>
    </row>
    <row r="435" spans="2:30" ht="15" customHeight="1">
      <c r="B435" s="83" t="s">
        <v>905</v>
      </c>
      <c r="C435" s="84" t="s">
        <v>906</v>
      </c>
      <c r="D435" s="84">
        <v>1687.62977</v>
      </c>
      <c r="E435" s="84">
        <v>334.44</v>
      </c>
      <c r="F435" s="317">
        <f t="shared" si="24"/>
        <v>564410.90027880005</v>
      </c>
      <c r="G435" s="132">
        <f t="shared" si="25"/>
        <v>1.3584810819059606E-2</v>
      </c>
      <c r="H435" s="133">
        <v>8.0133955268508559E-3</v>
      </c>
      <c r="I435" s="101">
        <f t="shared" si="26"/>
        <v>1.0886046225056736E-4</v>
      </c>
      <c r="J435" s="134">
        <v>0.16329999999999997</v>
      </c>
      <c r="K435" s="101">
        <f t="shared" si="27"/>
        <v>2.2183996067524333E-3</v>
      </c>
      <c r="M435" s="131"/>
      <c r="N435" s="131"/>
      <c r="O435" s="131"/>
      <c r="P435" s="131"/>
      <c r="Q435" s="131"/>
      <c r="R435" s="131"/>
      <c r="S435" s="131"/>
      <c r="T435" s="131"/>
      <c r="W435" s="135"/>
      <c r="X435" s="135"/>
      <c r="Y435" s="135"/>
      <c r="Z435" s="135"/>
      <c r="AA435" s="135"/>
      <c r="AB435" s="135"/>
      <c r="AC435" s="135"/>
      <c r="AD435" s="135"/>
    </row>
    <row r="436" spans="2:30" ht="15" customHeight="1">
      <c r="B436" s="83" t="s">
        <v>907</v>
      </c>
      <c r="C436" s="84" t="s">
        <v>908</v>
      </c>
      <c r="D436" s="84">
        <v>117.08174</v>
      </c>
      <c r="E436" s="84">
        <v>135.88999999999999</v>
      </c>
      <c r="F436" s="317">
        <f t="shared" si="24"/>
        <v>15910.237648599998</v>
      </c>
      <c r="G436" s="132" t="str">
        <f t="shared" si="25"/>
        <v/>
      </c>
      <c r="H436" s="133">
        <v>4.4594892928103612E-2</v>
      </c>
      <c r="I436" s="101" t="str">
        <f t="shared" si="26"/>
        <v/>
      </c>
      <c r="J436" s="134">
        <v>-2.3E-3</v>
      </c>
      <c r="K436" s="101" t="str">
        <f t="shared" si="27"/>
        <v/>
      </c>
      <c r="M436" s="131"/>
      <c r="N436" s="131"/>
      <c r="O436" s="131"/>
      <c r="P436" s="131"/>
      <c r="Q436" s="131"/>
      <c r="R436" s="131"/>
      <c r="S436" s="131"/>
      <c r="T436" s="131"/>
      <c r="W436" s="135"/>
      <c r="X436" s="135"/>
      <c r="Y436" s="135"/>
      <c r="Z436" s="135"/>
      <c r="AA436" s="135"/>
      <c r="AB436" s="135"/>
      <c r="AC436" s="135"/>
      <c r="AD436" s="135"/>
    </row>
    <row r="437" spans="2:30" ht="15" customHeight="1">
      <c r="B437" s="83" t="s">
        <v>909</v>
      </c>
      <c r="C437" s="84" t="s">
        <v>910</v>
      </c>
      <c r="D437" s="84">
        <v>243.46906000000001</v>
      </c>
      <c r="E437" s="84">
        <v>140.66999999999999</v>
      </c>
      <c r="F437" s="317">
        <f t="shared" si="24"/>
        <v>34248.792670199997</v>
      </c>
      <c r="G437" s="132" t="str">
        <f t="shared" si="25"/>
        <v/>
      </c>
      <c r="H437" s="133">
        <v>1.1374138053600628E-2</v>
      </c>
      <c r="I437" s="101" t="str">
        <f t="shared" si="26"/>
        <v/>
      </c>
      <c r="J437" s="134" t="s">
        <v>135</v>
      </c>
      <c r="K437" s="101" t="str">
        <f t="shared" si="27"/>
        <v/>
      </c>
      <c r="M437" s="131"/>
      <c r="N437" s="131"/>
      <c r="O437" s="131"/>
      <c r="P437" s="131"/>
      <c r="Q437" s="131"/>
      <c r="R437" s="131"/>
      <c r="S437" s="131"/>
      <c r="T437" s="131"/>
      <c r="W437" s="135"/>
      <c r="X437" s="135"/>
      <c r="Y437" s="135"/>
      <c r="Z437" s="135"/>
      <c r="AA437" s="135"/>
      <c r="AB437" s="135"/>
      <c r="AC437" s="135"/>
      <c r="AD437" s="135"/>
    </row>
    <row r="438" spans="2:30" ht="15" customHeight="1">
      <c r="B438" s="83" t="s">
        <v>911</v>
      </c>
      <c r="C438" s="84" t="s">
        <v>912</v>
      </c>
      <c r="D438" s="84">
        <v>300.60248000000001</v>
      </c>
      <c r="E438" s="84">
        <v>193.73</v>
      </c>
      <c r="F438" s="317">
        <f t="shared" si="24"/>
        <v>58235.718450399996</v>
      </c>
      <c r="G438" s="132">
        <f t="shared" si="25"/>
        <v>1.4016760088614794E-3</v>
      </c>
      <c r="H438" s="133">
        <v>2.0647292623754712E-2</v>
      </c>
      <c r="I438" s="101">
        <f t="shared" si="26"/>
        <v>2.8940814718659569E-5</v>
      </c>
      <c r="J438" s="134">
        <v>0.17859999999999998</v>
      </c>
      <c r="K438" s="101">
        <f t="shared" si="27"/>
        <v>2.5033933518266019E-4</v>
      </c>
      <c r="M438" s="131"/>
      <c r="N438" s="131"/>
      <c r="O438" s="131"/>
      <c r="P438" s="131"/>
      <c r="Q438" s="131"/>
      <c r="R438" s="131"/>
      <c r="S438" s="131"/>
      <c r="T438" s="131"/>
      <c r="W438" s="135"/>
      <c r="X438" s="135"/>
      <c r="Y438" s="135"/>
      <c r="Z438" s="135"/>
      <c r="AA438" s="135"/>
      <c r="AB438" s="135"/>
      <c r="AC438" s="135"/>
      <c r="AD438" s="135"/>
    </row>
    <row r="439" spans="2:30" ht="15" customHeight="1">
      <c r="B439" s="83" t="s">
        <v>913</v>
      </c>
      <c r="C439" s="84" t="s">
        <v>914</v>
      </c>
      <c r="D439" s="84">
        <v>528.40359999999998</v>
      </c>
      <c r="E439" s="84">
        <v>54.78</v>
      </c>
      <c r="F439" s="317">
        <f t="shared" si="24"/>
        <v>28945.949207999998</v>
      </c>
      <c r="G439" s="132">
        <f t="shared" si="25"/>
        <v>6.9670030074640323E-4</v>
      </c>
      <c r="H439" s="133">
        <v>1.6794450529390288E-2</v>
      </c>
      <c r="I439" s="101">
        <f t="shared" si="26"/>
        <v>1.1700698734696804E-5</v>
      </c>
      <c r="J439" s="134">
        <v>8.4199999999999997E-2</v>
      </c>
      <c r="K439" s="101">
        <f t="shared" si="27"/>
        <v>5.866216532284715E-5</v>
      </c>
      <c r="M439" s="131"/>
      <c r="N439" s="131"/>
      <c r="O439" s="131"/>
      <c r="P439" s="131"/>
      <c r="Q439" s="131"/>
      <c r="R439" s="131"/>
      <c r="S439" s="131"/>
      <c r="T439" s="131"/>
      <c r="W439" s="135"/>
      <c r="X439" s="135"/>
      <c r="Y439" s="135"/>
      <c r="Z439" s="135"/>
      <c r="AA439" s="135"/>
      <c r="AB439" s="135"/>
      <c r="AC439" s="135"/>
      <c r="AD439" s="135"/>
    </row>
    <row r="440" spans="2:30" ht="15" customHeight="1">
      <c r="B440" s="83" t="s">
        <v>915</v>
      </c>
      <c r="C440" s="84" t="s">
        <v>916</v>
      </c>
      <c r="D440" s="84">
        <v>1628.0415399999999</v>
      </c>
      <c r="E440" s="84">
        <v>217.53</v>
      </c>
      <c r="F440" s="317">
        <f t="shared" si="24"/>
        <v>354147.87619619997</v>
      </c>
      <c r="G440" s="132" t="str">
        <f t="shared" si="25"/>
        <v/>
      </c>
      <c r="H440" s="133" t="s">
        <v>135</v>
      </c>
      <c r="I440" s="101" t="str">
        <f t="shared" si="26"/>
        <v/>
      </c>
      <c r="J440" s="134">
        <v>0.42009999999999997</v>
      </c>
      <c r="K440" s="101" t="str">
        <f t="shared" si="27"/>
        <v/>
      </c>
      <c r="M440" s="131"/>
      <c r="N440" s="131"/>
      <c r="O440" s="131"/>
      <c r="P440" s="131"/>
      <c r="Q440" s="131"/>
      <c r="R440" s="131"/>
      <c r="S440" s="131"/>
      <c r="T440" s="131"/>
      <c r="W440" s="135"/>
      <c r="X440" s="135"/>
      <c r="Y440" s="135"/>
      <c r="Z440" s="135"/>
      <c r="AA440" s="135"/>
      <c r="AB440" s="135"/>
      <c r="AC440" s="135"/>
      <c r="AD440" s="135"/>
    </row>
    <row r="441" spans="2:30" ht="15" customHeight="1">
      <c r="B441" s="83" t="s">
        <v>917</v>
      </c>
      <c r="C441" s="84" t="s">
        <v>918</v>
      </c>
      <c r="D441" s="84">
        <v>145.96628999999999</v>
      </c>
      <c r="E441" s="84">
        <v>255.83</v>
      </c>
      <c r="F441" s="317">
        <f t="shared" si="24"/>
        <v>37342.555970699999</v>
      </c>
      <c r="G441" s="132">
        <f t="shared" si="25"/>
        <v>8.9879830122260081E-4</v>
      </c>
      <c r="H441" s="133">
        <v>9.3812297228628386E-3</v>
      </c>
      <c r="I441" s="101">
        <f t="shared" si="26"/>
        <v>8.4318333382880894E-6</v>
      </c>
      <c r="J441" s="134">
        <v>8.3900000000000002E-2</v>
      </c>
      <c r="K441" s="101">
        <f t="shared" si="27"/>
        <v>7.5409177472576209E-5</v>
      </c>
      <c r="M441" s="131"/>
      <c r="N441" s="131"/>
      <c r="O441" s="131"/>
      <c r="P441" s="131"/>
      <c r="Q441" s="131"/>
      <c r="R441" s="131"/>
      <c r="S441" s="131"/>
      <c r="T441" s="131"/>
      <c r="W441" s="135"/>
      <c r="X441" s="135"/>
      <c r="Y441" s="135"/>
      <c r="Z441" s="135"/>
      <c r="AA441" s="135"/>
      <c r="AB441" s="135"/>
      <c r="AC441" s="135"/>
      <c r="AD441" s="135"/>
    </row>
    <row r="442" spans="2:30" ht="15" customHeight="1">
      <c r="B442" s="83" t="s">
        <v>919</v>
      </c>
      <c r="C442" s="84" t="s">
        <v>920</v>
      </c>
      <c r="D442" s="84">
        <v>20.428450000000002</v>
      </c>
      <c r="E442" s="84">
        <v>1476.72</v>
      </c>
      <c r="F442" s="317">
        <f t="shared" si="24"/>
        <v>30167.100684000005</v>
      </c>
      <c r="G442" s="132">
        <f t="shared" si="25"/>
        <v>7.2609220613781408E-4</v>
      </c>
      <c r="H442" s="133" t="s">
        <v>135</v>
      </c>
      <c r="I442" s="101" t="str">
        <f t="shared" si="26"/>
        <v/>
      </c>
      <c r="J442" s="134">
        <v>7.3399999999999993E-2</v>
      </c>
      <c r="K442" s="101">
        <f t="shared" si="27"/>
        <v>5.3295167930515546E-5</v>
      </c>
      <c r="M442" s="131"/>
      <c r="N442" s="131"/>
      <c r="O442" s="131"/>
      <c r="P442" s="131"/>
      <c r="Q442" s="131"/>
      <c r="R442" s="131"/>
      <c r="S442" s="131"/>
      <c r="T442" s="131"/>
      <c r="W442" s="135"/>
      <c r="X442" s="135"/>
      <c r="Y442" s="135"/>
      <c r="Z442" s="135"/>
      <c r="AA442" s="135"/>
      <c r="AB442" s="135"/>
      <c r="AC442" s="135"/>
      <c r="AD442" s="135"/>
    </row>
    <row r="443" spans="2:30" ht="15" customHeight="1">
      <c r="B443" s="83" t="s">
        <v>921</v>
      </c>
      <c r="C443" s="84" t="s">
        <v>922</v>
      </c>
      <c r="D443" s="84">
        <v>1068.8113699999999</v>
      </c>
      <c r="E443" s="84">
        <v>28.82</v>
      </c>
      <c r="F443" s="317">
        <f t="shared" si="24"/>
        <v>30803.143683399998</v>
      </c>
      <c r="G443" s="132">
        <f t="shared" si="25"/>
        <v>7.4140113056745923E-4</v>
      </c>
      <c r="H443" s="133">
        <v>6.2456627342123525E-2</v>
      </c>
      <c r="I443" s="101">
        <f t="shared" si="26"/>
        <v>4.6305414122880869E-5</v>
      </c>
      <c r="J443" s="134">
        <v>4.24E-2</v>
      </c>
      <c r="K443" s="101">
        <f t="shared" si="27"/>
        <v>3.143540793606027E-5</v>
      </c>
      <c r="M443" s="131"/>
      <c r="N443" s="131"/>
      <c r="O443" s="131"/>
      <c r="P443" s="131"/>
      <c r="Q443" s="131"/>
      <c r="R443" s="131"/>
      <c r="S443" s="131"/>
      <c r="T443" s="131"/>
      <c r="W443" s="135"/>
      <c r="X443" s="135"/>
      <c r="Y443" s="135"/>
      <c r="Z443" s="135"/>
      <c r="AA443" s="135"/>
      <c r="AB443" s="135"/>
      <c r="AC443" s="135"/>
      <c r="AD443" s="135"/>
    </row>
    <row r="444" spans="2:30" ht="15" customHeight="1">
      <c r="B444" s="83" t="s">
        <v>923</v>
      </c>
      <c r="C444" s="84" t="s">
        <v>924</v>
      </c>
      <c r="D444" s="84">
        <v>968.01768000000004</v>
      </c>
      <c r="E444" s="84">
        <v>38.979999999999997</v>
      </c>
      <c r="F444" s="317">
        <f t="shared" si="24"/>
        <v>37733.329166399999</v>
      </c>
      <c r="G444" s="132" t="str">
        <f t="shared" si="25"/>
        <v/>
      </c>
      <c r="H444" s="133" t="s">
        <v>135</v>
      </c>
      <c r="I444" s="101" t="str">
        <f t="shared" si="26"/>
        <v/>
      </c>
      <c r="J444" s="134" t="s">
        <v>135</v>
      </c>
      <c r="K444" s="101" t="str">
        <f t="shared" si="27"/>
        <v/>
      </c>
      <c r="M444" s="131"/>
      <c r="N444" s="131"/>
      <c r="O444" s="131"/>
      <c r="P444" s="131"/>
      <c r="Q444" s="131"/>
      <c r="R444" s="131"/>
      <c r="S444" s="131"/>
      <c r="T444" s="131"/>
      <c r="W444" s="135"/>
      <c r="X444" s="135"/>
      <c r="Y444" s="135"/>
      <c r="Z444" s="135"/>
      <c r="AA444" s="135"/>
      <c r="AB444" s="135"/>
      <c r="AC444" s="135"/>
      <c r="AD444" s="135"/>
    </row>
    <row r="445" spans="2:30" ht="15" customHeight="1">
      <c r="B445" s="83" t="s">
        <v>925</v>
      </c>
      <c r="C445" s="84" t="s">
        <v>926</v>
      </c>
      <c r="D445" s="84">
        <v>118.74916</v>
      </c>
      <c r="E445" s="84">
        <v>134.48519999999999</v>
      </c>
      <c r="F445" s="317">
        <f t="shared" si="24"/>
        <v>15970.004532432</v>
      </c>
      <c r="G445" s="132">
        <f t="shared" si="25"/>
        <v>3.8438217661183969E-4</v>
      </c>
      <c r="H445" s="133">
        <v>9.5177759337086911E-3</v>
      </c>
      <c r="I445" s="101">
        <f t="shared" si="26"/>
        <v>3.6584634299027317E-6</v>
      </c>
      <c r="J445" s="134">
        <v>0.13059999999999999</v>
      </c>
      <c r="K445" s="101">
        <f t="shared" si="27"/>
        <v>5.0200312265506259E-5</v>
      </c>
      <c r="M445" s="131"/>
      <c r="N445" s="131"/>
      <c r="O445" s="131"/>
      <c r="P445" s="131"/>
      <c r="Q445" s="131"/>
      <c r="R445" s="131"/>
      <c r="S445" s="131"/>
      <c r="T445" s="131"/>
      <c r="W445" s="135"/>
      <c r="X445" s="135"/>
      <c r="Y445" s="135"/>
      <c r="Z445" s="135"/>
      <c r="AA445" s="135"/>
      <c r="AB445" s="135"/>
      <c r="AC445" s="135"/>
      <c r="AD445" s="135"/>
    </row>
    <row r="446" spans="2:30" ht="15" customHeight="1">
      <c r="B446" s="83" t="s">
        <v>927</v>
      </c>
      <c r="C446" s="84" t="s">
        <v>928</v>
      </c>
      <c r="D446" s="84">
        <v>117.69754</v>
      </c>
      <c r="E446" s="84">
        <v>129.99</v>
      </c>
      <c r="F446" s="317">
        <f t="shared" si="24"/>
        <v>15299.503224600001</v>
      </c>
      <c r="G446" s="132" t="str">
        <f t="shared" si="25"/>
        <v/>
      </c>
      <c r="H446" s="133">
        <v>1.2462497115162705E-2</v>
      </c>
      <c r="I446" s="101" t="str">
        <f t="shared" si="26"/>
        <v/>
      </c>
      <c r="J446" s="134">
        <v>0.74580000000000002</v>
      </c>
      <c r="K446" s="101" t="str">
        <f t="shared" si="27"/>
        <v/>
      </c>
      <c r="M446" s="131"/>
      <c r="N446" s="131"/>
      <c r="O446" s="131"/>
      <c r="P446" s="131"/>
      <c r="Q446" s="131"/>
      <c r="R446" s="131"/>
      <c r="S446" s="131"/>
      <c r="T446" s="131"/>
      <c r="W446" s="135"/>
      <c r="X446" s="135"/>
      <c r="Y446" s="135"/>
      <c r="Z446" s="135"/>
      <c r="AA446" s="135"/>
      <c r="AB446" s="135"/>
      <c r="AC446" s="135"/>
      <c r="AD446" s="135"/>
    </row>
    <row r="447" spans="2:30" ht="15" customHeight="1">
      <c r="B447" s="83" t="s">
        <v>929</v>
      </c>
      <c r="C447" s="84" t="s">
        <v>930</v>
      </c>
      <c r="D447" s="84">
        <v>743.6481</v>
      </c>
      <c r="E447" s="84">
        <v>81.13</v>
      </c>
      <c r="F447" s="317">
        <f t="shared" si="24"/>
        <v>60332.170352999994</v>
      </c>
      <c r="G447" s="132">
        <f t="shared" si="25"/>
        <v>1.4521355277581033E-3</v>
      </c>
      <c r="H447" s="133" t="s">
        <v>135</v>
      </c>
      <c r="I447" s="101" t="str">
        <f t="shared" si="26"/>
        <v/>
      </c>
      <c r="J447" s="134">
        <v>0.10529999999999999</v>
      </c>
      <c r="K447" s="101">
        <f t="shared" si="27"/>
        <v>1.5290987107292826E-4</v>
      </c>
      <c r="M447" s="131"/>
      <c r="N447" s="131"/>
      <c r="O447" s="131"/>
      <c r="P447" s="131"/>
      <c r="Q447" s="131"/>
      <c r="R447" s="131"/>
      <c r="S447" s="131"/>
      <c r="T447" s="131"/>
      <c r="W447" s="135"/>
      <c r="X447" s="135"/>
      <c r="Y447" s="135"/>
      <c r="Z447" s="135"/>
      <c r="AA447" s="135"/>
      <c r="AB447" s="135"/>
      <c r="AC447" s="135"/>
      <c r="AD447" s="135"/>
    </row>
    <row r="448" spans="2:30" ht="15" customHeight="1">
      <c r="B448" s="83" t="s">
        <v>931</v>
      </c>
      <c r="C448" s="84" t="s">
        <v>932</v>
      </c>
      <c r="D448" s="84">
        <v>390.67950999999999</v>
      </c>
      <c r="E448" s="84">
        <v>25.98</v>
      </c>
      <c r="F448" s="317">
        <f t="shared" si="24"/>
        <v>10149.853669800001</v>
      </c>
      <c r="G448" s="132">
        <f t="shared" si="25"/>
        <v>2.4429691538072865E-4</v>
      </c>
      <c r="H448" s="133" t="s">
        <v>135</v>
      </c>
      <c r="I448" s="101" t="str">
        <f t="shared" si="26"/>
        <v/>
      </c>
      <c r="J448" s="134">
        <v>0.17469999999999999</v>
      </c>
      <c r="K448" s="101">
        <f t="shared" si="27"/>
        <v>4.2678671117013295E-5</v>
      </c>
      <c r="M448" s="131"/>
      <c r="N448" s="131"/>
      <c r="O448" s="131"/>
      <c r="P448" s="131"/>
      <c r="Q448" s="131"/>
      <c r="R448" s="131"/>
      <c r="S448" s="131"/>
      <c r="T448" s="131"/>
      <c r="W448" s="135"/>
      <c r="X448" s="135"/>
      <c r="Y448" s="135"/>
      <c r="Z448" s="135"/>
      <c r="AA448" s="135"/>
      <c r="AB448" s="135"/>
      <c r="AC448" s="135"/>
      <c r="AD448" s="135"/>
    </row>
    <row r="449" spans="2:30" ht="15" customHeight="1">
      <c r="B449" s="83" t="s">
        <v>933</v>
      </c>
      <c r="C449" s="84" t="s">
        <v>934</v>
      </c>
      <c r="D449" s="84">
        <v>64.404020000000003</v>
      </c>
      <c r="E449" s="84">
        <v>263.62</v>
      </c>
      <c r="F449" s="317">
        <f t="shared" si="24"/>
        <v>16978.187752400001</v>
      </c>
      <c r="G449" s="132">
        <f t="shared" si="25"/>
        <v>4.0864814721490618E-4</v>
      </c>
      <c r="H449" s="133">
        <v>3.8995523860101661E-2</v>
      </c>
      <c r="I449" s="101">
        <f t="shared" si="26"/>
        <v>1.5935448575105211E-5</v>
      </c>
      <c r="J449" s="134">
        <v>2.4399999999999998E-2</v>
      </c>
      <c r="K449" s="101">
        <f t="shared" si="27"/>
        <v>9.9710147920437105E-6</v>
      </c>
      <c r="M449" s="131"/>
      <c r="N449" s="131"/>
      <c r="O449" s="131"/>
      <c r="P449" s="131"/>
      <c r="Q449" s="131"/>
      <c r="R449" s="131"/>
      <c r="S449" s="131"/>
      <c r="T449" s="131"/>
      <c r="W449" s="135"/>
      <c r="X449" s="135"/>
      <c r="Y449" s="135"/>
      <c r="Z449" s="135"/>
      <c r="AA449" s="135"/>
      <c r="AB449" s="135"/>
      <c r="AC449" s="135"/>
      <c r="AD449" s="135"/>
    </row>
    <row r="450" spans="2:30" ht="15" customHeight="1">
      <c r="B450" s="83" t="s">
        <v>935</v>
      </c>
      <c r="C450" s="84" t="s">
        <v>936</v>
      </c>
      <c r="D450" s="84">
        <v>423.82279</v>
      </c>
      <c r="E450" s="84">
        <v>68.8</v>
      </c>
      <c r="F450" s="317">
        <f t="shared" si="24"/>
        <v>29159.007952</v>
      </c>
      <c r="G450" s="132" t="str">
        <f t="shared" si="25"/>
        <v/>
      </c>
      <c r="H450" s="133" t="s">
        <v>135</v>
      </c>
      <c r="I450" s="101" t="str">
        <f t="shared" si="26"/>
        <v/>
      </c>
      <c r="J450" s="134">
        <v>0.40850000000000003</v>
      </c>
      <c r="K450" s="101" t="str">
        <f t="shared" si="27"/>
        <v/>
      </c>
      <c r="M450" s="131"/>
      <c r="N450" s="131"/>
      <c r="O450" s="131"/>
      <c r="P450" s="131"/>
      <c r="Q450" s="131"/>
      <c r="R450" s="131"/>
      <c r="S450" s="131"/>
      <c r="T450" s="131"/>
      <c r="W450" s="135"/>
      <c r="X450" s="135"/>
      <c r="Y450" s="135"/>
      <c r="Z450" s="135"/>
      <c r="AA450" s="135"/>
      <c r="AB450" s="135"/>
      <c r="AC450" s="135"/>
      <c r="AD450" s="135"/>
    </row>
    <row r="451" spans="2:30" ht="15" customHeight="1">
      <c r="B451" s="83" t="s">
        <v>937</v>
      </c>
      <c r="C451" s="84" t="s">
        <v>938</v>
      </c>
      <c r="D451" s="84">
        <v>919.90576999999996</v>
      </c>
      <c r="E451" s="84">
        <v>57.61</v>
      </c>
      <c r="F451" s="317">
        <f t="shared" si="24"/>
        <v>52995.771409699999</v>
      </c>
      <c r="G451" s="132">
        <f t="shared" si="25"/>
        <v>1.2755556784166948E-3</v>
      </c>
      <c r="H451" s="133">
        <v>5.6136087484811664E-2</v>
      </c>
      <c r="I451" s="101">
        <f t="shared" si="26"/>
        <v>7.1604705155347878E-5</v>
      </c>
      <c r="J451" s="134">
        <v>3.7400000000000003E-2</v>
      </c>
      <c r="K451" s="101">
        <f t="shared" si="27"/>
        <v>4.7705782372784388E-5</v>
      </c>
      <c r="M451" s="131"/>
      <c r="N451" s="131"/>
      <c r="O451" s="131"/>
      <c r="P451" s="131"/>
      <c r="Q451" s="131"/>
      <c r="R451" s="131"/>
      <c r="S451" s="131"/>
      <c r="T451" s="131"/>
      <c r="W451" s="135"/>
      <c r="X451" s="135"/>
      <c r="Y451" s="135"/>
      <c r="Z451" s="135"/>
      <c r="AA451" s="135"/>
      <c r="AB451" s="135"/>
      <c r="AC451" s="135"/>
      <c r="AD451" s="135"/>
    </row>
    <row r="452" spans="2:30" ht="15" customHeight="1">
      <c r="B452" s="83" t="s">
        <v>939</v>
      </c>
      <c r="C452" s="84" t="s">
        <v>940</v>
      </c>
      <c r="D452" s="84">
        <v>170.95719</v>
      </c>
      <c r="E452" s="84">
        <v>208.55</v>
      </c>
      <c r="F452" s="317">
        <f t="shared" si="24"/>
        <v>35653.121974499998</v>
      </c>
      <c r="G452" s="132">
        <f t="shared" si="25"/>
        <v>8.5813529982002677E-4</v>
      </c>
      <c r="H452" s="133">
        <v>4.7950131862862623E-3</v>
      </c>
      <c r="I452" s="101">
        <f t="shared" si="26"/>
        <v>4.1147700782547435E-6</v>
      </c>
      <c r="J452" s="134">
        <v>0.14510000000000001</v>
      </c>
      <c r="K452" s="101">
        <f t="shared" si="27"/>
        <v>1.2451543200388588E-4</v>
      </c>
      <c r="M452" s="131"/>
      <c r="N452" s="131"/>
      <c r="O452" s="131"/>
      <c r="P452" s="131"/>
      <c r="Q452" s="131"/>
      <c r="R452" s="131"/>
      <c r="S452" s="131"/>
      <c r="T452" s="131"/>
      <c r="W452" s="135"/>
      <c r="X452" s="135"/>
      <c r="Y452" s="135"/>
      <c r="Z452" s="135"/>
      <c r="AA452" s="135"/>
      <c r="AB452" s="135"/>
      <c r="AC452" s="135"/>
      <c r="AD452" s="135"/>
    </row>
    <row r="453" spans="2:30" ht="15" customHeight="1">
      <c r="B453" s="83" t="s">
        <v>1371</v>
      </c>
      <c r="C453" s="84" t="s">
        <v>1372</v>
      </c>
      <c r="D453" s="84">
        <v>2284.33401</v>
      </c>
      <c r="E453" s="84">
        <v>168.45</v>
      </c>
      <c r="F453" s="317">
        <f t="shared" si="24"/>
        <v>384796.06398449995</v>
      </c>
      <c r="G453" s="132" t="str">
        <f t="shared" si="25"/>
        <v/>
      </c>
      <c r="H453" s="133" t="s">
        <v>135</v>
      </c>
      <c r="I453" s="101" t="str">
        <f t="shared" si="26"/>
        <v/>
      </c>
      <c r="J453" s="134">
        <v>0.48770000000000002</v>
      </c>
      <c r="K453" s="101" t="str">
        <f t="shared" si="27"/>
        <v/>
      </c>
      <c r="M453" s="131"/>
      <c r="N453" s="131"/>
      <c r="O453" s="131"/>
      <c r="P453" s="131"/>
      <c r="Q453" s="131"/>
      <c r="R453" s="131"/>
      <c r="S453" s="131"/>
      <c r="T453" s="131"/>
      <c r="W453" s="135"/>
      <c r="X453" s="135"/>
      <c r="Y453" s="135"/>
      <c r="Z453" s="135"/>
      <c r="AA453" s="135"/>
      <c r="AB453" s="135"/>
      <c r="AC453" s="135"/>
      <c r="AD453" s="135"/>
    </row>
    <row r="454" spans="2:30" ht="15" customHeight="1">
      <c r="B454" s="83" t="s">
        <v>941</v>
      </c>
      <c r="C454" s="84" t="s">
        <v>942</v>
      </c>
      <c r="D454" s="84">
        <v>37.249479999999998</v>
      </c>
      <c r="E454" s="84">
        <v>243.6</v>
      </c>
      <c r="F454" s="317">
        <f t="shared" si="24"/>
        <v>9073.973328</v>
      </c>
      <c r="G454" s="132">
        <f t="shared" si="25"/>
        <v>2.1840154216933502E-4</v>
      </c>
      <c r="H454" s="133">
        <v>2.0525451559934318E-2</v>
      </c>
      <c r="I454" s="101">
        <f t="shared" si="26"/>
        <v>4.4827902744116383E-6</v>
      </c>
      <c r="J454" s="134">
        <v>4.7899999999999998E-2</v>
      </c>
      <c r="K454" s="101">
        <f t="shared" si="27"/>
        <v>1.0461433869911148E-5</v>
      </c>
      <c r="M454" s="131"/>
      <c r="N454" s="131"/>
      <c r="O454" s="131"/>
      <c r="P454" s="131"/>
      <c r="Q454" s="131"/>
      <c r="R454" s="131"/>
      <c r="S454" s="131"/>
      <c r="T454" s="131"/>
      <c r="W454" s="135"/>
      <c r="X454" s="135"/>
      <c r="Y454" s="135"/>
      <c r="Z454" s="135"/>
      <c r="AA454" s="135"/>
      <c r="AB454" s="135"/>
      <c r="AC454" s="135"/>
      <c r="AD454" s="135"/>
    </row>
    <row r="455" spans="2:30" ht="15" customHeight="1">
      <c r="B455" s="83" t="s">
        <v>943</v>
      </c>
      <c r="C455" s="84" t="s">
        <v>944</v>
      </c>
      <c r="D455" s="84">
        <v>341.89927999999998</v>
      </c>
      <c r="E455" s="84">
        <v>163.33000000000001</v>
      </c>
      <c r="F455" s="317">
        <f t="shared" si="24"/>
        <v>55842.409402400001</v>
      </c>
      <c r="G455" s="132" t="str">
        <f t="shared" si="25"/>
        <v/>
      </c>
      <c r="H455" s="133">
        <v>3.0612869650401028E-3</v>
      </c>
      <c r="I455" s="101" t="str">
        <f t="shared" si="26"/>
        <v/>
      </c>
      <c r="J455" s="134">
        <v>0.2271</v>
      </c>
      <c r="K455" s="101" t="str">
        <f t="shared" si="27"/>
        <v/>
      </c>
      <c r="M455" s="131"/>
      <c r="N455" s="131"/>
      <c r="O455" s="131"/>
      <c r="P455" s="131"/>
      <c r="Q455" s="131"/>
      <c r="R455" s="131"/>
      <c r="S455" s="131"/>
      <c r="T455" s="131"/>
      <c r="W455" s="135"/>
      <c r="X455" s="135"/>
      <c r="Y455" s="135"/>
      <c r="Z455" s="135"/>
      <c r="AA455" s="135"/>
      <c r="AB455" s="135"/>
      <c r="AC455" s="135"/>
      <c r="AD455" s="135"/>
    </row>
    <row r="456" spans="2:30" ht="15" customHeight="1">
      <c r="B456" s="83" t="s">
        <v>945</v>
      </c>
      <c r="C456" s="84" t="s">
        <v>946</v>
      </c>
      <c r="D456" s="84">
        <v>1367.3401200000001</v>
      </c>
      <c r="E456" s="84">
        <v>148.74</v>
      </c>
      <c r="F456" s="317">
        <f t="shared" si="24"/>
        <v>203378.16944880004</v>
      </c>
      <c r="G456" s="132">
        <f t="shared" si="25"/>
        <v>4.8951109117911073E-3</v>
      </c>
      <c r="H456" s="133">
        <v>3.8254672583030794E-2</v>
      </c>
      <c r="I456" s="101">
        <f t="shared" si="26"/>
        <v>1.8726086518819015E-4</v>
      </c>
      <c r="J456" s="134">
        <v>3.7000000000000005E-2</v>
      </c>
      <c r="K456" s="101">
        <f t="shared" si="27"/>
        <v>1.81119103736271E-4</v>
      </c>
      <c r="M456" s="131"/>
      <c r="N456" s="131"/>
      <c r="O456" s="131"/>
      <c r="P456" s="131"/>
      <c r="Q456" s="131"/>
      <c r="R456" s="131"/>
      <c r="S456" s="131"/>
      <c r="T456" s="131"/>
      <c r="W456" s="135"/>
      <c r="X456" s="135"/>
      <c r="Y456" s="135"/>
      <c r="Z456" s="135"/>
      <c r="AA456" s="135"/>
      <c r="AB456" s="135"/>
      <c r="AC456" s="135"/>
      <c r="AD456" s="135"/>
    </row>
    <row r="457" spans="2:30" ht="15" customHeight="1">
      <c r="B457" s="83" t="s">
        <v>1373</v>
      </c>
      <c r="C457" s="84" t="s">
        <v>904</v>
      </c>
      <c r="D457" s="84">
        <v>294.18925000000002</v>
      </c>
      <c r="E457" s="84">
        <v>226.15</v>
      </c>
      <c r="F457" s="317">
        <f t="shared" si="24"/>
        <v>66530.898887500007</v>
      </c>
      <c r="G457" s="132">
        <f t="shared" si="25"/>
        <v>1.6013327782334096E-3</v>
      </c>
      <c r="H457" s="133">
        <v>1.2558036701304443E-2</v>
      </c>
      <c r="I457" s="101">
        <f t="shared" si="26"/>
        <v>2.0109595800056965E-5</v>
      </c>
      <c r="J457" s="134">
        <v>0.1368</v>
      </c>
      <c r="K457" s="101">
        <f t="shared" si="27"/>
        <v>2.1906232406233045E-4</v>
      </c>
      <c r="M457" s="131"/>
      <c r="N457" s="131"/>
      <c r="O457" s="131"/>
      <c r="P457" s="131"/>
      <c r="Q457" s="131"/>
      <c r="R457" s="131"/>
      <c r="S457" s="131"/>
      <c r="T457" s="131"/>
      <c r="W457" s="135"/>
      <c r="X457" s="135"/>
      <c r="Y457" s="135"/>
      <c r="Z457" s="135"/>
      <c r="AA457" s="135"/>
      <c r="AB457" s="135"/>
      <c r="AC457" s="135"/>
      <c r="AD457" s="135"/>
    </row>
    <row r="458" spans="2:30" ht="15" customHeight="1">
      <c r="B458" s="83" t="s">
        <v>947</v>
      </c>
      <c r="C458" s="84" t="s">
        <v>948</v>
      </c>
      <c r="D458" s="84">
        <v>286.52560999999997</v>
      </c>
      <c r="E458" s="84">
        <v>152.59</v>
      </c>
      <c r="F458" s="317">
        <f t="shared" si="24"/>
        <v>43720.942829899999</v>
      </c>
      <c r="G458" s="132">
        <f t="shared" si="25"/>
        <v>1.052319749462183E-3</v>
      </c>
      <c r="H458" s="133">
        <v>2.6214037617143981E-2</v>
      </c>
      <c r="I458" s="101">
        <f t="shared" si="26"/>
        <v>2.7585549497665195E-5</v>
      </c>
      <c r="J458" s="134">
        <v>1.125E-2</v>
      </c>
      <c r="K458" s="101">
        <f t="shared" si="27"/>
        <v>1.1838597181449559E-5</v>
      </c>
      <c r="M458" s="131"/>
      <c r="N458" s="131"/>
      <c r="O458" s="131"/>
      <c r="P458" s="131"/>
      <c r="Q458" s="131"/>
      <c r="R458" s="131"/>
      <c r="S458" s="131"/>
      <c r="T458" s="131"/>
      <c r="W458" s="135"/>
      <c r="X458" s="135"/>
      <c r="Y458" s="135"/>
      <c r="Z458" s="135"/>
      <c r="AA458" s="135"/>
      <c r="AB458" s="135"/>
      <c r="AC458" s="135"/>
      <c r="AD458" s="135"/>
    </row>
    <row r="459" spans="2:30" ht="15" customHeight="1">
      <c r="B459" s="83" t="s">
        <v>949</v>
      </c>
      <c r="C459" s="84" t="s">
        <v>950</v>
      </c>
      <c r="D459" s="84">
        <v>697</v>
      </c>
      <c r="E459" s="84">
        <v>190.13</v>
      </c>
      <c r="F459" s="317">
        <f t="shared" si="24"/>
        <v>132520.60999999999</v>
      </c>
      <c r="G459" s="132">
        <f t="shared" si="25"/>
        <v>3.1896397032500729E-3</v>
      </c>
      <c r="H459" s="133" t="s">
        <v>135</v>
      </c>
      <c r="I459" s="101" t="str">
        <f t="shared" si="26"/>
        <v/>
      </c>
      <c r="J459" s="134">
        <v>0.12770000000000001</v>
      </c>
      <c r="K459" s="101">
        <f t="shared" si="27"/>
        <v>4.0731699010503432E-4</v>
      </c>
      <c r="M459" s="131"/>
      <c r="N459" s="131"/>
      <c r="O459" s="131"/>
      <c r="P459" s="131"/>
      <c r="Q459" s="131"/>
      <c r="R459" s="131"/>
      <c r="S459" s="131"/>
      <c r="T459" s="131"/>
      <c r="W459" s="135"/>
      <c r="X459" s="135"/>
      <c r="Y459" s="135"/>
      <c r="Z459" s="135"/>
      <c r="AA459" s="135"/>
      <c r="AB459" s="135"/>
      <c r="AC459" s="135"/>
      <c r="AD459" s="135"/>
    </row>
    <row r="460" spans="2:30" ht="15" customHeight="1">
      <c r="B460" s="83" t="s">
        <v>951</v>
      </c>
      <c r="C460" s="84" t="s">
        <v>952</v>
      </c>
      <c r="D460" s="84">
        <v>207.48150999999999</v>
      </c>
      <c r="E460" s="84">
        <v>812.41</v>
      </c>
      <c r="F460" s="317">
        <f t="shared" si="24"/>
        <v>168560.05353909999</v>
      </c>
      <c r="G460" s="132" t="str">
        <f t="shared" si="25"/>
        <v/>
      </c>
      <c r="H460" s="133" t="s">
        <v>135</v>
      </c>
      <c r="I460" s="101" t="str">
        <f t="shared" si="26"/>
        <v/>
      </c>
      <c r="J460" s="134">
        <v>0.25</v>
      </c>
      <c r="K460" s="101" t="str">
        <f t="shared" si="27"/>
        <v/>
      </c>
      <c r="M460" s="131"/>
      <c r="N460" s="131"/>
      <c r="O460" s="131"/>
      <c r="P460" s="131"/>
      <c r="Q460" s="131"/>
      <c r="R460" s="131"/>
      <c r="S460" s="131"/>
      <c r="T460" s="131"/>
      <c r="W460" s="135"/>
      <c r="X460" s="135"/>
      <c r="Y460" s="135"/>
      <c r="Z460" s="135"/>
      <c r="AA460" s="135"/>
      <c r="AB460" s="135"/>
      <c r="AC460" s="135"/>
      <c r="AD460" s="135"/>
    </row>
    <row r="461" spans="2:30" ht="15" customHeight="1">
      <c r="B461" s="83" t="s">
        <v>953</v>
      </c>
      <c r="C461" s="84" t="s">
        <v>954</v>
      </c>
      <c r="D461" s="84">
        <v>240.13006999999999</v>
      </c>
      <c r="E461" s="84">
        <v>85.16</v>
      </c>
      <c r="F461" s="317">
        <f t="shared" si="24"/>
        <v>20449.4767612</v>
      </c>
      <c r="G461" s="132">
        <f t="shared" si="25"/>
        <v>4.9219863225964048E-4</v>
      </c>
      <c r="H461" s="133">
        <v>1.3856270549553781E-2</v>
      </c>
      <c r="I461" s="101">
        <f t="shared" si="26"/>
        <v>6.8200374127099082E-6</v>
      </c>
      <c r="J461" s="134">
        <v>5.8499999999999996E-2</v>
      </c>
      <c r="K461" s="101">
        <f t="shared" si="27"/>
        <v>2.8793619987188965E-5</v>
      </c>
      <c r="M461" s="131"/>
      <c r="N461" s="131"/>
      <c r="O461" s="131"/>
      <c r="P461" s="131"/>
      <c r="Q461" s="131"/>
      <c r="R461" s="131"/>
      <c r="S461" s="131"/>
      <c r="T461" s="131"/>
      <c r="W461" s="135"/>
      <c r="X461" s="135"/>
      <c r="Y461" s="135"/>
      <c r="Z461" s="135"/>
      <c r="AA461" s="135"/>
      <c r="AB461" s="135"/>
      <c r="AC461" s="135"/>
      <c r="AD461" s="135"/>
    </row>
    <row r="462" spans="2:30" ht="15" customHeight="1">
      <c r="B462" s="83" t="s">
        <v>955</v>
      </c>
      <c r="C462" s="84" t="s">
        <v>956</v>
      </c>
      <c r="D462" s="84">
        <v>86.270030000000006</v>
      </c>
      <c r="E462" s="84">
        <v>98.73</v>
      </c>
      <c r="F462" s="317">
        <f t="shared" si="24"/>
        <v>8517.4400619000007</v>
      </c>
      <c r="G462" s="132">
        <f t="shared" si="25"/>
        <v>2.0500633819516077E-4</v>
      </c>
      <c r="H462" s="133">
        <v>4.5781424085890809E-2</v>
      </c>
      <c r="I462" s="101">
        <f t="shared" si="26"/>
        <v>9.3854821092082096E-6</v>
      </c>
      <c r="J462" s="134">
        <v>4.7800000000000002E-2</v>
      </c>
      <c r="K462" s="101">
        <f t="shared" si="27"/>
        <v>9.7993029657286855E-6</v>
      </c>
      <c r="M462" s="131"/>
      <c r="N462" s="131"/>
      <c r="O462" s="131"/>
      <c r="P462" s="131"/>
      <c r="Q462" s="131"/>
      <c r="R462" s="131"/>
      <c r="S462" s="131"/>
      <c r="T462" s="131"/>
      <c r="W462" s="135"/>
      <c r="X462" s="135"/>
      <c r="Y462" s="135"/>
      <c r="Z462" s="135"/>
      <c r="AA462" s="135"/>
      <c r="AB462" s="135"/>
      <c r="AC462" s="135"/>
      <c r="AD462" s="135"/>
    </row>
    <row r="463" spans="2:30" ht="15" customHeight="1">
      <c r="B463" s="83" t="s">
        <v>957</v>
      </c>
      <c r="C463" s="84" t="s">
        <v>958</v>
      </c>
      <c r="D463" s="84">
        <v>273.50644</v>
      </c>
      <c r="E463" s="84">
        <v>35.29</v>
      </c>
      <c r="F463" s="317">
        <f t="shared" si="24"/>
        <v>9652.0422675999998</v>
      </c>
      <c r="G463" s="132">
        <f t="shared" si="25"/>
        <v>2.3231508845442854E-4</v>
      </c>
      <c r="H463" s="133" t="s">
        <v>135</v>
      </c>
      <c r="I463" s="101" t="str">
        <f t="shared" si="26"/>
        <v/>
      </c>
      <c r="J463" s="134">
        <v>6.3299999999999995E-2</v>
      </c>
      <c r="K463" s="101">
        <f t="shared" si="27"/>
        <v>1.4705545099165325E-5</v>
      </c>
      <c r="M463" s="131"/>
      <c r="N463" s="131"/>
      <c r="O463" s="131"/>
      <c r="P463" s="131"/>
      <c r="Q463" s="131"/>
      <c r="R463" s="131"/>
      <c r="S463" s="131"/>
      <c r="T463" s="131"/>
      <c r="W463" s="135"/>
      <c r="X463" s="135"/>
      <c r="Y463" s="135"/>
      <c r="Z463" s="135"/>
      <c r="AA463" s="135"/>
      <c r="AB463" s="135"/>
      <c r="AC463" s="135"/>
      <c r="AD463" s="135"/>
    </row>
    <row r="464" spans="2:30" ht="15" customHeight="1">
      <c r="B464" s="83" t="s">
        <v>959</v>
      </c>
      <c r="C464" s="84" t="s">
        <v>55</v>
      </c>
      <c r="D464" s="84">
        <v>534.09452999999996</v>
      </c>
      <c r="E464" s="84">
        <v>123.77</v>
      </c>
      <c r="F464" s="317">
        <f t="shared" ref="F464:F517" si="28">IFERROR(D464*E464, "")</f>
        <v>66104.879978099998</v>
      </c>
      <c r="G464" s="132">
        <f t="shared" ref="G464:G517" si="29">IF(AND(ISNUMBER($J464)), IF(AND($J464&lt;=20%,$J464&gt;0%), $F464/SUMIFS($F$15:$F$517,$J$15:$J$517, "&gt;"&amp;0%,$J$15:$J$517, "&lt;="&amp;20%),""),"")</f>
        <v>1.5910789254345312E-3</v>
      </c>
      <c r="H464" s="133">
        <v>3.0702108750100994E-2</v>
      </c>
      <c r="I464" s="101">
        <f t="shared" ref="I464:I517" si="30">IFERROR(G464*H464, "")</f>
        <v>4.8849478198684805E-5</v>
      </c>
      <c r="J464" s="134">
        <v>6.8830000000000002E-2</v>
      </c>
      <c r="K464" s="101">
        <f t="shared" ref="K464:K517" si="31">IFERROR(G464*J464, "")</f>
        <v>1.0951396243765879E-4</v>
      </c>
      <c r="M464" s="131"/>
      <c r="N464" s="131"/>
      <c r="O464" s="131"/>
      <c r="P464" s="131"/>
      <c r="Q464" s="131"/>
      <c r="R464" s="131"/>
      <c r="S464" s="131"/>
      <c r="T464" s="131"/>
      <c r="W464" s="135"/>
      <c r="X464" s="135"/>
      <c r="Y464" s="135"/>
      <c r="Z464" s="135"/>
      <c r="AA464" s="135"/>
      <c r="AB464" s="135"/>
      <c r="AC464" s="135"/>
      <c r="AD464" s="135"/>
    </row>
    <row r="465" spans="2:30" ht="15" customHeight="1">
      <c r="B465" s="83" t="s">
        <v>960</v>
      </c>
      <c r="C465" s="84" t="s">
        <v>961</v>
      </c>
      <c r="D465" s="84">
        <v>613.02058999999997</v>
      </c>
      <c r="E465" s="84">
        <v>28.2</v>
      </c>
      <c r="F465" s="317">
        <f t="shared" si="28"/>
        <v>17287.180637999998</v>
      </c>
      <c r="G465" s="132">
        <f t="shared" si="29"/>
        <v>4.160852996392088E-4</v>
      </c>
      <c r="H465" s="133">
        <v>4.1134751773049642E-2</v>
      </c>
      <c r="I465" s="101">
        <f t="shared" si="30"/>
        <v>1.7115565517073834E-5</v>
      </c>
      <c r="J465" s="134">
        <v>3.7599999999999995E-2</v>
      </c>
      <c r="K465" s="101">
        <f t="shared" si="31"/>
        <v>1.564480726643425E-5</v>
      </c>
      <c r="M465" s="131"/>
      <c r="N465" s="131"/>
      <c r="O465" s="131"/>
      <c r="P465" s="131"/>
      <c r="Q465" s="131"/>
      <c r="R465" s="131"/>
      <c r="S465" s="131"/>
      <c r="T465" s="131"/>
      <c r="W465" s="135"/>
      <c r="X465" s="135"/>
      <c r="Y465" s="135"/>
      <c r="Z465" s="135"/>
      <c r="AA465" s="135"/>
      <c r="AB465" s="135"/>
      <c r="AC465" s="135"/>
      <c r="AD465" s="135"/>
    </row>
    <row r="466" spans="2:30" ht="15" customHeight="1">
      <c r="B466" s="83" t="s">
        <v>962</v>
      </c>
      <c r="C466" s="84" t="s">
        <v>963</v>
      </c>
      <c r="D466" s="84">
        <v>119.92595</v>
      </c>
      <c r="E466" s="84">
        <v>175.43</v>
      </c>
      <c r="F466" s="317">
        <f t="shared" si="28"/>
        <v>21038.6094085</v>
      </c>
      <c r="G466" s="132">
        <f t="shared" si="29"/>
        <v>5.0637847102063703E-4</v>
      </c>
      <c r="H466" s="133" t="s">
        <v>135</v>
      </c>
      <c r="I466" s="101" t="str">
        <f t="shared" si="30"/>
        <v/>
      </c>
      <c r="J466" s="134">
        <v>6.4100000000000004E-2</v>
      </c>
      <c r="K466" s="101">
        <f t="shared" si="31"/>
        <v>3.2458859992422835E-5</v>
      </c>
      <c r="M466" s="131"/>
      <c r="N466" s="131"/>
      <c r="O466" s="131"/>
      <c r="P466" s="131"/>
      <c r="Q466" s="131"/>
      <c r="R466" s="131"/>
      <c r="S466" s="131"/>
      <c r="T466" s="131"/>
      <c r="W466" s="135"/>
      <c r="X466" s="135"/>
      <c r="Y466" s="135"/>
      <c r="Z466" s="135"/>
      <c r="AA466" s="135"/>
      <c r="AB466" s="135"/>
      <c r="AC466" s="135"/>
      <c r="AD466" s="135"/>
    </row>
    <row r="467" spans="2:30" ht="15" customHeight="1">
      <c r="B467" s="83" t="s">
        <v>964</v>
      </c>
      <c r="C467" s="84" t="s">
        <v>965</v>
      </c>
      <c r="D467" s="84">
        <v>95.218350000000001</v>
      </c>
      <c r="E467" s="84">
        <v>173.96</v>
      </c>
      <c r="F467" s="317">
        <f t="shared" si="28"/>
        <v>16564.184166000003</v>
      </c>
      <c r="G467" s="132">
        <f t="shared" si="29"/>
        <v>3.9868349132878131E-4</v>
      </c>
      <c r="H467" s="133">
        <v>1.0117268337548861E-2</v>
      </c>
      <c r="I467" s="101">
        <f t="shared" si="30"/>
        <v>4.0335878635241147E-6</v>
      </c>
      <c r="J467" s="134">
        <v>0.14899999999999999</v>
      </c>
      <c r="K467" s="101">
        <f t="shared" si="31"/>
        <v>5.940384020798841E-5</v>
      </c>
      <c r="M467" s="131"/>
      <c r="N467" s="131"/>
      <c r="O467" s="131"/>
      <c r="P467" s="131"/>
      <c r="Q467" s="131"/>
      <c r="R467" s="131"/>
      <c r="S467" s="131"/>
      <c r="T467" s="131"/>
      <c r="W467" s="135"/>
      <c r="X467" s="135"/>
      <c r="Y467" s="135"/>
      <c r="Z467" s="135"/>
      <c r="AA467" s="135"/>
      <c r="AB467" s="135"/>
      <c r="AC467" s="135"/>
      <c r="AD467" s="135"/>
    </row>
    <row r="468" spans="2:30" ht="15" customHeight="1">
      <c r="B468" s="83" t="s">
        <v>966</v>
      </c>
      <c r="C468" s="84" t="s">
        <v>967</v>
      </c>
      <c r="D468" s="84">
        <v>1256.03</v>
      </c>
      <c r="E468" s="84">
        <v>156</v>
      </c>
      <c r="F468" s="317">
        <f t="shared" si="28"/>
        <v>195940.68</v>
      </c>
      <c r="G468" s="132">
        <f t="shared" si="29"/>
        <v>4.7160979142023083E-3</v>
      </c>
      <c r="H468" s="133">
        <v>6.6666666666666671E-3</v>
      </c>
      <c r="I468" s="101">
        <f t="shared" si="30"/>
        <v>3.1440652761348721E-5</v>
      </c>
      <c r="J468" s="134">
        <v>0.15479999999999999</v>
      </c>
      <c r="K468" s="101">
        <f t="shared" si="31"/>
        <v>7.3005195711851726E-4</v>
      </c>
      <c r="M468" s="131"/>
      <c r="N468" s="131"/>
      <c r="O468" s="131"/>
      <c r="P468" s="131"/>
      <c r="Q468" s="131"/>
      <c r="R468" s="131"/>
      <c r="S468" s="131"/>
      <c r="T468" s="131"/>
      <c r="W468" s="135"/>
      <c r="X468" s="135"/>
      <c r="Y468" s="135"/>
      <c r="Z468" s="135"/>
      <c r="AA468" s="135"/>
      <c r="AB468" s="135"/>
      <c r="AC468" s="135"/>
      <c r="AD468" s="135"/>
    </row>
    <row r="469" spans="2:30" ht="15" customHeight="1">
      <c r="B469" s="83" t="s">
        <v>968</v>
      </c>
      <c r="C469" s="84" t="s">
        <v>969</v>
      </c>
      <c r="D469" s="84">
        <v>61.821359999999999</v>
      </c>
      <c r="E469" s="84">
        <v>115.9</v>
      </c>
      <c r="F469" s="317">
        <f t="shared" si="28"/>
        <v>7165.0956240000005</v>
      </c>
      <c r="G469" s="132">
        <f t="shared" si="29"/>
        <v>1.7245674827405156E-4</v>
      </c>
      <c r="H469" s="133" t="s">
        <v>135</v>
      </c>
      <c r="I469" s="101" t="str">
        <f t="shared" si="30"/>
        <v/>
      </c>
      <c r="J469" s="134">
        <v>2.23E-2</v>
      </c>
      <c r="K469" s="101">
        <f t="shared" si="31"/>
        <v>3.8457854865113501E-6</v>
      </c>
      <c r="M469" s="131"/>
      <c r="N469" s="131"/>
      <c r="O469" s="131"/>
      <c r="P469" s="131"/>
      <c r="Q469" s="131"/>
      <c r="R469" s="131"/>
      <c r="S469" s="131"/>
      <c r="T469" s="131"/>
      <c r="W469" s="135"/>
      <c r="X469" s="135"/>
      <c r="Y469" s="135"/>
      <c r="Z469" s="135"/>
      <c r="AA469" s="135"/>
      <c r="AB469" s="135"/>
      <c r="AC469" s="135"/>
      <c r="AD469" s="135"/>
    </row>
    <row r="470" spans="2:30" ht="15" customHeight="1">
      <c r="B470" s="83" t="s">
        <v>970</v>
      </c>
      <c r="C470" s="84" t="s">
        <v>971</v>
      </c>
      <c r="D470" s="84">
        <v>455.52159</v>
      </c>
      <c r="E470" s="84">
        <v>79.989999999999995</v>
      </c>
      <c r="F470" s="317">
        <f t="shared" si="28"/>
        <v>36437.171984100001</v>
      </c>
      <c r="G470" s="132">
        <f t="shared" si="29"/>
        <v>8.7700660625269241E-4</v>
      </c>
      <c r="H470" s="133">
        <v>1.7502187773471686E-3</v>
      </c>
      <c r="I470" s="101">
        <f t="shared" si="30"/>
        <v>1.534953430120977E-6</v>
      </c>
      <c r="J470" s="134">
        <v>6.480000000000001E-2</v>
      </c>
      <c r="K470" s="101">
        <f t="shared" si="31"/>
        <v>5.6830028085174475E-5</v>
      </c>
      <c r="M470" s="131"/>
      <c r="N470" s="131"/>
      <c r="O470" s="131"/>
      <c r="P470" s="131"/>
      <c r="Q470" s="131"/>
      <c r="R470" s="131"/>
      <c r="S470" s="131"/>
      <c r="T470" s="131"/>
      <c r="W470" s="135"/>
      <c r="X470" s="135"/>
      <c r="Y470" s="135"/>
      <c r="Z470" s="135"/>
      <c r="AA470" s="135"/>
      <c r="AB470" s="135"/>
      <c r="AC470" s="135"/>
      <c r="AD470" s="135"/>
    </row>
    <row r="471" spans="2:30" ht="15" customHeight="1">
      <c r="B471" s="83" t="s">
        <v>972</v>
      </c>
      <c r="C471" s="84" t="s">
        <v>973</v>
      </c>
      <c r="D471" s="84">
        <v>163.64187999999999</v>
      </c>
      <c r="E471" s="84">
        <v>105.24</v>
      </c>
      <c r="F471" s="317">
        <f t="shared" si="28"/>
        <v>17221.671451199996</v>
      </c>
      <c r="G471" s="132">
        <f t="shared" si="29"/>
        <v>4.145085584580075E-4</v>
      </c>
      <c r="H471" s="133">
        <v>9.5020904599011791E-3</v>
      </c>
      <c r="I471" s="101">
        <f t="shared" si="30"/>
        <v>3.9386978188712229E-6</v>
      </c>
      <c r="J471" s="134">
        <v>9.3399999999999997E-2</v>
      </c>
      <c r="K471" s="101">
        <f t="shared" si="31"/>
        <v>3.8715099359977898E-5</v>
      </c>
      <c r="M471" s="131"/>
      <c r="N471" s="131"/>
      <c r="O471" s="131"/>
      <c r="P471" s="131"/>
      <c r="Q471" s="131"/>
      <c r="R471" s="131"/>
      <c r="S471" s="131"/>
      <c r="T471" s="131"/>
      <c r="W471" s="135"/>
      <c r="X471" s="135"/>
      <c r="Y471" s="135"/>
      <c r="Z471" s="135"/>
      <c r="AA471" s="135"/>
      <c r="AB471" s="135"/>
      <c r="AC471" s="135"/>
      <c r="AD471" s="135"/>
    </row>
    <row r="472" spans="2:30" ht="15" customHeight="1">
      <c r="B472" s="83" t="s">
        <v>974</v>
      </c>
      <c r="C472" s="84" t="s">
        <v>975</v>
      </c>
      <c r="D472" s="84">
        <v>253.71883</v>
      </c>
      <c r="E472" s="84">
        <v>433.61</v>
      </c>
      <c r="F472" s="317">
        <f t="shared" si="28"/>
        <v>110015.0218763</v>
      </c>
      <c r="G472" s="132" t="str">
        <f t="shared" si="29"/>
        <v/>
      </c>
      <c r="H472" s="133" t="s">
        <v>135</v>
      </c>
      <c r="I472" s="101" t="str">
        <f t="shared" si="30"/>
        <v/>
      </c>
      <c r="J472" s="134" t="s">
        <v>135</v>
      </c>
      <c r="K472" s="101" t="str">
        <f t="shared" si="31"/>
        <v/>
      </c>
      <c r="M472" s="131"/>
      <c r="N472" s="131"/>
      <c r="O472" s="131"/>
      <c r="P472" s="131"/>
      <c r="Q472" s="131"/>
      <c r="R472" s="131"/>
      <c r="S472" s="131"/>
      <c r="T472" s="131"/>
      <c r="W472" s="135"/>
      <c r="X472" s="135"/>
      <c r="Y472" s="135"/>
      <c r="Z472" s="135"/>
      <c r="AA472" s="135"/>
      <c r="AB472" s="135"/>
      <c r="AC472" s="135"/>
      <c r="AD472" s="135"/>
    </row>
    <row r="473" spans="2:30" ht="15" customHeight="1">
      <c r="B473" s="83" t="s">
        <v>976</v>
      </c>
      <c r="C473" s="84" t="s">
        <v>977</v>
      </c>
      <c r="D473" s="84">
        <v>2308.3599399999998</v>
      </c>
      <c r="E473" s="84">
        <v>8.52</v>
      </c>
      <c r="F473" s="317">
        <f t="shared" si="28"/>
        <v>19667.226688799998</v>
      </c>
      <c r="G473" s="132">
        <f t="shared" si="29"/>
        <v>4.7337064853094133E-4</v>
      </c>
      <c r="H473" s="133">
        <v>6.1032863849765265E-2</v>
      </c>
      <c r="I473" s="101">
        <f t="shared" si="30"/>
        <v>2.8891166342264028E-5</v>
      </c>
      <c r="J473" s="134">
        <v>0.12619999999999998</v>
      </c>
      <c r="K473" s="101">
        <f t="shared" si="31"/>
        <v>5.9739375844604786E-5</v>
      </c>
      <c r="M473" s="131"/>
      <c r="N473" s="131"/>
      <c r="O473" s="131"/>
      <c r="P473" s="131"/>
      <c r="Q473" s="131"/>
      <c r="R473" s="131"/>
      <c r="S473" s="131"/>
      <c r="T473" s="131"/>
      <c r="W473" s="135"/>
      <c r="X473" s="135"/>
      <c r="Y473" s="135"/>
      <c r="Z473" s="135"/>
      <c r="AA473" s="135"/>
      <c r="AB473" s="135"/>
      <c r="AC473" s="135"/>
      <c r="AD473" s="135"/>
    </row>
    <row r="474" spans="2:30" ht="15" customHeight="1">
      <c r="B474" s="83" t="s">
        <v>978</v>
      </c>
      <c r="C474" s="84" t="s">
        <v>979</v>
      </c>
      <c r="D474" s="84">
        <v>2177.8892700000001</v>
      </c>
      <c r="E474" s="84">
        <v>647.95000000000005</v>
      </c>
      <c r="F474" s="317">
        <f t="shared" si="28"/>
        <v>1411163.3524965001</v>
      </c>
      <c r="G474" s="132">
        <f t="shared" si="29"/>
        <v>3.3965302883033177E-2</v>
      </c>
      <c r="H474" s="133">
        <v>3.2409908171926846E-3</v>
      </c>
      <c r="I474" s="101">
        <f t="shared" si="30"/>
        <v>1.1008123474707874E-4</v>
      </c>
      <c r="J474" s="134">
        <v>0.14080000000000001</v>
      </c>
      <c r="K474" s="101">
        <f t="shared" si="31"/>
        <v>4.7823146459310718E-3</v>
      </c>
      <c r="M474" s="131"/>
      <c r="N474" s="131"/>
      <c r="O474" s="131"/>
      <c r="P474" s="131"/>
      <c r="Q474" s="131"/>
      <c r="R474" s="131"/>
      <c r="S474" s="131"/>
      <c r="T474" s="131"/>
      <c r="W474" s="135"/>
      <c r="X474" s="135"/>
      <c r="Y474" s="135"/>
      <c r="Z474" s="135"/>
      <c r="AA474" s="135"/>
      <c r="AB474" s="135"/>
      <c r="AC474" s="135"/>
      <c r="AD474" s="135"/>
    </row>
    <row r="475" spans="2:30" ht="15" customHeight="1">
      <c r="B475" s="83" t="s">
        <v>980</v>
      </c>
      <c r="C475" s="84" t="s">
        <v>981</v>
      </c>
      <c r="D475" s="84">
        <v>1118.5066300000001</v>
      </c>
      <c r="E475" s="84">
        <v>209.01</v>
      </c>
      <c r="F475" s="317">
        <f t="shared" si="28"/>
        <v>233779.0707363</v>
      </c>
      <c r="G475" s="132" t="str">
        <f t="shared" si="29"/>
        <v/>
      </c>
      <c r="H475" s="133">
        <v>1.9520597100617196E-2</v>
      </c>
      <c r="I475" s="101" t="str">
        <f t="shared" si="30"/>
        <v/>
      </c>
      <c r="J475" s="134" t="s">
        <v>135</v>
      </c>
      <c r="K475" s="101" t="str">
        <f t="shared" si="31"/>
        <v/>
      </c>
      <c r="M475" s="131"/>
      <c r="N475" s="131"/>
      <c r="O475" s="131"/>
      <c r="P475" s="131"/>
      <c r="Q475" s="131"/>
      <c r="R475" s="131"/>
      <c r="S475" s="131"/>
      <c r="T475" s="131"/>
      <c r="W475" s="135"/>
      <c r="X475" s="135"/>
      <c r="Y475" s="135"/>
      <c r="Z475" s="135"/>
      <c r="AA475" s="135"/>
      <c r="AB475" s="135"/>
      <c r="AC475" s="135"/>
      <c r="AD475" s="135"/>
    </row>
    <row r="476" spans="2:30" ht="15" customHeight="1">
      <c r="B476" s="83" t="s">
        <v>982</v>
      </c>
      <c r="C476" s="84" t="s">
        <v>983</v>
      </c>
      <c r="D476" s="84">
        <v>63.63015</v>
      </c>
      <c r="E476" s="84">
        <v>815.18</v>
      </c>
      <c r="F476" s="317">
        <f t="shared" si="28"/>
        <v>51870.025676999998</v>
      </c>
      <c r="G476" s="132">
        <f t="shared" si="29"/>
        <v>1.2484600946823287E-3</v>
      </c>
      <c r="H476" s="133">
        <v>8.7833361956868427E-3</v>
      </c>
      <c r="I476" s="101">
        <f t="shared" si="30"/>
        <v>1.0965644738493919E-5</v>
      </c>
      <c r="J476" s="134">
        <v>8.48E-2</v>
      </c>
      <c r="K476" s="101">
        <f t="shared" si="31"/>
        <v>1.0586941602906147E-4</v>
      </c>
      <c r="M476" s="131"/>
      <c r="N476" s="131"/>
      <c r="O476" s="131"/>
      <c r="P476" s="131"/>
      <c r="Q476" s="131"/>
      <c r="R476" s="131"/>
      <c r="S476" s="131"/>
      <c r="T476" s="131"/>
      <c r="W476" s="135"/>
      <c r="X476" s="135"/>
      <c r="Y476" s="135"/>
      <c r="Z476" s="135"/>
      <c r="AA476" s="135"/>
      <c r="AB476" s="135"/>
      <c r="AC476" s="135"/>
      <c r="AD476" s="135"/>
    </row>
    <row r="477" spans="2:30" ht="15" customHeight="1">
      <c r="B477" s="83" t="s">
        <v>984</v>
      </c>
      <c r="C477" s="84" t="s">
        <v>985</v>
      </c>
      <c r="D477" s="84">
        <v>172.82506000000001</v>
      </c>
      <c r="E477" s="84">
        <v>53.67</v>
      </c>
      <c r="F477" s="317">
        <f t="shared" si="28"/>
        <v>9275.5209702000011</v>
      </c>
      <c r="G477" s="132" t="str">
        <f t="shared" si="29"/>
        <v/>
      </c>
      <c r="H477" s="133">
        <v>9.8378982671883733E-2</v>
      </c>
      <c r="I477" s="101" t="str">
        <f t="shared" si="30"/>
        <v/>
      </c>
      <c r="J477" s="134">
        <v>-0.12429999999999999</v>
      </c>
      <c r="K477" s="101" t="str">
        <f t="shared" si="31"/>
        <v/>
      </c>
      <c r="M477" s="131"/>
      <c r="N477" s="131"/>
      <c r="O477" s="131"/>
      <c r="P477" s="131"/>
      <c r="Q477" s="131"/>
      <c r="R477" s="131"/>
      <c r="S477" s="131"/>
      <c r="T477" s="131"/>
      <c r="W477" s="135"/>
      <c r="X477" s="135"/>
      <c r="Y477" s="135"/>
      <c r="Z477" s="135"/>
      <c r="AA477" s="135"/>
      <c r="AB477" s="135"/>
      <c r="AC477" s="135"/>
      <c r="AD477" s="135"/>
    </row>
    <row r="478" spans="2:30" ht="15" customHeight="1">
      <c r="B478" s="83" t="s">
        <v>986</v>
      </c>
      <c r="C478" s="84" t="s">
        <v>987</v>
      </c>
      <c r="D478" s="84">
        <v>634.88720999999998</v>
      </c>
      <c r="E478" s="84">
        <v>192.19</v>
      </c>
      <c r="F478" s="317">
        <f t="shared" si="28"/>
        <v>122018.97288989999</v>
      </c>
      <c r="G478" s="132">
        <f t="shared" si="29"/>
        <v>2.93687570921549E-3</v>
      </c>
      <c r="H478" s="133">
        <v>2.4767157500390238E-2</v>
      </c>
      <c r="I478" s="101">
        <f t="shared" si="30"/>
        <v>7.273806324921032E-5</v>
      </c>
      <c r="J478" s="134">
        <v>5.0900000000000001E-2</v>
      </c>
      <c r="K478" s="101">
        <f t="shared" si="31"/>
        <v>1.4948697359906844E-4</v>
      </c>
      <c r="M478" s="131"/>
      <c r="N478" s="131"/>
      <c r="O478" s="131"/>
      <c r="P478" s="131"/>
      <c r="Q478" s="131"/>
      <c r="R478" s="131"/>
      <c r="S478" s="131"/>
      <c r="T478" s="131"/>
      <c r="W478" s="135"/>
      <c r="X478" s="135"/>
      <c r="Y478" s="135"/>
      <c r="Z478" s="135"/>
      <c r="AA478" s="135"/>
      <c r="AB478" s="135"/>
      <c r="AC478" s="135"/>
      <c r="AD478" s="135"/>
    </row>
    <row r="479" spans="2:30" ht="15" customHeight="1">
      <c r="B479" s="83" t="s">
        <v>1496</v>
      </c>
      <c r="C479" s="84" t="s">
        <v>1497</v>
      </c>
      <c r="D479" s="84">
        <v>786.35603000000003</v>
      </c>
      <c r="E479" s="84">
        <v>128.49</v>
      </c>
      <c r="F479" s="317">
        <f t="shared" si="28"/>
        <v>101038.88629470002</v>
      </c>
      <c r="G479" s="132" t="str">
        <f t="shared" si="29"/>
        <v/>
      </c>
      <c r="H479" s="133" t="s">
        <v>135</v>
      </c>
      <c r="I479" s="101" t="str">
        <f t="shared" si="30"/>
        <v/>
      </c>
      <c r="J479" s="134">
        <v>0.2167</v>
      </c>
      <c r="K479" s="101" t="str">
        <f t="shared" si="31"/>
        <v/>
      </c>
      <c r="M479" s="131"/>
      <c r="N479" s="131"/>
      <c r="O479" s="131"/>
      <c r="P479" s="131"/>
      <c r="Q479" s="131"/>
      <c r="R479" s="131"/>
      <c r="S479" s="131"/>
      <c r="T479" s="131"/>
      <c r="W479" s="135"/>
      <c r="X479" s="135"/>
      <c r="Y479" s="135"/>
      <c r="Z479" s="135"/>
      <c r="AA479" s="135"/>
      <c r="AB479" s="135"/>
      <c r="AC479" s="135"/>
      <c r="AD479" s="135"/>
    </row>
    <row r="480" spans="2:30" ht="15" customHeight="1">
      <c r="B480" s="83" t="s">
        <v>988</v>
      </c>
      <c r="C480" s="84" t="s">
        <v>989</v>
      </c>
      <c r="D480" s="84">
        <v>652.96276999999998</v>
      </c>
      <c r="E480" s="84">
        <v>64.099999999999994</v>
      </c>
      <c r="F480" s="317">
        <f t="shared" si="28"/>
        <v>41854.913556999993</v>
      </c>
      <c r="G480" s="132">
        <f t="shared" si="29"/>
        <v>1.0074062748240211E-3</v>
      </c>
      <c r="H480" s="133">
        <v>1.1700468018720749E-2</v>
      </c>
      <c r="I480" s="101">
        <f t="shared" si="30"/>
        <v>1.1787124900437065E-5</v>
      </c>
      <c r="J480" s="134">
        <v>7.7199999999999991E-2</v>
      </c>
      <c r="K480" s="101">
        <f t="shared" si="31"/>
        <v>7.7771764416414429E-5</v>
      </c>
      <c r="M480" s="131"/>
      <c r="N480" s="131"/>
      <c r="O480" s="131"/>
      <c r="P480" s="131"/>
      <c r="Q480" s="131"/>
      <c r="R480" s="131"/>
      <c r="S480" s="131"/>
      <c r="T480" s="131"/>
      <c r="W480" s="135"/>
      <c r="X480" s="135"/>
      <c r="Y480" s="135"/>
      <c r="Z480" s="135"/>
      <c r="AA480" s="135"/>
      <c r="AB480" s="135"/>
      <c r="AC480" s="135"/>
      <c r="AD480" s="135"/>
    </row>
    <row r="481" spans="2:30" ht="15" customHeight="1">
      <c r="B481" s="83" t="s">
        <v>990</v>
      </c>
      <c r="C481" s="84" t="s">
        <v>991</v>
      </c>
      <c r="D481" s="84">
        <v>327.70386999999999</v>
      </c>
      <c r="E481" s="84">
        <v>101.96</v>
      </c>
      <c r="F481" s="317">
        <f t="shared" si="28"/>
        <v>33412.686585199997</v>
      </c>
      <c r="G481" s="132">
        <f t="shared" si="29"/>
        <v>8.0421024114215158E-4</v>
      </c>
      <c r="H481" s="133" t="s">
        <v>135</v>
      </c>
      <c r="I481" s="101" t="str">
        <f t="shared" si="30"/>
        <v/>
      </c>
      <c r="J481" s="134">
        <v>0.1176</v>
      </c>
      <c r="K481" s="101">
        <f t="shared" si="31"/>
        <v>9.4575124358317028E-5</v>
      </c>
      <c r="M481" s="131"/>
      <c r="N481" s="131"/>
      <c r="O481" s="131"/>
      <c r="P481" s="131"/>
      <c r="Q481" s="131"/>
      <c r="R481" s="131"/>
      <c r="S481" s="131"/>
      <c r="T481" s="131"/>
      <c r="W481" s="135"/>
      <c r="X481" s="135"/>
      <c r="Y481" s="135"/>
      <c r="Z481" s="135"/>
      <c r="AA481" s="135"/>
      <c r="AB481" s="135"/>
      <c r="AC481" s="135"/>
      <c r="AD481" s="135"/>
    </row>
    <row r="482" spans="2:30" ht="15" customHeight="1">
      <c r="B482" s="83" t="s">
        <v>992</v>
      </c>
      <c r="C482" s="84" t="s">
        <v>993</v>
      </c>
      <c r="D482" s="84">
        <v>213.55811</v>
      </c>
      <c r="E482" s="84">
        <v>276.69</v>
      </c>
      <c r="F482" s="317">
        <f t="shared" si="28"/>
        <v>59089.393455899997</v>
      </c>
      <c r="G482" s="132" t="str">
        <f t="shared" si="29"/>
        <v/>
      </c>
      <c r="H482" s="133">
        <v>1.0697892948787452E-2</v>
      </c>
      <c r="I482" s="101" t="str">
        <f t="shared" si="30"/>
        <v/>
      </c>
      <c r="J482" s="134">
        <v>0.24579999999999999</v>
      </c>
      <c r="K482" s="101" t="str">
        <f t="shared" si="31"/>
        <v/>
      </c>
      <c r="M482" s="131"/>
      <c r="N482" s="131"/>
      <c r="O482" s="131"/>
      <c r="P482" s="131"/>
      <c r="Q482" s="131"/>
      <c r="R482" s="131"/>
      <c r="S482" s="131"/>
      <c r="T482" s="131"/>
      <c r="W482" s="135"/>
      <c r="X482" s="135"/>
      <c r="Y482" s="135"/>
      <c r="Z482" s="135"/>
      <c r="AA482" s="135"/>
      <c r="AB482" s="135"/>
      <c r="AC482" s="135"/>
      <c r="AD482" s="135"/>
    </row>
    <row r="483" spans="2:30" ht="15" customHeight="1">
      <c r="B483" s="83" t="s">
        <v>994</v>
      </c>
      <c r="C483" s="84" t="s">
        <v>995</v>
      </c>
      <c r="D483" s="84">
        <v>187.70971</v>
      </c>
      <c r="E483" s="84">
        <v>29.43</v>
      </c>
      <c r="F483" s="317">
        <f t="shared" si="28"/>
        <v>5524.2967652999996</v>
      </c>
      <c r="G483" s="132" t="str">
        <f t="shared" si="29"/>
        <v/>
      </c>
      <c r="H483" s="133">
        <v>6.7957866123003743E-3</v>
      </c>
      <c r="I483" s="101" t="str">
        <f t="shared" si="30"/>
        <v/>
      </c>
      <c r="J483" s="134" t="s">
        <v>135</v>
      </c>
      <c r="K483" s="101" t="str">
        <f t="shared" si="31"/>
        <v/>
      </c>
      <c r="M483" s="131"/>
      <c r="N483" s="131"/>
      <c r="O483" s="131"/>
      <c r="P483" s="131"/>
      <c r="Q483" s="131"/>
      <c r="R483" s="131"/>
      <c r="S483" s="131"/>
      <c r="T483" s="131"/>
      <c r="W483" s="135"/>
      <c r="X483" s="135"/>
      <c r="Y483" s="135"/>
      <c r="Z483" s="135"/>
      <c r="AA483" s="135"/>
      <c r="AB483" s="135"/>
      <c r="AC483" s="135"/>
      <c r="AD483" s="135"/>
    </row>
    <row r="484" spans="2:30" ht="15" customHeight="1">
      <c r="B484" s="83" t="s">
        <v>996</v>
      </c>
      <c r="C484" s="84" t="s">
        <v>997</v>
      </c>
      <c r="D484" s="84">
        <v>491.51799999999997</v>
      </c>
      <c r="E484" s="84">
        <v>39.340000000000003</v>
      </c>
      <c r="F484" s="317">
        <f t="shared" si="28"/>
        <v>19336.31812</v>
      </c>
      <c r="G484" s="132" t="str">
        <f t="shared" si="29"/>
        <v/>
      </c>
      <c r="H484" s="133" t="s">
        <v>135</v>
      </c>
      <c r="I484" s="101" t="str">
        <f t="shared" si="30"/>
        <v/>
      </c>
      <c r="J484" s="134">
        <v>-0.17679999999999998</v>
      </c>
      <c r="K484" s="101" t="str">
        <f t="shared" si="31"/>
        <v/>
      </c>
      <c r="M484" s="131"/>
      <c r="N484" s="131"/>
      <c r="O484" s="131"/>
      <c r="P484" s="131"/>
      <c r="Q484" s="131"/>
      <c r="R484" s="131"/>
      <c r="S484" s="131"/>
      <c r="T484" s="131"/>
      <c r="W484" s="135"/>
      <c r="X484" s="135"/>
      <c r="Y484" s="135"/>
      <c r="Z484" s="135"/>
      <c r="AA484" s="135"/>
      <c r="AB484" s="135"/>
      <c r="AC484" s="135"/>
      <c r="AD484" s="135"/>
    </row>
    <row r="485" spans="2:30" ht="15" customHeight="1">
      <c r="B485" s="83" t="s">
        <v>1458</v>
      </c>
      <c r="C485" s="84" t="s">
        <v>1459</v>
      </c>
      <c r="D485" s="84">
        <v>547.66700000000003</v>
      </c>
      <c r="E485" s="84">
        <v>66.8</v>
      </c>
      <c r="F485" s="317">
        <f t="shared" si="28"/>
        <v>36584.155599999998</v>
      </c>
      <c r="G485" s="132" t="str">
        <f t="shared" si="29"/>
        <v/>
      </c>
      <c r="H485" s="133" t="s">
        <v>135</v>
      </c>
      <c r="I485" s="101" t="str">
        <f t="shared" si="30"/>
        <v/>
      </c>
      <c r="J485" s="134">
        <v>0.29649999999999999</v>
      </c>
      <c r="K485" s="101" t="str">
        <f t="shared" si="31"/>
        <v/>
      </c>
      <c r="M485" s="131"/>
      <c r="N485" s="131"/>
      <c r="O485" s="131"/>
      <c r="P485" s="131"/>
      <c r="Q485" s="131"/>
      <c r="R485" s="131"/>
      <c r="S485" s="131"/>
      <c r="T485" s="131"/>
      <c r="W485" s="135"/>
      <c r="X485" s="135"/>
      <c r="Y485" s="135"/>
      <c r="Z485" s="135"/>
      <c r="AA485" s="135"/>
      <c r="AB485" s="135"/>
      <c r="AC485" s="135"/>
      <c r="AD485" s="135"/>
    </row>
    <row r="486" spans="2:30" ht="15" customHeight="1">
      <c r="B486" s="83" t="s">
        <v>1374</v>
      </c>
      <c r="C486" s="84" t="s">
        <v>1375</v>
      </c>
      <c r="D486" s="84">
        <v>580.42256999999995</v>
      </c>
      <c r="E486" s="84">
        <v>131.85</v>
      </c>
      <c r="F486" s="317">
        <f t="shared" si="28"/>
        <v>76528.715854499984</v>
      </c>
      <c r="G486" s="132">
        <f t="shared" si="29"/>
        <v>1.8419703209052276E-3</v>
      </c>
      <c r="H486" s="133">
        <v>1.547212741751991E-2</v>
      </c>
      <c r="I486" s="101">
        <f t="shared" si="30"/>
        <v>2.849919950433572E-5</v>
      </c>
      <c r="J486" s="134">
        <v>0.13009999999999999</v>
      </c>
      <c r="K486" s="101">
        <f t="shared" si="31"/>
        <v>2.396403387497701E-4</v>
      </c>
      <c r="M486" s="131"/>
      <c r="N486" s="131"/>
      <c r="O486" s="131"/>
      <c r="P486" s="131"/>
      <c r="Q486" s="131"/>
      <c r="R486" s="131"/>
      <c r="S486" s="131"/>
      <c r="T486" s="131"/>
      <c r="W486" s="135"/>
      <c r="X486" s="135"/>
      <c r="Y486" s="135"/>
      <c r="Z486" s="135"/>
      <c r="AA486" s="135"/>
      <c r="AB486" s="135"/>
      <c r="AC486" s="135"/>
      <c r="AD486" s="135"/>
    </row>
    <row r="487" spans="2:30" ht="15" customHeight="1">
      <c r="B487" s="83" t="s">
        <v>998</v>
      </c>
      <c r="C487" s="84" t="s">
        <v>999</v>
      </c>
      <c r="D487" s="84">
        <v>60.307139999999997</v>
      </c>
      <c r="E487" s="84">
        <v>622.41</v>
      </c>
      <c r="F487" s="317">
        <f t="shared" si="28"/>
        <v>37535.767007399998</v>
      </c>
      <c r="G487" s="132" t="str">
        <f t="shared" si="29"/>
        <v/>
      </c>
      <c r="H487" s="133">
        <v>5.3341045291688755E-3</v>
      </c>
      <c r="I487" s="101" t="str">
        <f t="shared" si="30"/>
        <v/>
      </c>
      <c r="J487" s="134">
        <v>-9.3299999999999994E-2</v>
      </c>
      <c r="K487" s="101" t="str">
        <f t="shared" si="31"/>
        <v/>
      </c>
      <c r="M487" s="131"/>
      <c r="N487" s="131"/>
      <c r="O487" s="131"/>
      <c r="P487" s="131"/>
      <c r="Q487" s="131"/>
      <c r="R487" s="131"/>
      <c r="S487" s="131"/>
      <c r="T487" s="131"/>
      <c r="W487" s="135"/>
      <c r="X487" s="135"/>
      <c r="Y487" s="135"/>
      <c r="Z487" s="135"/>
      <c r="AA487" s="135"/>
      <c r="AB487" s="135"/>
      <c r="AC487" s="135"/>
      <c r="AD487" s="135"/>
    </row>
    <row r="488" spans="2:30" ht="15" customHeight="1">
      <c r="B488" s="83" t="s">
        <v>1000</v>
      </c>
      <c r="C488" s="84" t="s">
        <v>1001</v>
      </c>
      <c r="D488" s="84">
        <v>156.60830000000001</v>
      </c>
      <c r="E488" s="84">
        <v>181.89</v>
      </c>
      <c r="F488" s="317">
        <f t="shared" si="28"/>
        <v>28485.483687</v>
      </c>
      <c r="G488" s="132" t="str">
        <f t="shared" si="29"/>
        <v/>
      </c>
      <c r="H488" s="133">
        <v>2.6389576117433616E-3</v>
      </c>
      <c r="I488" s="101" t="str">
        <f t="shared" si="30"/>
        <v/>
      </c>
      <c r="J488" s="134">
        <v>0.27279999999999999</v>
      </c>
      <c r="K488" s="101" t="str">
        <f t="shared" si="31"/>
        <v/>
      </c>
      <c r="M488" s="131"/>
      <c r="N488" s="131"/>
      <c r="O488" s="131"/>
      <c r="P488" s="131"/>
      <c r="Q488" s="131"/>
      <c r="R488" s="131"/>
      <c r="S488" s="131"/>
      <c r="T488" s="131"/>
      <c r="W488" s="135"/>
      <c r="X488" s="135"/>
      <c r="Y488" s="135"/>
      <c r="Z488" s="135"/>
      <c r="AA488" s="135"/>
      <c r="AB488" s="135"/>
      <c r="AC488" s="135"/>
      <c r="AD488" s="135"/>
    </row>
    <row r="489" spans="2:30" ht="15" customHeight="1">
      <c r="B489" s="83" t="s">
        <v>1002</v>
      </c>
      <c r="C489" s="84" t="s">
        <v>1003</v>
      </c>
      <c r="D489" s="84">
        <v>935.65195000000006</v>
      </c>
      <c r="E489" s="84">
        <v>62.69</v>
      </c>
      <c r="F489" s="317">
        <f t="shared" si="28"/>
        <v>58656.020745499998</v>
      </c>
      <c r="G489" s="132">
        <f t="shared" si="29"/>
        <v>1.4117922684215441E-3</v>
      </c>
      <c r="H489" s="133">
        <v>8.9328441537725334E-3</v>
      </c>
      <c r="I489" s="101">
        <f t="shared" si="30"/>
        <v>1.2611320311310653E-5</v>
      </c>
      <c r="J489" s="134">
        <v>0.14219999999999999</v>
      </c>
      <c r="K489" s="101">
        <f t="shared" si="31"/>
        <v>2.0075686056954356E-4</v>
      </c>
      <c r="M489" s="131"/>
      <c r="N489" s="131"/>
      <c r="O489" s="131"/>
      <c r="P489" s="131"/>
      <c r="Q489" s="131"/>
      <c r="R489" s="131"/>
      <c r="S489" s="131"/>
      <c r="T489" s="131"/>
      <c r="W489" s="135"/>
      <c r="X489" s="135"/>
      <c r="Y489" s="135"/>
      <c r="Z489" s="135"/>
      <c r="AA489" s="135"/>
      <c r="AB489" s="135"/>
      <c r="AC489" s="135"/>
      <c r="AD489" s="135"/>
    </row>
    <row r="490" spans="2:30" ht="15" customHeight="1">
      <c r="B490" s="83" t="s">
        <v>1004</v>
      </c>
      <c r="C490" s="84" t="s">
        <v>1005</v>
      </c>
      <c r="D490" s="84">
        <v>3325.8191700000002</v>
      </c>
      <c r="E490" s="84">
        <v>430.17</v>
      </c>
      <c r="F490" s="317">
        <f t="shared" si="28"/>
        <v>1430667.6323589</v>
      </c>
      <c r="G490" s="132" t="str">
        <f t="shared" si="29"/>
        <v/>
      </c>
      <c r="H490" s="133" t="s">
        <v>135</v>
      </c>
      <c r="I490" s="101" t="str">
        <f t="shared" si="30"/>
        <v/>
      </c>
      <c r="J490" s="134" t="s">
        <v>135</v>
      </c>
      <c r="K490" s="101" t="str">
        <f t="shared" si="31"/>
        <v/>
      </c>
      <c r="M490" s="131"/>
      <c r="N490" s="131"/>
      <c r="O490" s="131"/>
      <c r="P490" s="131"/>
      <c r="Q490" s="131"/>
      <c r="R490" s="131"/>
      <c r="S490" s="131"/>
      <c r="T490" s="131"/>
      <c r="W490" s="135"/>
      <c r="X490" s="135"/>
      <c r="Y490" s="135"/>
      <c r="Z490" s="135"/>
      <c r="AA490" s="135"/>
      <c r="AB490" s="135"/>
      <c r="AC490" s="135"/>
      <c r="AD490" s="135"/>
    </row>
    <row r="491" spans="2:30" ht="15" customHeight="1">
      <c r="B491" s="83" t="s">
        <v>1376</v>
      </c>
      <c r="C491" s="84" t="s">
        <v>836</v>
      </c>
      <c r="D491" s="84">
        <v>155.15091000000001</v>
      </c>
      <c r="E491" s="84">
        <v>1047.3</v>
      </c>
      <c r="F491" s="317">
        <f t="shared" si="28"/>
        <v>162489.54804300002</v>
      </c>
      <c r="G491" s="132">
        <f t="shared" si="29"/>
        <v>3.9109623310752423E-3</v>
      </c>
      <c r="H491" s="133">
        <v>1.9898787357968108E-2</v>
      </c>
      <c r="I491" s="101">
        <f t="shared" si="30"/>
        <v>7.7823407791089515E-5</v>
      </c>
      <c r="J491" s="134">
        <v>0.14529999999999998</v>
      </c>
      <c r="K491" s="101">
        <f t="shared" si="31"/>
        <v>5.6826282670523263E-4</v>
      </c>
      <c r="M491" s="131"/>
      <c r="N491" s="131"/>
      <c r="O491" s="131"/>
      <c r="P491" s="131"/>
      <c r="Q491" s="131"/>
      <c r="R491" s="131"/>
      <c r="S491" s="131"/>
      <c r="T491" s="131"/>
      <c r="W491" s="135"/>
      <c r="X491" s="135"/>
      <c r="Y491" s="135"/>
      <c r="Z491" s="135"/>
      <c r="AA491" s="135"/>
      <c r="AB491" s="135"/>
      <c r="AC491" s="135"/>
      <c r="AD491" s="135"/>
    </row>
    <row r="492" spans="2:30" ht="15" customHeight="1">
      <c r="B492" s="83" t="s">
        <v>1342</v>
      </c>
      <c r="C492" s="84" t="s">
        <v>1343</v>
      </c>
      <c r="D492" s="84">
        <v>891.35341000000005</v>
      </c>
      <c r="E492" s="84">
        <v>122.31</v>
      </c>
      <c r="F492" s="317">
        <f t="shared" si="28"/>
        <v>109021.43557710001</v>
      </c>
      <c r="G492" s="132" t="str">
        <f t="shared" si="29"/>
        <v/>
      </c>
      <c r="H492" s="133">
        <v>6.0502003106859617E-3</v>
      </c>
      <c r="I492" s="101" t="str">
        <f t="shared" si="30"/>
        <v/>
      </c>
      <c r="J492" s="134" t="s">
        <v>135</v>
      </c>
      <c r="K492" s="101" t="str">
        <f t="shared" si="31"/>
        <v/>
      </c>
      <c r="M492" s="131"/>
      <c r="N492" s="131"/>
      <c r="O492" s="131"/>
      <c r="P492" s="131"/>
      <c r="Q492" s="131"/>
      <c r="R492" s="131"/>
      <c r="S492" s="131"/>
      <c r="T492" s="131"/>
      <c r="W492" s="135"/>
      <c r="X492" s="135"/>
      <c r="Y492" s="135"/>
      <c r="Z492" s="135"/>
      <c r="AA492" s="135"/>
      <c r="AB492" s="135"/>
      <c r="AC492" s="135"/>
      <c r="AD492" s="135"/>
    </row>
    <row r="493" spans="2:30" ht="15" customHeight="1">
      <c r="B493" s="83" t="s">
        <v>1006</v>
      </c>
      <c r="C493" s="84" t="s">
        <v>1007</v>
      </c>
      <c r="D493" s="84">
        <v>362.62594000000001</v>
      </c>
      <c r="E493" s="84">
        <v>93.92</v>
      </c>
      <c r="F493" s="317">
        <f t="shared" si="28"/>
        <v>34057.828284800002</v>
      </c>
      <c r="G493" s="132">
        <f t="shared" si="29"/>
        <v>8.1973816226526143E-4</v>
      </c>
      <c r="H493" s="133" t="s">
        <v>135</v>
      </c>
      <c r="I493" s="101" t="str">
        <f t="shared" si="30"/>
        <v/>
      </c>
      <c r="J493" s="134">
        <v>4.7E-2</v>
      </c>
      <c r="K493" s="101">
        <f t="shared" si="31"/>
        <v>3.852769362646729E-5</v>
      </c>
      <c r="M493" s="131"/>
      <c r="N493" s="131"/>
      <c r="O493" s="131"/>
      <c r="P493" s="131"/>
      <c r="Q493" s="131"/>
      <c r="R493" s="131"/>
      <c r="S493" s="131"/>
      <c r="T493" s="131"/>
      <c r="W493" s="135"/>
      <c r="X493" s="135"/>
      <c r="Y493" s="135"/>
      <c r="Z493" s="135"/>
      <c r="AA493" s="135"/>
      <c r="AB493" s="135"/>
      <c r="AC493" s="135"/>
      <c r="AD493" s="135"/>
    </row>
    <row r="494" spans="2:30" ht="15" customHeight="1">
      <c r="B494" s="83" t="s">
        <v>1008</v>
      </c>
      <c r="C494" s="84" t="s">
        <v>1009</v>
      </c>
      <c r="D494" s="84">
        <v>705.76445999999999</v>
      </c>
      <c r="E494" s="84">
        <v>23.85</v>
      </c>
      <c r="F494" s="317">
        <f t="shared" si="28"/>
        <v>16832.482371000002</v>
      </c>
      <c r="G494" s="132" t="str">
        <f t="shared" si="29"/>
        <v/>
      </c>
      <c r="H494" s="133">
        <v>5.8700209643605866E-2</v>
      </c>
      <c r="I494" s="101" t="str">
        <f t="shared" si="30"/>
        <v/>
      </c>
      <c r="J494" s="134">
        <v>-5.5300000000000002E-2</v>
      </c>
      <c r="K494" s="101" t="str">
        <f t="shared" si="31"/>
        <v/>
      </c>
      <c r="M494" s="131"/>
      <c r="N494" s="131"/>
      <c r="O494" s="131"/>
      <c r="P494" s="131"/>
      <c r="Q494" s="131"/>
      <c r="R494" s="131"/>
      <c r="S494" s="131"/>
      <c r="T494" s="131"/>
      <c r="W494" s="135"/>
      <c r="X494" s="135"/>
      <c r="Y494" s="135"/>
      <c r="Z494" s="135"/>
      <c r="AA494" s="135"/>
      <c r="AB494" s="135"/>
      <c r="AC494" s="135"/>
      <c r="AD494" s="135"/>
    </row>
    <row r="495" spans="2:30" ht="15" customHeight="1">
      <c r="B495" s="83" t="s">
        <v>1010</v>
      </c>
      <c r="C495" s="84" t="s">
        <v>1011</v>
      </c>
      <c r="D495" s="84">
        <v>41.978059999999999</v>
      </c>
      <c r="E495" s="84">
        <v>314.29000000000002</v>
      </c>
      <c r="F495" s="317">
        <f t="shared" si="28"/>
        <v>13193.2844774</v>
      </c>
      <c r="G495" s="132" t="str">
        <f t="shared" si="29"/>
        <v/>
      </c>
      <c r="H495" s="133">
        <v>2.5454198351840655E-2</v>
      </c>
      <c r="I495" s="101" t="str">
        <f t="shared" si="30"/>
        <v/>
      </c>
      <c r="J495" s="134">
        <v>0.2535</v>
      </c>
      <c r="K495" s="101" t="str">
        <f t="shared" si="31"/>
        <v/>
      </c>
      <c r="M495" s="131"/>
      <c r="N495" s="131"/>
      <c r="O495" s="131"/>
      <c r="P495" s="131"/>
      <c r="Q495" s="131"/>
      <c r="R495" s="131"/>
      <c r="S495" s="131"/>
      <c r="T495" s="131"/>
      <c r="W495" s="135"/>
      <c r="X495" s="135"/>
      <c r="Y495" s="135"/>
      <c r="Z495" s="135"/>
      <c r="AA495" s="135"/>
      <c r="AB495" s="135"/>
      <c r="AC495" s="135"/>
      <c r="AD495" s="135"/>
    </row>
    <row r="496" spans="2:30" ht="15" customHeight="1">
      <c r="B496" s="83" t="s">
        <v>1012</v>
      </c>
      <c r="C496" s="84" t="s">
        <v>1013</v>
      </c>
      <c r="D496" s="84">
        <v>46.950989999999997</v>
      </c>
      <c r="E496" s="84">
        <v>499.52</v>
      </c>
      <c r="F496" s="317">
        <f t="shared" si="28"/>
        <v>23452.958524799997</v>
      </c>
      <c r="G496" s="132">
        <f t="shared" si="29"/>
        <v>5.6448946069127923E-4</v>
      </c>
      <c r="H496" s="133" t="s">
        <v>135</v>
      </c>
      <c r="I496" s="101" t="str">
        <f t="shared" si="30"/>
        <v/>
      </c>
      <c r="J496" s="134">
        <v>9.849999999999999E-2</v>
      </c>
      <c r="K496" s="101">
        <f t="shared" si="31"/>
        <v>5.5602211878091E-5</v>
      </c>
      <c r="M496" s="131"/>
      <c r="N496" s="131"/>
      <c r="O496" s="131"/>
      <c r="P496" s="131"/>
      <c r="Q496" s="131"/>
      <c r="R496" s="131"/>
      <c r="S496" s="131"/>
      <c r="T496" s="131"/>
      <c r="W496" s="135"/>
      <c r="X496" s="135"/>
      <c r="Y496" s="135"/>
      <c r="Z496" s="135"/>
      <c r="AA496" s="135"/>
      <c r="AB496" s="135"/>
      <c r="AC496" s="135"/>
      <c r="AD496" s="135"/>
    </row>
    <row r="497" spans="2:30" ht="15" customHeight="1">
      <c r="B497" s="83" t="s">
        <v>717</v>
      </c>
      <c r="C497" s="84" t="s">
        <v>718</v>
      </c>
      <c r="D497" s="84">
        <v>33.78622</v>
      </c>
      <c r="E497" s="84">
        <v>419.63</v>
      </c>
      <c r="F497" s="317">
        <f t="shared" si="28"/>
        <v>14177.7114986</v>
      </c>
      <c r="G497" s="132">
        <f t="shared" si="29"/>
        <v>3.4124346014676252E-4</v>
      </c>
      <c r="H497" s="133">
        <v>1.6586040082930201E-2</v>
      </c>
      <c r="I497" s="101">
        <f t="shared" si="30"/>
        <v>5.6598777080319973E-6</v>
      </c>
      <c r="J497" s="134">
        <v>0.10589999999999999</v>
      </c>
      <c r="K497" s="101">
        <f t="shared" si="31"/>
        <v>3.6137682429542146E-5</v>
      </c>
      <c r="M497" s="131"/>
      <c r="N497" s="131"/>
      <c r="O497" s="131"/>
      <c r="P497" s="131"/>
      <c r="Q497" s="131"/>
      <c r="R497" s="131"/>
      <c r="S497" s="131"/>
      <c r="T497" s="131"/>
      <c r="W497" s="135"/>
      <c r="X497" s="135"/>
      <c r="Y497" s="135"/>
      <c r="Z497" s="135"/>
      <c r="AA497" s="135"/>
      <c r="AB497" s="135"/>
      <c r="AC497" s="135"/>
      <c r="AD497" s="135"/>
    </row>
    <row r="498" spans="2:30" ht="15" customHeight="1">
      <c r="B498" s="83" t="s">
        <v>1332</v>
      </c>
      <c r="C498" s="84" t="s">
        <v>1333</v>
      </c>
      <c r="D498" s="84">
        <v>271.32046000000003</v>
      </c>
      <c r="E498" s="84">
        <v>599.77</v>
      </c>
      <c r="F498" s="317">
        <f t="shared" si="28"/>
        <v>162729.8722942</v>
      </c>
      <c r="G498" s="132" t="str">
        <f t="shared" si="29"/>
        <v/>
      </c>
      <c r="H498" s="133">
        <v>1.6673058005568801E-3</v>
      </c>
      <c r="I498" s="101" t="str">
        <f t="shared" si="30"/>
        <v/>
      </c>
      <c r="J498" s="134">
        <v>1.0409999999999999</v>
      </c>
      <c r="K498" s="101" t="str">
        <f t="shared" si="31"/>
        <v/>
      </c>
      <c r="M498" s="131"/>
      <c r="N498" s="131"/>
      <c r="O498" s="131"/>
      <c r="P498" s="131"/>
      <c r="Q498" s="131"/>
      <c r="R498" s="131"/>
      <c r="S498" s="131"/>
      <c r="T498" s="131"/>
      <c r="W498" s="135"/>
      <c r="X498" s="135"/>
      <c r="Y498" s="135"/>
      <c r="Z498" s="135"/>
      <c r="AA498" s="135"/>
      <c r="AB498" s="135"/>
      <c r="AC498" s="135"/>
      <c r="AD498" s="135"/>
    </row>
    <row r="499" spans="2:30" ht="15" customHeight="1">
      <c r="B499" s="83" t="s">
        <v>994</v>
      </c>
      <c r="C499" s="84" t="s">
        <v>1014</v>
      </c>
      <c r="D499" s="84">
        <v>374.12973</v>
      </c>
      <c r="E499" s="84">
        <v>25.68</v>
      </c>
      <c r="F499" s="317">
        <f t="shared" si="28"/>
        <v>9607.6514664000006</v>
      </c>
      <c r="G499" s="132" t="str">
        <f t="shared" si="29"/>
        <v/>
      </c>
      <c r="H499" s="133">
        <v>7.7881619937694713E-3</v>
      </c>
      <c r="I499" s="101" t="str">
        <f t="shared" si="30"/>
        <v/>
      </c>
      <c r="J499" s="134" t="s">
        <v>135</v>
      </c>
      <c r="K499" s="101" t="str">
        <f t="shared" si="31"/>
        <v/>
      </c>
      <c r="M499" s="131"/>
      <c r="N499" s="131"/>
      <c r="O499" s="131"/>
      <c r="P499" s="131"/>
      <c r="Q499" s="131"/>
      <c r="R499" s="131"/>
      <c r="S499" s="131"/>
      <c r="T499" s="131"/>
      <c r="W499" s="135"/>
      <c r="X499" s="135"/>
      <c r="Y499" s="135"/>
      <c r="Z499" s="135"/>
      <c r="AA499" s="135"/>
      <c r="AB499" s="135"/>
      <c r="AC499" s="135"/>
      <c r="AD499" s="135"/>
    </row>
    <row r="500" spans="2:30" ht="15" customHeight="1">
      <c r="B500" s="83" t="s">
        <v>1015</v>
      </c>
      <c r="C500" s="84" t="s">
        <v>1016</v>
      </c>
      <c r="D500" s="84">
        <v>1009.53563</v>
      </c>
      <c r="E500" s="84">
        <v>47.12</v>
      </c>
      <c r="F500" s="317">
        <f t="shared" si="28"/>
        <v>47569.318885599998</v>
      </c>
      <c r="G500" s="132">
        <f t="shared" si="29"/>
        <v>1.1449463458859212E-3</v>
      </c>
      <c r="H500" s="133">
        <v>3.3955857385398983E-2</v>
      </c>
      <c r="I500" s="101">
        <f t="shared" si="30"/>
        <v>3.8877634834836034E-5</v>
      </c>
      <c r="J500" s="134">
        <v>6.7430000000000004E-2</v>
      </c>
      <c r="K500" s="101">
        <f t="shared" si="31"/>
        <v>7.7203732103087679E-5</v>
      </c>
      <c r="M500" s="131"/>
      <c r="N500" s="131"/>
      <c r="O500" s="131"/>
      <c r="P500" s="131"/>
      <c r="Q500" s="131"/>
      <c r="R500" s="131"/>
      <c r="S500" s="131"/>
      <c r="T500" s="131"/>
      <c r="W500" s="135"/>
      <c r="X500" s="135"/>
      <c r="Y500" s="135"/>
      <c r="Z500" s="135"/>
      <c r="AA500" s="135"/>
      <c r="AB500" s="135"/>
      <c r="AC500" s="135"/>
      <c r="AD500" s="135"/>
    </row>
    <row r="501" spans="2:30" ht="15" customHeight="1">
      <c r="B501" s="83" t="s">
        <v>1017</v>
      </c>
      <c r="C501" s="84" t="s">
        <v>1018</v>
      </c>
      <c r="D501" s="84">
        <v>236.74372</v>
      </c>
      <c r="E501" s="84">
        <v>75.760000000000005</v>
      </c>
      <c r="F501" s="317">
        <f t="shared" si="28"/>
        <v>17935.7042272</v>
      </c>
      <c r="G501" s="132" t="str">
        <f t="shared" si="29"/>
        <v/>
      </c>
      <c r="H501" s="133">
        <v>1.3199577613516367E-2</v>
      </c>
      <c r="I501" s="101" t="str">
        <f t="shared" si="30"/>
        <v/>
      </c>
      <c r="J501" s="134" t="s">
        <v>135</v>
      </c>
      <c r="K501" s="101" t="str">
        <f t="shared" si="31"/>
        <v/>
      </c>
      <c r="M501" s="131"/>
      <c r="N501" s="131"/>
      <c r="O501" s="131"/>
      <c r="P501" s="131"/>
      <c r="Q501" s="131"/>
      <c r="R501" s="131"/>
      <c r="S501" s="131"/>
      <c r="T501" s="131"/>
      <c r="W501" s="135"/>
      <c r="X501" s="135"/>
      <c r="Y501" s="135"/>
      <c r="Z501" s="135"/>
      <c r="AA501" s="135"/>
      <c r="AB501" s="135"/>
      <c r="AC501" s="135"/>
      <c r="AD501" s="135"/>
    </row>
    <row r="502" spans="2:30" ht="15" customHeight="1">
      <c r="B502" s="83" t="s">
        <v>1019</v>
      </c>
      <c r="C502" s="84" t="s">
        <v>1020</v>
      </c>
      <c r="D502" s="84">
        <v>435.47901000000002</v>
      </c>
      <c r="E502" s="84">
        <v>91.28</v>
      </c>
      <c r="F502" s="317">
        <f t="shared" si="28"/>
        <v>39750.5240328</v>
      </c>
      <c r="G502" s="132" t="str">
        <f t="shared" si="29"/>
        <v/>
      </c>
      <c r="H502" s="133">
        <v>4.6560035056967569E-2</v>
      </c>
      <c r="I502" s="101" t="str">
        <f t="shared" si="30"/>
        <v/>
      </c>
      <c r="J502" s="134">
        <v>0.32909999999999995</v>
      </c>
      <c r="K502" s="101" t="str">
        <f t="shared" si="31"/>
        <v/>
      </c>
      <c r="M502" s="131"/>
      <c r="N502" s="131"/>
      <c r="O502" s="131"/>
      <c r="P502" s="131"/>
      <c r="Q502" s="131"/>
      <c r="R502" s="131"/>
      <c r="S502" s="131"/>
      <c r="T502" s="131"/>
      <c r="W502" s="135"/>
      <c r="X502" s="135"/>
      <c r="Y502" s="135"/>
      <c r="Z502" s="135"/>
      <c r="AA502" s="135"/>
      <c r="AB502" s="135"/>
      <c r="AC502" s="135"/>
      <c r="AD502" s="135"/>
    </row>
    <row r="503" spans="2:30" ht="15" customHeight="1">
      <c r="B503" s="83" t="s">
        <v>1023</v>
      </c>
      <c r="C503" s="84" t="s">
        <v>1024</v>
      </c>
      <c r="D503" s="84">
        <v>71.75</v>
      </c>
      <c r="E503" s="84">
        <v>147.19</v>
      </c>
      <c r="F503" s="317">
        <f t="shared" si="28"/>
        <v>10560.8825</v>
      </c>
      <c r="G503" s="132">
        <f t="shared" si="29"/>
        <v>2.5418997183425954E-4</v>
      </c>
      <c r="H503" s="133" t="s">
        <v>135</v>
      </c>
      <c r="I503" s="101" t="str">
        <f t="shared" si="30"/>
        <v/>
      </c>
      <c r="J503" s="134">
        <v>0.10050000000000001</v>
      </c>
      <c r="K503" s="101">
        <f t="shared" si="31"/>
        <v>2.5546092169343086E-5</v>
      </c>
      <c r="M503" s="131"/>
      <c r="N503" s="131"/>
      <c r="O503" s="131"/>
      <c r="P503" s="131"/>
      <c r="Q503" s="131"/>
      <c r="R503" s="131"/>
      <c r="S503" s="131"/>
      <c r="T503" s="131"/>
      <c r="W503" s="135"/>
      <c r="X503" s="135"/>
      <c r="Y503" s="135"/>
      <c r="Z503" s="135"/>
      <c r="AA503" s="135"/>
      <c r="AB503" s="135"/>
      <c r="AC503" s="135"/>
      <c r="AD503" s="135"/>
    </row>
    <row r="504" spans="2:30" ht="15" customHeight="1">
      <c r="B504" s="83" t="s">
        <v>1025</v>
      </c>
      <c r="C504" s="84" t="s">
        <v>1026</v>
      </c>
      <c r="D504" s="84">
        <v>1915.8021699999999</v>
      </c>
      <c r="E504" s="84">
        <v>17.350000000000001</v>
      </c>
      <c r="F504" s="317">
        <f t="shared" si="28"/>
        <v>33239.167649499999</v>
      </c>
      <c r="G504" s="132" t="str">
        <f t="shared" si="29"/>
        <v/>
      </c>
      <c r="H504" s="133">
        <v>4.7838616714697399E-2</v>
      </c>
      <c r="I504" s="101" t="str">
        <f t="shared" si="30"/>
        <v/>
      </c>
      <c r="J504" s="134" t="s">
        <v>135</v>
      </c>
      <c r="K504" s="101" t="str">
        <f t="shared" si="31"/>
        <v/>
      </c>
      <c r="M504" s="131"/>
      <c r="N504" s="131"/>
      <c r="O504" s="131"/>
      <c r="P504" s="131"/>
      <c r="Q504" s="131"/>
      <c r="R504" s="131"/>
      <c r="S504" s="131"/>
      <c r="T504" s="131"/>
      <c r="W504" s="135"/>
      <c r="X504" s="135"/>
      <c r="Y504" s="135"/>
      <c r="Z504" s="135"/>
      <c r="AA504" s="135"/>
      <c r="AB504" s="135"/>
      <c r="AC504" s="135"/>
      <c r="AD504" s="135"/>
    </row>
    <row r="505" spans="2:30" ht="15" customHeight="1">
      <c r="B505" s="83" t="s">
        <v>1027</v>
      </c>
      <c r="C505" s="84" t="s">
        <v>1028</v>
      </c>
      <c r="D505" s="84">
        <v>214.65855999999999</v>
      </c>
      <c r="E505" s="84">
        <v>175.31</v>
      </c>
      <c r="F505" s="317">
        <f t="shared" si="28"/>
        <v>37631.792153599999</v>
      </c>
      <c r="G505" s="132" t="str">
        <f t="shared" si="29"/>
        <v/>
      </c>
      <c r="H505" s="133">
        <v>2.2816724659175176E-2</v>
      </c>
      <c r="I505" s="101" t="str">
        <f t="shared" si="30"/>
        <v/>
      </c>
      <c r="J505" s="134">
        <v>0.20730000000000001</v>
      </c>
      <c r="K505" s="101" t="str">
        <f t="shared" si="31"/>
        <v/>
      </c>
      <c r="M505" s="131"/>
      <c r="N505" s="131"/>
      <c r="O505" s="131"/>
      <c r="P505" s="131"/>
      <c r="Q505" s="131"/>
      <c r="R505" s="131"/>
      <c r="S505" s="131"/>
      <c r="T505" s="131"/>
      <c r="W505" s="135"/>
      <c r="X505" s="135"/>
      <c r="Y505" s="135"/>
      <c r="Z505" s="135"/>
      <c r="AA505" s="135"/>
      <c r="AB505" s="135"/>
      <c r="AC505" s="135"/>
      <c r="AD505" s="135"/>
    </row>
    <row r="506" spans="2:30" ht="15" customHeight="1">
      <c r="B506" s="83" t="s">
        <v>1029</v>
      </c>
      <c r="C506" s="84" t="s">
        <v>1030</v>
      </c>
      <c r="D506" s="84">
        <v>193.36105000000001</v>
      </c>
      <c r="E506" s="84">
        <v>96.07</v>
      </c>
      <c r="F506" s="317">
        <f t="shared" si="28"/>
        <v>18576.196073499999</v>
      </c>
      <c r="G506" s="132">
        <f t="shared" si="29"/>
        <v>4.471106232562144E-4</v>
      </c>
      <c r="H506" s="133">
        <v>2.9145414801707088E-2</v>
      </c>
      <c r="I506" s="101">
        <f t="shared" si="30"/>
        <v>1.3031224577052153E-5</v>
      </c>
      <c r="J506" s="134">
        <v>1.5700000000000002E-2</v>
      </c>
      <c r="K506" s="101">
        <f t="shared" si="31"/>
        <v>7.019636785122567E-6</v>
      </c>
      <c r="M506" s="131"/>
      <c r="N506" s="131"/>
      <c r="O506" s="131"/>
      <c r="P506" s="131"/>
      <c r="Q506" s="131"/>
      <c r="R506" s="131"/>
      <c r="S506" s="131"/>
      <c r="T506" s="131"/>
      <c r="W506" s="135"/>
      <c r="X506" s="135"/>
      <c r="Y506" s="135"/>
      <c r="Z506" s="135"/>
      <c r="AA506" s="135"/>
      <c r="AB506" s="135"/>
      <c r="AC506" s="135"/>
      <c r="AD506" s="135"/>
    </row>
    <row r="507" spans="2:30" ht="15" customHeight="1">
      <c r="B507" s="83" t="s">
        <v>1031</v>
      </c>
      <c r="C507" s="84" t="s">
        <v>1032</v>
      </c>
      <c r="D507" s="84">
        <v>255.96601000000001</v>
      </c>
      <c r="E507" s="84">
        <v>29.69</v>
      </c>
      <c r="F507" s="317">
        <f t="shared" si="28"/>
        <v>7599.6308369000008</v>
      </c>
      <c r="G507" s="132" t="str">
        <f t="shared" si="29"/>
        <v/>
      </c>
      <c r="H507" s="133">
        <v>4.0417649040080834E-2</v>
      </c>
      <c r="I507" s="101" t="str">
        <f t="shared" si="30"/>
        <v/>
      </c>
      <c r="J507" s="134" t="s">
        <v>135</v>
      </c>
      <c r="K507" s="101" t="str">
        <f t="shared" si="31"/>
        <v/>
      </c>
      <c r="M507" s="131"/>
      <c r="N507" s="131"/>
      <c r="O507" s="131"/>
      <c r="P507" s="131"/>
      <c r="Q507" s="131"/>
      <c r="R507" s="131"/>
      <c r="S507" s="131"/>
      <c r="T507" s="131"/>
      <c r="W507" s="135"/>
      <c r="X507" s="135"/>
      <c r="Y507" s="135"/>
      <c r="Z507" s="135"/>
      <c r="AA507" s="135"/>
      <c r="AB507" s="135"/>
      <c r="AC507" s="135"/>
      <c r="AD507" s="135"/>
    </row>
    <row r="508" spans="2:30" ht="15" customHeight="1">
      <c r="B508" s="83" t="s">
        <v>1334</v>
      </c>
      <c r="C508" s="84" t="s">
        <v>1335</v>
      </c>
      <c r="D508" s="84">
        <v>145.74483000000001</v>
      </c>
      <c r="E508" s="84">
        <v>88.03</v>
      </c>
      <c r="F508" s="317">
        <f t="shared" si="28"/>
        <v>12829.917384900002</v>
      </c>
      <c r="G508" s="132">
        <f t="shared" si="29"/>
        <v>3.0880339201800683E-4</v>
      </c>
      <c r="H508" s="133" t="s">
        <v>135</v>
      </c>
      <c r="I508" s="101" t="str">
        <f t="shared" si="30"/>
        <v/>
      </c>
      <c r="J508" s="134">
        <v>3.4599999999999999E-2</v>
      </c>
      <c r="K508" s="101">
        <f t="shared" si="31"/>
        <v>1.0684597363823036E-5</v>
      </c>
      <c r="M508" s="131"/>
      <c r="N508" s="131"/>
      <c r="O508" s="131"/>
      <c r="P508" s="131"/>
      <c r="Q508" s="131"/>
      <c r="R508" s="131"/>
      <c r="S508" s="131"/>
      <c r="T508" s="131"/>
      <c r="W508" s="135"/>
      <c r="X508" s="135"/>
      <c r="Y508" s="135"/>
      <c r="Z508" s="135"/>
      <c r="AA508" s="135"/>
      <c r="AB508" s="135"/>
      <c r="AC508" s="135"/>
      <c r="AD508" s="135"/>
    </row>
    <row r="509" spans="2:30" ht="15" customHeight="1">
      <c r="B509" s="83" t="s">
        <v>1377</v>
      </c>
      <c r="C509" s="84" t="s">
        <v>1378</v>
      </c>
      <c r="D509" s="84">
        <v>213</v>
      </c>
      <c r="E509" s="84">
        <v>215.62</v>
      </c>
      <c r="F509" s="317">
        <f t="shared" si="28"/>
        <v>45927.06</v>
      </c>
      <c r="G509" s="132" t="str">
        <f t="shared" si="29"/>
        <v/>
      </c>
      <c r="H509" s="133" t="s">
        <v>135</v>
      </c>
      <c r="I509" s="101" t="str">
        <f t="shared" si="30"/>
        <v/>
      </c>
      <c r="J509" s="134" t="s">
        <v>135</v>
      </c>
      <c r="K509" s="101" t="str">
        <f t="shared" si="31"/>
        <v/>
      </c>
      <c r="M509" s="131"/>
      <c r="N509" s="131"/>
      <c r="O509" s="131"/>
      <c r="P509" s="131"/>
      <c r="Q509" s="131"/>
      <c r="R509" s="131"/>
      <c r="S509" s="131"/>
      <c r="T509" s="131"/>
      <c r="W509" s="135"/>
      <c r="X509" s="135"/>
      <c r="Y509" s="135"/>
      <c r="Z509" s="135"/>
      <c r="AA509" s="135"/>
      <c r="AB509" s="135"/>
      <c r="AC509" s="135"/>
      <c r="AD509" s="135"/>
    </row>
    <row r="510" spans="2:30" ht="15" customHeight="1">
      <c r="B510" s="83" t="s">
        <v>1534</v>
      </c>
      <c r="C510" s="84" t="s">
        <v>1535</v>
      </c>
      <c r="D510" s="84">
        <v>146.55318</v>
      </c>
      <c r="E510" s="84">
        <v>223.28</v>
      </c>
      <c r="F510" s="317">
        <f t="shared" si="28"/>
        <v>32722.394030399999</v>
      </c>
      <c r="G510" s="132" t="str">
        <f t="shared" si="29"/>
        <v/>
      </c>
      <c r="H510" s="133" t="s">
        <v>135</v>
      </c>
      <c r="I510" s="101" t="str">
        <f t="shared" si="30"/>
        <v/>
      </c>
      <c r="J510" s="134">
        <v>0.93059999999999998</v>
      </c>
      <c r="K510" s="101" t="str">
        <f t="shared" si="31"/>
        <v/>
      </c>
      <c r="M510" s="131"/>
      <c r="N510" s="131"/>
      <c r="O510" s="131"/>
      <c r="P510" s="131"/>
      <c r="Q510" s="131"/>
      <c r="R510" s="131"/>
      <c r="S510" s="131"/>
      <c r="T510" s="131"/>
      <c r="W510" s="135"/>
      <c r="X510" s="135"/>
      <c r="Y510" s="135"/>
      <c r="Z510" s="135"/>
      <c r="AA510" s="135"/>
      <c r="AB510" s="135"/>
      <c r="AC510" s="135"/>
      <c r="AD510" s="135"/>
    </row>
    <row r="511" spans="2:30" ht="15" customHeight="1">
      <c r="B511" s="83" t="s">
        <v>1033</v>
      </c>
      <c r="C511" s="84" t="s">
        <v>1034</v>
      </c>
      <c r="D511" s="84">
        <v>440.69321000000002</v>
      </c>
      <c r="E511" s="84">
        <v>128.18</v>
      </c>
      <c r="F511" s="317">
        <f t="shared" si="28"/>
        <v>56488.055657800003</v>
      </c>
      <c r="G511" s="132">
        <f t="shared" si="29"/>
        <v>1.3596114980569348E-3</v>
      </c>
      <c r="H511" s="133">
        <v>1.5603058199407082E-2</v>
      </c>
      <c r="I511" s="101">
        <f t="shared" si="30"/>
        <v>2.1214097332765403E-5</v>
      </c>
      <c r="J511" s="134">
        <v>8.199999999999999E-2</v>
      </c>
      <c r="K511" s="101">
        <f t="shared" si="31"/>
        <v>1.1148814284066864E-4</v>
      </c>
      <c r="M511" s="131"/>
      <c r="N511" s="131"/>
      <c r="O511" s="131"/>
      <c r="P511" s="131"/>
      <c r="Q511" s="131"/>
      <c r="R511" s="131"/>
      <c r="S511" s="131"/>
      <c r="T511" s="131"/>
      <c r="W511" s="135"/>
      <c r="X511" s="135"/>
      <c r="Y511" s="135"/>
      <c r="Z511" s="135"/>
      <c r="AA511" s="135"/>
      <c r="AB511" s="135"/>
      <c r="AC511" s="135"/>
      <c r="AD511" s="135"/>
    </row>
    <row r="512" spans="2:30" ht="15" customHeight="1">
      <c r="B512" s="83" t="s">
        <v>1471</v>
      </c>
      <c r="C512" s="84" t="s">
        <v>1472</v>
      </c>
      <c r="D512" s="84">
        <v>1071.66698</v>
      </c>
      <c r="E512" s="84">
        <v>16.02</v>
      </c>
      <c r="F512" s="317">
        <f t="shared" si="28"/>
        <v>17168.1050196</v>
      </c>
      <c r="G512" s="132" t="str">
        <f t="shared" si="29"/>
        <v/>
      </c>
      <c r="H512" s="133">
        <v>1.2484394506866418E-2</v>
      </c>
      <c r="I512" s="101" t="str">
        <f t="shared" si="30"/>
        <v/>
      </c>
      <c r="J512" s="134" t="s">
        <v>135</v>
      </c>
      <c r="K512" s="101" t="str">
        <f t="shared" si="31"/>
        <v/>
      </c>
      <c r="M512" s="131"/>
      <c r="N512" s="131"/>
      <c r="O512" s="131"/>
      <c r="P512" s="131"/>
      <c r="Q512" s="131"/>
      <c r="R512" s="131"/>
      <c r="S512" s="131"/>
      <c r="T512" s="131"/>
      <c r="W512" s="135"/>
      <c r="X512" s="135"/>
      <c r="Y512" s="135"/>
      <c r="Z512" s="135"/>
      <c r="AA512" s="135"/>
      <c r="AB512" s="135"/>
      <c r="AC512" s="135"/>
      <c r="AD512" s="135"/>
    </row>
    <row r="513" spans="2:30" ht="15" customHeight="1">
      <c r="B513" s="83" t="s">
        <v>1460</v>
      </c>
      <c r="C513" s="84" t="s">
        <v>1461</v>
      </c>
      <c r="D513" s="84">
        <v>228.16247000000001</v>
      </c>
      <c r="E513" s="84">
        <v>272.82</v>
      </c>
      <c r="F513" s="317">
        <f t="shared" si="28"/>
        <v>62247.285065399999</v>
      </c>
      <c r="G513" s="132" t="str">
        <f t="shared" si="29"/>
        <v/>
      </c>
      <c r="H513" s="133" t="s">
        <v>135</v>
      </c>
      <c r="I513" s="101" t="str">
        <f t="shared" si="30"/>
        <v/>
      </c>
      <c r="J513" s="134">
        <v>-3.8199999999999998E-2</v>
      </c>
      <c r="K513" s="101" t="str">
        <f t="shared" si="31"/>
        <v/>
      </c>
      <c r="M513" s="131"/>
      <c r="N513" s="131"/>
      <c r="O513" s="131"/>
      <c r="P513" s="131"/>
      <c r="Q513" s="131"/>
      <c r="R513" s="131"/>
      <c r="S513" s="131"/>
      <c r="T513" s="131"/>
      <c r="W513" s="135"/>
      <c r="X513" s="135"/>
      <c r="Y513" s="135"/>
      <c r="Z513" s="135"/>
      <c r="AA513" s="135"/>
      <c r="AB513" s="135"/>
      <c r="AC513" s="135"/>
      <c r="AD513" s="135"/>
    </row>
    <row r="514" spans="2:30" ht="15" customHeight="1">
      <c r="B514" s="83" t="s">
        <v>1035</v>
      </c>
      <c r="C514" s="84" t="s">
        <v>1036</v>
      </c>
      <c r="D514" s="84">
        <v>98.186080000000004</v>
      </c>
      <c r="E514" s="84">
        <v>753.31</v>
      </c>
      <c r="F514" s="317">
        <f t="shared" si="28"/>
        <v>73964.555924799992</v>
      </c>
      <c r="G514" s="132">
        <f t="shared" si="29"/>
        <v>1.7802535334768116E-3</v>
      </c>
      <c r="H514" s="133">
        <v>2.4903426212316313E-2</v>
      </c>
      <c r="I514" s="101">
        <f t="shared" si="30"/>
        <v>4.4334412510155171E-5</v>
      </c>
      <c r="J514" s="134">
        <v>0.19850000000000001</v>
      </c>
      <c r="K514" s="101">
        <f t="shared" si="31"/>
        <v>3.5338032639514711E-4</v>
      </c>
      <c r="M514" s="131"/>
      <c r="N514" s="131"/>
      <c r="O514" s="131"/>
      <c r="P514" s="131"/>
      <c r="Q514" s="131"/>
      <c r="R514" s="131"/>
      <c r="S514" s="131"/>
      <c r="T514" s="131"/>
      <c r="W514" s="135"/>
      <c r="X514" s="135"/>
      <c r="Y514" s="135"/>
      <c r="Z514" s="135"/>
      <c r="AA514" s="135"/>
      <c r="AB514" s="135"/>
      <c r="AC514" s="135"/>
      <c r="AD514" s="135"/>
    </row>
    <row r="515" spans="2:30" ht="15" customHeight="1">
      <c r="B515" s="83" t="s">
        <v>1037</v>
      </c>
      <c r="C515" s="84" t="s">
        <v>1038</v>
      </c>
      <c r="D515" s="84">
        <v>343.50155000000001</v>
      </c>
      <c r="E515" s="84">
        <v>160.12</v>
      </c>
      <c r="F515" s="317">
        <f t="shared" si="28"/>
        <v>55001.468186000006</v>
      </c>
      <c r="G515" s="132">
        <f t="shared" si="29"/>
        <v>1.3238308113968946E-3</v>
      </c>
      <c r="H515" s="133">
        <v>3.0477142143392453E-2</v>
      </c>
      <c r="I515" s="101">
        <f t="shared" si="30"/>
        <v>4.0346579812745725E-5</v>
      </c>
      <c r="J515" s="134">
        <v>8.539999999999999E-2</v>
      </c>
      <c r="K515" s="101">
        <f t="shared" si="31"/>
        <v>1.1305515129329478E-4</v>
      </c>
      <c r="M515" s="131"/>
      <c r="N515" s="131"/>
      <c r="O515" s="131"/>
      <c r="P515" s="131"/>
      <c r="Q515" s="131"/>
      <c r="R515" s="131"/>
      <c r="S515" s="131"/>
      <c r="T515" s="131"/>
      <c r="W515" s="135"/>
      <c r="X515" s="135"/>
      <c r="Y515" s="135"/>
      <c r="Z515" s="135"/>
      <c r="AA515" s="135"/>
      <c r="AB515" s="135"/>
      <c r="AC515" s="135"/>
      <c r="AD515" s="135"/>
    </row>
    <row r="516" spans="2:30" ht="15" customHeight="1">
      <c r="B516" s="83" t="s">
        <v>1039</v>
      </c>
      <c r="C516" s="84" t="s">
        <v>1040</v>
      </c>
      <c r="D516" s="84">
        <v>51.4</v>
      </c>
      <c r="E516" s="84">
        <v>148.26</v>
      </c>
      <c r="F516" s="317">
        <f t="shared" si="28"/>
        <v>7620.5639999999994</v>
      </c>
      <c r="G516" s="132" t="str">
        <f t="shared" si="29"/>
        <v/>
      </c>
      <c r="H516" s="133" t="s">
        <v>135</v>
      </c>
      <c r="I516" s="101" t="str">
        <f t="shared" si="30"/>
        <v/>
      </c>
      <c r="J516" s="134">
        <v>-9.1400000000000009E-2</v>
      </c>
      <c r="K516" s="101" t="str">
        <f t="shared" si="31"/>
        <v/>
      </c>
      <c r="M516" s="131"/>
      <c r="N516" s="131"/>
      <c r="O516" s="131"/>
      <c r="P516" s="131"/>
      <c r="Q516" s="131"/>
      <c r="R516" s="131"/>
      <c r="S516" s="131"/>
      <c r="T516" s="131"/>
      <c r="W516" s="135"/>
      <c r="X516" s="135"/>
      <c r="Y516" s="135"/>
      <c r="Z516" s="135"/>
      <c r="AA516" s="135"/>
      <c r="AB516" s="135"/>
      <c r="AC516" s="135"/>
      <c r="AD516" s="135"/>
    </row>
    <row r="517" spans="2:30" ht="15" customHeight="1">
      <c r="B517" s="83" t="s">
        <v>1041</v>
      </c>
      <c r="C517" s="84" t="s">
        <v>1042</v>
      </c>
      <c r="D517" s="84">
        <v>676.13449000000003</v>
      </c>
      <c r="E517" s="84">
        <v>68.16</v>
      </c>
      <c r="F517" s="317">
        <f t="shared" si="28"/>
        <v>46085.326838399997</v>
      </c>
      <c r="G517" s="132">
        <f t="shared" si="29"/>
        <v>1.1092281285229278E-3</v>
      </c>
      <c r="H517" s="133">
        <v>1.4671361502347418E-2</v>
      </c>
      <c r="I517" s="101">
        <f t="shared" si="30"/>
        <v>1.6273886862132158E-5</v>
      </c>
      <c r="J517" s="134">
        <v>0.12920000000000001</v>
      </c>
      <c r="K517" s="101">
        <f t="shared" si="31"/>
        <v>1.4331227420516228E-4</v>
      </c>
      <c r="M517" s="131"/>
      <c r="N517" s="131"/>
      <c r="O517" s="131"/>
      <c r="P517" s="131"/>
      <c r="Q517" s="131"/>
      <c r="R517" s="131"/>
      <c r="S517" s="131"/>
      <c r="T517" s="131"/>
      <c r="W517" s="135"/>
      <c r="X517" s="135"/>
      <c r="Y517" s="135"/>
      <c r="Z517" s="135"/>
      <c r="AA517" s="135"/>
      <c r="AB517" s="135"/>
      <c r="AC517" s="135"/>
      <c r="AD517" s="135"/>
    </row>
    <row r="518" spans="2:30" ht="15" customHeight="1">
      <c r="B518" s="83"/>
      <c r="C518" s="84"/>
      <c r="D518" s="84"/>
      <c r="E518" s="84"/>
      <c r="F518" s="317"/>
      <c r="G518" s="132"/>
      <c r="H518" s="133"/>
      <c r="I518" s="101"/>
      <c r="J518" s="134"/>
      <c r="K518" s="101"/>
      <c r="M518" s="131"/>
      <c r="N518" s="131"/>
      <c r="O518" s="131"/>
      <c r="P518" s="131"/>
      <c r="Q518" s="131"/>
      <c r="R518" s="131"/>
      <c r="S518" s="131"/>
      <c r="T518" s="131"/>
      <c r="W518" s="135"/>
      <c r="X518" s="135"/>
      <c r="Y518" s="135"/>
      <c r="Z518" s="135"/>
      <c r="AA518" s="135"/>
      <c r="AB518" s="135"/>
      <c r="AC518" s="135"/>
      <c r="AD518" s="135"/>
    </row>
    <row r="519" spans="2:30" ht="15" customHeight="1">
      <c r="B519" s="92" t="s">
        <v>71</v>
      </c>
      <c r="C519" s="84"/>
      <c r="D519" s="86"/>
      <c r="E519" s="86"/>
      <c r="F519" s="86"/>
    </row>
    <row r="520" spans="2:30" ht="15" customHeight="1">
      <c r="B520" s="83" t="s">
        <v>1043</v>
      </c>
      <c r="C520" s="83"/>
      <c r="D520" s="83"/>
      <c r="E520" s="83"/>
      <c r="F520" s="83"/>
    </row>
    <row r="521" spans="2:30" ht="15" customHeight="1">
      <c r="B521" s="83" t="s">
        <v>1044</v>
      </c>
      <c r="C521" s="83"/>
      <c r="D521" s="83"/>
      <c r="E521" s="83"/>
      <c r="F521" s="83"/>
    </row>
    <row r="522" spans="2:30" ht="15" customHeight="1">
      <c r="B522" s="57" t="s">
        <v>1045</v>
      </c>
      <c r="C522" s="83"/>
      <c r="D522" s="83"/>
      <c r="E522" s="83"/>
      <c r="F522" s="83"/>
    </row>
    <row r="523" spans="2:30" ht="15" customHeight="1">
      <c r="B523" s="57" t="str">
        <f>"[4] Bloomberg Professional as of "&amp;TEXT('AEB-3 CGDCF'!A1,"mmmm d, yyyy")</f>
        <v>[4] Bloomberg Professional as of November 28, 2025</v>
      </c>
      <c r="C523" s="83"/>
      <c r="D523" s="83"/>
      <c r="E523" s="83"/>
      <c r="F523" s="83"/>
    </row>
    <row r="524" spans="2:30" ht="15" customHeight="1">
      <c r="B524" s="57" t="str">
        <f>"[5] Bloomberg Professional as of "&amp;TEXT('AEB-3 CGDCF'!A1,"mmmm d, yyyy")</f>
        <v>[5] Bloomberg Professional as of November 28, 2025</v>
      </c>
      <c r="C524" s="83"/>
      <c r="D524" s="83"/>
      <c r="E524" s="83"/>
      <c r="F524" s="83"/>
    </row>
    <row r="525" spans="2:30" ht="15" customHeight="1">
      <c r="B525" s="57" t="s">
        <v>1046</v>
      </c>
      <c r="C525" s="83"/>
      <c r="D525" s="83"/>
      <c r="E525" s="83"/>
      <c r="F525" s="83"/>
    </row>
    <row r="526" spans="2:30" ht="15" customHeight="1">
      <c r="B526" s="83" t="s">
        <v>1047</v>
      </c>
      <c r="C526" s="83"/>
      <c r="D526" s="83"/>
      <c r="E526" s="83"/>
      <c r="F526" s="83"/>
    </row>
    <row r="527" spans="2:30" ht="15" customHeight="1">
      <c r="B527" s="83" t="str">
        <f>"[8] Source: Bloomberg Professional, as of "&amp;TEXT('AEB-3 CGDCF'!A1,"mmmm d, yyyy")</f>
        <v>[8] Source: Bloomberg Professional, as of November 28, 2025</v>
      </c>
      <c r="C527" s="83"/>
      <c r="D527" s="83"/>
      <c r="E527" s="83"/>
      <c r="F527" s="83"/>
    </row>
    <row r="528" spans="2:30" ht="15" customHeight="1">
      <c r="B528" s="83" t="s">
        <v>1048</v>
      </c>
      <c r="C528" s="83"/>
      <c r="D528" s="83"/>
      <c r="E528" s="83"/>
      <c r="F528" s="83"/>
    </row>
    <row r="529" spans="2:6" ht="15" customHeight="1">
      <c r="B529" s="83" t="str">
        <f>"[10] Bloomberg Professional, as of "&amp;TEXT('AEB-3 CGDCF'!A1,"mmmm d, yyyy")</f>
        <v>[10] Bloomberg Professional, as of November 28, 2025</v>
      </c>
      <c r="C529" s="83"/>
      <c r="D529" s="83"/>
      <c r="E529" s="83"/>
      <c r="F529" s="83"/>
    </row>
    <row r="530" spans="2:6" ht="15" customHeight="1">
      <c r="B530" s="83" t="s">
        <v>1049</v>
      </c>
      <c r="C530" s="83"/>
      <c r="D530" s="83"/>
      <c r="E530" s="83"/>
      <c r="F530" s="83"/>
    </row>
  </sheetData>
  <mergeCells count="2">
    <mergeCell ref="B1:K1"/>
    <mergeCell ref="M10:T10"/>
  </mergeCells>
  <conditionalFormatting sqref="M1:T1048576 F3:F7">
    <cfRule type="containsText" dxfId="29" priority="1" operator="containsText" text="TRUE">
      <formula>NOT(ISERROR(SEARCH("TRUE",F1)))</formula>
    </cfRule>
  </conditionalFormatting>
  <conditionalFormatting sqref="M15:T518">
    <cfRule type="containsText" dxfId="28" priority="2" operator="containsText" text="False">
      <formula>NOT(ISERROR(SEARCH("False",M15)))</formula>
    </cfRule>
  </conditionalFormatting>
  <printOptions horizontalCentered="1"/>
  <pageMargins left="0.7" right="0.7" top="1.25" bottom="0.75" header="0.3" footer="0.3"/>
  <pageSetup fitToHeight="8" orientation="portrait" useFirstPageNumber="1" horizontalDpi="1200" verticalDpi="1200" r:id="rId1"/>
  <headerFooter scaleWithDoc="0">
    <oddHeader>&amp;L&amp;"Arial,Regular"DRAFT- PRIVILEGED AND CONFIDENTIAL
PREPARED AT THE REQUEST OF COUNSEL
&amp;R&amp;"Arial,Regular"Schedule AEB-6
Page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D8AF-62D1-44BC-94A5-73BD63A922EE}">
  <sheetPr codeName="Sheet7">
    <pageSetUpPr autoPageBreaks="0" fitToPage="1"/>
  </sheetPr>
  <dimension ref="A1:AG254"/>
  <sheetViews>
    <sheetView zoomScaleNormal="100" zoomScaleSheetLayoutView="100" zoomScalePageLayoutView="55" workbookViewId="0">
      <selection activeCell="L24" sqref="L24"/>
    </sheetView>
  </sheetViews>
  <sheetFormatPr defaultColWidth="8.5703125" defaultRowHeight="15" customHeight="1"/>
  <cols>
    <col min="1" max="1" width="3.42578125" style="285" customWidth="1"/>
    <col min="2" max="2" width="10.42578125" style="285" customWidth="1"/>
    <col min="3" max="4" width="13.5703125" style="285" customWidth="1"/>
    <col min="5" max="5" width="10.5703125" style="285" customWidth="1"/>
    <col min="6" max="6" width="8.5703125" style="285"/>
    <col min="7" max="7" width="30" style="285" customWidth="1"/>
    <col min="8" max="8" width="12.5703125" style="285" bestFit="1" customWidth="1"/>
    <col min="9" max="9" width="14.42578125" style="285" customWidth="1"/>
    <col min="10" max="10" width="12.5703125" style="285" bestFit="1" customWidth="1"/>
    <col min="11" max="11" width="12.42578125" style="285" bestFit="1" customWidth="1"/>
    <col min="12" max="12" width="13.28515625" style="285" bestFit="1" customWidth="1"/>
    <col min="13" max="15" width="12.5703125" style="285" bestFit="1" customWidth="1"/>
    <col min="16" max="18" width="8.5703125" style="285"/>
    <col min="19" max="19" width="18.5703125" style="136" bestFit="1" customWidth="1"/>
    <col min="20" max="20" width="12.42578125" style="136" bestFit="1" customWidth="1"/>
    <col min="21" max="21" width="15" style="136" bestFit="1" customWidth="1"/>
    <col min="22" max="22" width="10.5703125" style="136" bestFit="1" customWidth="1"/>
    <col min="23" max="23" width="12.7109375" style="136" bestFit="1" customWidth="1"/>
    <col min="24" max="24" width="14.7109375" style="136" bestFit="1" customWidth="1"/>
    <col min="25" max="25" width="11.5703125" style="136" bestFit="1" customWidth="1"/>
    <col min="26" max="27" width="13.28515625" style="136" bestFit="1" customWidth="1"/>
    <col min="28" max="16384" width="8.5703125" style="136"/>
  </cols>
  <sheetData>
    <row r="1" spans="2:33" ht="15" customHeight="1">
      <c r="G1" s="458" t="s">
        <v>1050</v>
      </c>
      <c r="H1" s="458"/>
      <c r="I1" s="458"/>
      <c r="J1" s="458"/>
      <c r="K1" s="458"/>
      <c r="L1" s="458"/>
      <c r="M1" s="458"/>
      <c r="N1" s="458"/>
      <c r="O1" s="458"/>
    </row>
    <row r="2" spans="2:33" ht="15" customHeight="1">
      <c r="Q2" s="286"/>
      <c r="R2" s="286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</row>
    <row r="3" spans="2:33" ht="15" customHeight="1">
      <c r="B3" s="458" t="s">
        <v>1050</v>
      </c>
      <c r="C3" s="458"/>
      <c r="D3" s="458"/>
      <c r="E3" s="458"/>
    </row>
    <row r="5" spans="2:33" ht="15" customHeight="1" thickBot="1">
      <c r="B5" s="287"/>
      <c r="C5" s="288" t="s">
        <v>31</v>
      </c>
      <c r="D5" s="288" t="s">
        <v>32</v>
      </c>
      <c r="E5" s="288" t="s">
        <v>33</v>
      </c>
    </row>
    <row r="6" spans="2:33" ht="38.25">
      <c r="B6" s="289" t="s">
        <v>1051</v>
      </c>
      <c r="C6" s="290" t="s">
        <v>1430</v>
      </c>
      <c r="D6" s="290" t="s">
        <v>1052</v>
      </c>
      <c r="E6" s="290" t="s">
        <v>17</v>
      </c>
    </row>
    <row r="7" spans="2:33" ht="15" customHeight="1">
      <c r="B7" s="291">
        <v>1980.1</v>
      </c>
      <c r="C7" s="292">
        <v>0.13968571428571427</v>
      </c>
      <c r="D7" s="293">
        <v>0.11657096774193544</v>
      </c>
      <c r="E7" s="292">
        <f>C7-D7</f>
        <v>2.3114746543778833E-2</v>
      </c>
    </row>
    <row r="8" spans="2:33" ht="15" customHeight="1">
      <c r="B8" s="291">
        <v>1980.2</v>
      </c>
      <c r="C8" s="140">
        <v>0.14253199999999999</v>
      </c>
      <c r="D8" s="293">
        <v>0.10524920634920633</v>
      </c>
      <c r="E8" s="140">
        <f t="shared" ref="E8:E71" si="0">C8-D8</f>
        <v>3.7282793650793664E-2</v>
      </c>
    </row>
    <row r="9" spans="2:33" ht="15" customHeight="1">
      <c r="B9" s="291">
        <v>1980.3</v>
      </c>
      <c r="C9" s="140">
        <v>0.14295599999999997</v>
      </c>
      <c r="D9" s="293">
        <v>0.1085</v>
      </c>
      <c r="E9" s="140">
        <f t="shared" si="0"/>
        <v>3.4455999999999973E-2</v>
      </c>
    </row>
    <row r="10" spans="2:33" ht="15" customHeight="1">
      <c r="B10" s="291">
        <v>1980.4</v>
      </c>
      <c r="C10" s="140">
        <v>0.14322121212121219</v>
      </c>
      <c r="D10" s="293">
        <v>0.12096229508196724</v>
      </c>
      <c r="E10" s="140">
        <f t="shared" si="0"/>
        <v>2.2258917039244958E-2</v>
      </c>
    </row>
    <row r="11" spans="2:33" ht="14.25">
      <c r="B11" s="291">
        <v>1981.1</v>
      </c>
      <c r="C11" s="140">
        <v>0.14816999999999997</v>
      </c>
      <c r="D11" s="293">
        <v>0.12533278688524591</v>
      </c>
      <c r="E11" s="140">
        <f t="shared" si="0"/>
        <v>2.2837213114754062E-2</v>
      </c>
    </row>
    <row r="12" spans="2:33" ht="15" customHeight="1">
      <c r="B12" s="291">
        <v>1981.2</v>
      </c>
      <c r="C12" s="140">
        <v>0.1504951219512195</v>
      </c>
      <c r="D12" s="293">
        <v>0.13242857142857142</v>
      </c>
      <c r="E12" s="140">
        <f t="shared" si="0"/>
        <v>1.8066550522648078E-2</v>
      </c>
    </row>
    <row r="13" spans="2:33" ht="15" customHeight="1">
      <c r="B13" s="291">
        <v>1981.3</v>
      </c>
      <c r="C13" s="140">
        <v>0.15305384615384615</v>
      </c>
      <c r="D13" s="293">
        <v>0.14132343749999998</v>
      </c>
      <c r="E13" s="140">
        <f t="shared" si="0"/>
        <v>1.1730408653846169E-2</v>
      </c>
    </row>
    <row r="14" spans="2:33" ht="15" customHeight="1">
      <c r="B14" s="291">
        <v>1981.4</v>
      </c>
      <c r="C14" s="140">
        <v>0.15588285714285716</v>
      </c>
      <c r="D14" s="293">
        <v>0.13847868852459014</v>
      </c>
      <c r="E14" s="140">
        <f t="shared" si="0"/>
        <v>1.7404168618267019E-2</v>
      </c>
    </row>
    <row r="15" spans="2:33" ht="15" customHeight="1">
      <c r="B15" s="291">
        <v>1982.1</v>
      </c>
      <c r="C15" s="140">
        <v>0.15713103448275861</v>
      </c>
      <c r="D15" s="293">
        <v>0.13962131147540985</v>
      </c>
      <c r="E15" s="140">
        <f t="shared" si="0"/>
        <v>1.7509723007348765E-2</v>
      </c>
    </row>
    <row r="16" spans="2:33" ht="15" customHeight="1">
      <c r="B16" s="291">
        <v>1982.2</v>
      </c>
      <c r="C16" s="140">
        <v>0.15602571428571427</v>
      </c>
      <c r="D16" s="293">
        <v>0.13521904761904768</v>
      </c>
      <c r="E16" s="140">
        <f t="shared" si="0"/>
        <v>2.0806666666666584E-2</v>
      </c>
    </row>
    <row r="17" spans="2:15" ht="15" customHeight="1">
      <c r="B17" s="291">
        <v>1982.3</v>
      </c>
      <c r="C17" s="140">
        <v>0.15849999999999997</v>
      </c>
      <c r="D17" s="293">
        <v>0.12794375000000005</v>
      </c>
      <c r="E17" s="140">
        <f t="shared" si="0"/>
        <v>3.0556249999999924E-2</v>
      </c>
    </row>
    <row r="18" spans="2:15" ht="15" customHeight="1">
      <c r="B18" s="291">
        <v>1982.4</v>
      </c>
      <c r="C18" s="140">
        <v>0.16028387096774191</v>
      </c>
      <c r="D18" s="293">
        <v>0.10746229508196721</v>
      </c>
      <c r="E18" s="140">
        <f t="shared" si="0"/>
        <v>5.2821575885774699E-2</v>
      </c>
    </row>
    <row r="19" spans="2:15" ht="15" customHeight="1">
      <c r="B19" s="291">
        <v>1983.1</v>
      </c>
      <c r="C19" s="140">
        <v>0.15538846153846153</v>
      </c>
      <c r="D19" s="293">
        <v>0.10706825396825397</v>
      </c>
      <c r="E19" s="140">
        <f t="shared" si="0"/>
        <v>4.8320207570207566E-2</v>
      </c>
    </row>
    <row r="20" spans="2:15" ht="15" customHeight="1">
      <c r="B20" s="291">
        <v>1983.2</v>
      </c>
      <c r="C20" s="140">
        <v>0.15133684210526316</v>
      </c>
      <c r="D20" s="293">
        <v>0.10653174603174603</v>
      </c>
      <c r="E20" s="140">
        <f t="shared" si="0"/>
        <v>4.4805096073517126E-2</v>
      </c>
    </row>
    <row r="21" spans="2:15" ht="15" customHeight="1">
      <c r="B21" s="291">
        <v>1983.3</v>
      </c>
      <c r="C21" s="140">
        <v>0.15394347826086954</v>
      </c>
      <c r="D21" s="293">
        <v>0.11624531249999998</v>
      </c>
      <c r="E21" s="140">
        <f t="shared" si="0"/>
        <v>3.7698165760869567E-2</v>
      </c>
      <c r="G21" s="388" t="s">
        <v>1053</v>
      </c>
      <c r="H21" s="388"/>
      <c r="I21" s="388"/>
      <c r="J21" s="388"/>
      <c r="K21" s="388"/>
      <c r="L21" s="388"/>
      <c r="M21" s="388"/>
      <c r="N21" s="388"/>
      <c r="O21" s="388"/>
    </row>
    <row r="22" spans="2:15" ht="15" customHeight="1" thickBot="1">
      <c r="B22" s="291">
        <v>1983.4</v>
      </c>
      <c r="C22" s="140">
        <v>0.15368148148148147</v>
      </c>
      <c r="D22" s="293">
        <v>0.11737</v>
      </c>
      <c r="E22" s="140">
        <f t="shared" si="0"/>
        <v>3.6311481481481472E-2</v>
      </c>
      <c r="G22" s="388"/>
      <c r="H22" s="388"/>
      <c r="I22" s="388"/>
      <c r="J22" s="388"/>
      <c r="K22" s="388"/>
      <c r="L22" s="388"/>
      <c r="M22" s="388"/>
      <c r="N22" s="388"/>
      <c r="O22" s="388"/>
    </row>
    <row r="23" spans="2:15" ht="15" customHeight="1">
      <c r="B23" s="291">
        <v>1984.1</v>
      </c>
      <c r="C23" s="140">
        <v>0.15060499999999999</v>
      </c>
      <c r="D23" s="293">
        <v>0.12036290322580651</v>
      </c>
      <c r="E23" s="140">
        <f t="shared" si="0"/>
        <v>3.0242096774193483E-2</v>
      </c>
      <c r="G23" s="389" t="s">
        <v>1054</v>
      </c>
      <c r="H23" s="389"/>
      <c r="I23" s="388"/>
      <c r="J23" s="388"/>
      <c r="K23" s="388"/>
      <c r="L23" s="388"/>
      <c r="M23" s="388"/>
      <c r="N23" s="388"/>
      <c r="O23" s="388"/>
    </row>
    <row r="24" spans="2:15" ht="15" customHeight="1">
      <c r="B24" s="291">
        <v>1984.2</v>
      </c>
      <c r="C24" s="140">
        <v>0.15182666666666667</v>
      </c>
      <c r="D24" s="293">
        <v>0.13183968253968248</v>
      </c>
      <c r="E24" s="140">
        <f t="shared" si="0"/>
        <v>1.9986984126984186E-2</v>
      </c>
      <c r="G24" s="388" t="s">
        <v>1055</v>
      </c>
      <c r="H24" s="390">
        <v>0.9119734551419616</v>
      </c>
      <c r="I24" s="388"/>
      <c r="J24" s="388"/>
      <c r="K24" s="388"/>
      <c r="L24" s="388"/>
      <c r="M24" s="388"/>
      <c r="N24" s="388"/>
      <c r="O24" s="388"/>
    </row>
    <row r="25" spans="2:15" ht="15" customHeight="1">
      <c r="B25" s="291">
        <v>1984.3</v>
      </c>
      <c r="C25" s="140">
        <v>0.15382272727272728</v>
      </c>
      <c r="D25" s="293">
        <v>0.12689047619047616</v>
      </c>
      <c r="E25" s="140">
        <f t="shared" si="0"/>
        <v>2.6932251082251113E-2</v>
      </c>
      <c r="G25" s="388" t="s">
        <v>1056</v>
      </c>
      <c r="H25" s="390">
        <v>0.83169558288356737</v>
      </c>
      <c r="I25" s="388"/>
      <c r="J25" s="388"/>
      <c r="K25" s="388"/>
      <c r="L25" s="388"/>
      <c r="M25" s="388"/>
      <c r="N25" s="388"/>
      <c r="O25" s="388"/>
    </row>
    <row r="26" spans="2:15" ht="15" customHeight="1">
      <c r="B26" s="291">
        <v>1984.4</v>
      </c>
      <c r="C26" s="140">
        <v>0.15690526315789474</v>
      </c>
      <c r="D26" s="293">
        <v>0.11698852459016393</v>
      </c>
      <c r="E26" s="140">
        <f t="shared" si="0"/>
        <v>3.9916738567730814E-2</v>
      </c>
      <c r="G26" s="388" t="s">
        <v>1057</v>
      </c>
      <c r="H26" s="390">
        <v>0.8307708333389715</v>
      </c>
      <c r="I26" s="388"/>
      <c r="J26" s="388"/>
      <c r="K26" s="388"/>
      <c r="L26" s="388"/>
      <c r="M26" s="388"/>
      <c r="N26" s="388"/>
      <c r="O26" s="388"/>
    </row>
    <row r="27" spans="2:15" ht="15" customHeight="1">
      <c r="B27" s="291">
        <v>1985.1</v>
      </c>
      <c r="C27" s="140">
        <v>0.15479999999999999</v>
      </c>
      <c r="D27" s="293">
        <v>0.11584000000000001</v>
      </c>
      <c r="E27" s="140">
        <f t="shared" si="0"/>
        <v>3.8959999999999981E-2</v>
      </c>
      <c r="G27" s="388" t="s">
        <v>1058</v>
      </c>
      <c r="H27" s="390">
        <v>5.8177234182667905E-3</v>
      </c>
      <c r="I27" s="388"/>
      <c r="J27" s="388"/>
      <c r="K27" s="388"/>
      <c r="L27" s="388"/>
      <c r="M27" s="388"/>
      <c r="N27" s="388"/>
      <c r="O27" s="388"/>
    </row>
    <row r="28" spans="2:15" ht="15" customHeight="1" thickBot="1">
      <c r="B28" s="291">
        <v>1985.2</v>
      </c>
      <c r="C28" s="140">
        <v>0.15267500000000003</v>
      </c>
      <c r="D28" s="293">
        <v>0.10995873015873014</v>
      </c>
      <c r="E28" s="140">
        <f t="shared" si="0"/>
        <v>4.2716269841269888E-2</v>
      </c>
      <c r="G28" s="391" t="s">
        <v>1059</v>
      </c>
      <c r="H28" s="391">
        <v>184</v>
      </c>
      <c r="I28" s="388"/>
      <c r="J28" s="388"/>
      <c r="K28" s="388"/>
      <c r="L28" s="388"/>
      <c r="M28" s="388"/>
      <c r="N28" s="388"/>
      <c r="O28" s="388"/>
    </row>
    <row r="29" spans="2:15" ht="15" customHeight="1">
      <c r="B29" s="291">
        <v>1985.3</v>
      </c>
      <c r="C29" s="140">
        <v>0.14842307692307694</v>
      </c>
      <c r="D29" s="293">
        <v>0.10553015873015874</v>
      </c>
      <c r="E29" s="140">
        <f t="shared" si="0"/>
        <v>4.2892918192918197E-2</v>
      </c>
      <c r="G29" s="388"/>
      <c r="H29" s="388"/>
      <c r="I29" s="388"/>
      <c r="J29" s="388"/>
      <c r="K29" s="388"/>
      <c r="L29" s="388"/>
      <c r="M29" s="388"/>
      <c r="N29" s="388"/>
      <c r="O29" s="388"/>
    </row>
    <row r="30" spans="2:15" ht="15" customHeight="1" thickBot="1">
      <c r="B30" s="291">
        <v>1985.4</v>
      </c>
      <c r="C30" s="140">
        <v>0.15107647058823531</v>
      </c>
      <c r="D30" s="293">
        <v>0.10039838709677419</v>
      </c>
      <c r="E30" s="140">
        <f t="shared" si="0"/>
        <v>5.0678083491461121E-2</v>
      </c>
      <c r="G30" s="388" t="s">
        <v>1060</v>
      </c>
      <c r="H30" s="388"/>
      <c r="I30" s="388"/>
      <c r="J30" s="388"/>
      <c r="K30" s="388"/>
      <c r="L30" s="388"/>
      <c r="M30" s="388"/>
      <c r="N30" s="388"/>
      <c r="O30" s="388"/>
    </row>
    <row r="31" spans="2:15" ht="15" customHeight="1">
      <c r="B31" s="291">
        <v>1986.1</v>
      </c>
      <c r="C31" s="140">
        <v>0.14423333333333332</v>
      </c>
      <c r="D31" s="293">
        <v>8.7693333333333318E-2</v>
      </c>
      <c r="E31" s="140">
        <f t="shared" si="0"/>
        <v>5.6540000000000007E-2</v>
      </c>
      <c r="G31" s="392"/>
      <c r="H31" s="392" t="s">
        <v>1061</v>
      </c>
      <c r="I31" s="392" t="s">
        <v>1062</v>
      </c>
      <c r="J31" s="392" t="s">
        <v>665</v>
      </c>
      <c r="K31" s="392" t="s">
        <v>338</v>
      </c>
      <c r="L31" s="392" t="s">
        <v>1063</v>
      </c>
      <c r="M31" s="388"/>
      <c r="N31" s="388"/>
      <c r="O31" s="388"/>
    </row>
    <row r="32" spans="2:15" ht="15" customHeight="1">
      <c r="B32" s="291">
        <v>1986.2</v>
      </c>
      <c r="C32" s="140">
        <v>0.14272666666666661</v>
      </c>
      <c r="D32" s="293">
        <v>7.4906250000000008E-2</v>
      </c>
      <c r="E32" s="140">
        <f t="shared" si="0"/>
        <v>6.7820416666666605E-2</v>
      </c>
      <c r="G32" s="388" t="s">
        <v>1064</v>
      </c>
      <c r="H32" s="388">
        <v>1</v>
      </c>
      <c r="I32" s="393">
        <v>3.0440123483502383E-2</v>
      </c>
      <c r="J32" s="393">
        <v>3.0440123483502383E-2</v>
      </c>
      <c r="K32" s="393">
        <v>899.37387668258725</v>
      </c>
      <c r="L32" s="393">
        <v>2.4296350860713097E-72</v>
      </c>
      <c r="M32" s="388"/>
      <c r="N32" s="388"/>
      <c r="O32" s="388"/>
    </row>
    <row r="33" spans="2:15" ht="15" customHeight="1">
      <c r="B33" s="291">
        <v>1986.3</v>
      </c>
      <c r="C33" s="140">
        <v>0.13259999999999997</v>
      </c>
      <c r="D33" s="293">
        <v>7.4042187499999995E-2</v>
      </c>
      <c r="E33" s="140">
        <f t="shared" si="0"/>
        <v>5.8557812499999973E-2</v>
      </c>
      <c r="G33" s="388" t="s">
        <v>1065</v>
      </c>
      <c r="H33" s="388">
        <v>182</v>
      </c>
      <c r="I33" s="393">
        <v>6.1599548504038685E-3</v>
      </c>
      <c r="J33" s="393">
        <v>3.3845905771449827E-5</v>
      </c>
      <c r="K33" s="393"/>
      <c r="L33" s="393"/>
      <c r="M33" s="388"/>
      <c r="N33" s="388"/>
      <c r="O33" s="388"/>
    </row>
    <row r="34" spans="2:15" ht="15" customHeight="1" thickBot="1">
      <c r="B34" s="291">
        <v>1986.4</v>
      </c>
      <c r="C34" s="140">
        <v>0.13515555555555558</v>
      </c>
      <c r="D34" s="293">
        <v>7.5280645161290308E-2</v>
      </c>
      <c r="E34" s="140">
        <f t="shared" si="0"/>
        <v>5.9874910394265277E-2</v>
      </c>
      <c r="G34" s="391" t="s">
        <v>1066</v>
      </c>
      <c r="H34" s="391">
        <v>183</v>
      </c>
      <c r="I34" s="394">
        <v>3.6600078333906251E-2</v>
      </c>
      <c r="J34" s="394"/>
      <c r="K34" s="394"/>
      <c r="L34" s="394"/>
      <c r="M34" s="388"/>
      <c r="N34" s="388"/>
      <c r="O34" s="388"/>
    </row>
    <row r="35" spans="2:15" ht="15" customHeight="1" thickBot="1">
      <c r="B35" s="291">
        <v>1987.1</v>
      </c>
      <c r="C35" s="140">
        <v>0.12895555555555557</v>
      </c>
      <c r="D35" s="293">
        <v>7.4936065573770486E-2</v>
      </c>
      <c r="E35" s="140">
        <f t="shared" si="0"/>
        <v>5.4019489981785088E-2</v>
      </c>
      <c r="G35" s="388"/>
      <c r="H35" s="388"/>
      <c r="I35" s="388"/>
      <c r="J35" s="388"/>
      <c r="K35" s="388"/>
      <c r="L35" s="388"/>
      <c r="M35" s="388"/>
      <c r="N35" s="388"/>
      <c r="O35" s="388"/>
    </row>
    <row r="36" spans="2:15" ht="15" customHeight="1">
      <c r="B36" s="291">
        <v>1987.2</v>
      </c>
      <c r="C36" s="140">
        <v>0.13169999999999998</v>
      </c>
      <c r="D36" s="293">
        <v>8.5306349206349191E-2</v>
      </c>
      <c r="E36" s="140">
        <f t="shared" si="0"/>
        <v>4.6393650793650792E-2</v>
      </c>
      <c r="G36" s="392"/>
      <c r="H36" s="392" t="s">
        <v>1067</v>
      </c>
      <c r="I36" s="392" t="s">
        <v>1058</v>
      </c>
      <c r="J36" s="392" t="s">
        <v>1068</v>
      </c>
      <c r="K36" s="392" t="s">
        <v>1069</v>
      </c>
      <c r="L36" s="392" t="s">
        <v>1070</v>
      </c>
      <c r="M36" s="392" t="s">
        <v>1071</v>
      </c>
      <c r="N36" s="392" t="s">
        <v>1072</v>
      </c>
      <c r="O36" s="392" t="s">
        <v>1073</v>
      </c>
    </row>
    <row r="37" spans="2:15" ht="15" customHeight="1">
      <c r="B37" s="291">
        <v>1987.3</v>
      </c>
      <c r="C37" s="140">
        <v>0.13144000000000003</v>
      </c>
      <c r="D37" s="293">
        <v>9.0592187499999977E-2</v>
      </c>
      <c r="E37" s="140">
        <f t="shared" si="0"/>
        <v>4.0847812500000052E-2</v>
      </c>
      <c r="G37" s="388" t="s">
        <v>1074</v>
      </c>
      <c r="H37" s="395">
        <v>8.00739727372861E-2</v>
      </c>
      <c r="I37" s="396">
        <v>9.5867286752421125E-4</v>
      </c>
      <c r="J37" s="396">
        <v>83.525856890138627</v>
      </c>
      <c r="K37" s="395">
        <v>4.5097285417298744E-147</v>
      </c>
      <c r="L37" s="395">
        <v>7.8182430567000125E-2</v>
      </c>
      <c r="M37" s="395">
        <v>8.1965514907572076E-2</v>
      </c>
      <c r="N37" s="395">
        <v>7.8182430567000125E-2</v>
      </c>
      <c r="O37" s="395">
        <v>8.1965514907572076E-2</v>
      </c>
    </row>
    <row r="38" spans="2:15" ht="15" customHeight="1" thickBot="1">
      <c r="B38" s="291">
        <v>1987.4</v>
      </c>
      <c r="C38" s="140">
        <v>0.12761250000000002</v>
      </c>
      <c r="D38" s="293">
        <v>9.2301538461538449E-2</v>
      </c>
      <c r="E38" s="140">
        <f t="shared" si="0"/>
        <v>3.5310961538461569E-2</v>
      </c>
      <c r="G38" s="391" t="s">
        <v>1052</v>
      </c>
      <c r="H38" s="397">
        <v>-0.42719619529144431</v>
      </c>
      <c r="I38" s="398">
        <v>1.4244829049372664E-2</v>
      </c>
      <c r="J38" s="398">
        <v>-29.989562795789244</v>
      </c>
      <c r="K38" s="397">
        <v>2.4296350860714484E-72</v>
      </c>
      <c r="L38" s="397">
        <v>-0.45530244067313341</v>
      </c>
      <c r="M38" s="397">
        <v>-0.39908994990975521</v>
      </c>
      <c r="N38" s="397">
        <v>-0.45530244067313341</v>
      </c>
      <c r="O38" s="397">
        <v>-0.39908994990975521</v>
      </c>
    </row>
    <row r="39" spans="2:15" ht="15" customHeight="1">
      <c r="B39" s="291">
        <v>1988.1</v>
      </c>
      <c r="C39" s="140">
        <v>0.12736249999999999</v>
      </c>
      <c r="D39" s="293">
        <v>8.6266129032258082E-2</v>
      </c>
      <c r="E39" s="140">
        <f t="shared" si="0"/>
        <v>4.1096370967741908E-2</v>
      </c>
      <c r="G39"/>
      <c r="H39"/>
      <c r="I39"/>
      <c r="J39"/>
      <c r="K39"/>
      <c r="L39"/>
      <c r="M39"/>
      <c r="N39"/>
      <c r="O39"/>
    </row>
    <row r="40" spans="2:15" ht="15" customHeight="1">
      <c r="B40" s="291">
        <v>1988.2</v>
      </c>
      <c r="C40" s="140">
        <v>0.12695714285714285</v>
      </c>
      <c r="D40" s="293">
        <v>9.0614285714285744E-2</v>
      </c>
      <c r="E40" s="140">
        <f t="shared" si="0"/>
        <v>3.6342857142857107E-2</v>
      </c>
      <c r="G40"/>
      <c r="H40"/>
      <c r="I40"/>
      <c r="J40"/>
      <c r="K40"/>
      <c r="L40"/>
      <c r="M40"/>
      <c r="N40"/>
      <c r="O40"/>
    </row>
    <row r="41" spans="2:15" ht="15" customHeight="1">
      <c r="B41" s="291">
        <v>1988.3</v>
      </c>
      <c r="C41" s="140">
        <v>0.12778571428571428</v>
      </c>
      <c r="D41" s="293">
        <v>9.1754687500000043E-2</v>
      </c>
      <c r="E41" s="140">
        <f t="shared" si="0"/>
        <v>3.6031026785714237E-2</v>
      </c>
      <c r="G41"/>
      <c r="H41"/>
      <c r="I41"/>
      <c r="J41"/>
      <c r="K41"/>
      <c r="L41"/>
      <c r="M41"/>
      <c r="N41"/>
      <c r="O41"/>
    </row>
    <row r="42" spans="2:15" ht="15" customHeight="1" thickBot="1">
      <c r="B42" s="291">
        <v>1988.4</v>
      </c>
      <c r="C42" s="140">
        <v>0.12968750000000001</v>
      </c>
      <c r="D42" s="293">
        <v>8.9730158730158771E-2</v>
      </c>
      <c r="E42" s="140">
        <f t="shared" si="0"/>
        <v>3.995734126984124E-2</v>
      </c>
      <c r="G42" s="294"/>
      <c r="H42" s="294"/>
      <c r="I42" s="294"/>
      <c r="J42" s="295" t="s">
        <v>37</v>
      </c>
      <c r="K42" s="295" t="s">
        <v>103</v>
      </c>
      <c r="L42" s="295" t="s">
        <v>38</v>
      </c>
      <c r="M42" s="294"/>
      <c r="N42" s="294"/>
      <c r="O42" s="294"/>
    </row>
    <row r="43" spans="2:15" ht="15" customHeight="1">
      <c r="B43" s="291">
        <v>1989.1</v>
      </c>
      <c r="C43" s="140">
        <v>0.13022857142857144</v>
      </c>
      <c r="D43" s="293">
        <v>9.036129032258064E-2</v>
      </c>
      <c r="E43" s="140">
        <f t="shared" si="0"/>
        <v>3.9867281105990804E-2</v>
      </c>
      <c r="G43" s="296"/>
      <c r="H43" s="296"/>
      <c r="I43" s="296"/>
      <c r="J43" s="297" t="s">
        <v>1075</v>
      </c>
      <c r="K43" s="297"/>
      <c r="L43" s="297"/>
    </row>
    <row r="44" spans="2:15" ht="15" customHeight="1">
      <c r="B44" s="291">
        <v>1989.2</v>
      </c>
      <c r="C44" s="140">
        <v>0.13221428571428573</v>
      </c>
      <c r="D44" s="293">
        <v>8.69796875E-2</v>
      </c>
      <c r="E44" s="140">
        <f t="shared" si="0"/>
        <v>4.5234598214285729E-2</v>
      </c>
      <c r="G44" s="287"/>
      <c r="H44" s="287"/>
      <c r="I44" s="287"/>
      <c r="J44" s="288" t="s">
        <v>1076</v>
      </c>
      <c r="K44" s="288" t="s">
        <v>1077</v>
      </c>
      <c r="L44" s="288"/>
    </row>
    <row r="45" spans="2:15" ht="15" customHeight="1">
      <c r="B45" s="291">
        <v>1989.3</v>
      </c>
      <c r="C45" s="140">
        <v>0.12375</v>
      </c>
      <c r="D45" s="293">
        <v>8.1187301587301586E-2</v>
      </c>
      <c r="E45" s="140">
        <f t="shared" si="0"/>
        <v>4.2562698412698413E-2</v>
      </c>
      <c r="G45" s="287"/>
      <c r="H45" s="287"/>
      <c r="I45" s="287"/>
      <c r="J45" s="288" t="s">
        <v>1078</v>
      </c>
      <c r="K45" s="288" t="s">
        <v>1079</v>
      </c>
      <c r="L45" s="288" t="s">
        <v>1080</v>
      </c>
    </row>
    <row r="46" spans="2:15" ht="15" customHeight="1">
      <c r="B46" s="291">
        <v>1989.4</v>
      </c>
      <c r="C46" s="140">
        <v>0.12828571428571428</v>
      </c>
      <c r="D46" s="293">
        <v>7.9334374999999999E-2</v>
      </c>
      <c r="E46" s="140">
        <f t="shared" si="0"/>
        <v>4.8951339285714282E-2</v>
      </c>
      <c r="G46" s="298"/>
      <c r="H46" s="298"/>
      <c r="I46" s="298"/>
      <c r="J46" s="299" t="s">
        <v>37</v>
      </c>
      <c r="K46" s="299" t="s">
        <v>103</v>
      </c>
      <c r="L46" s="299" t="s">
        <v>38</v>
      </c>
    </row>
    <row r="47" spans="2:15" ht="15" customHeight="1">
      <c r="B47" s="291">
        <v>1990.1</v>
      </c>
      <c r="C47" s="140">
        <v>0.12622857142857141</v>
      </c>
      <c r="D47" s="293">
        <v>8.4376190476190494E-2</v>
      </c>
      <c r="E47" s="140">
        <f t="shared" si="0"/>
        <v>4.1852380952380919E-2</v>
      </c>
      <c r="G47" s="287" t="s">
        <v>1081</v>
      </c>
      <c r="H47" s="287"/>
      <c r="I47" s="287"/>
      <c r="J47" s="140">
        <f>'AEB-4 CAPM'!D8</f>
        <v>4.6566666666666673E-2</v>
      </c>
      <c r="K47" s="140">
        <f>$H$37+($H$38*J47)</f>
        <v>6.0180869909881175E-2</v>
      </c>
      <c r="L47" s="293">
        <f>J47+K47</f>
        <v>0.10674753657654784</v>
      </c>
    </row>
    <row r="48" spans="2:15" ht="15" customHeight="1">
      <c r="B48" s="291">
        <v>1990.2</v>
      </c>
      <c r="C48" s="140">
        <v>0.12850000000000003</v>
      </c>
      <c r="D48" s="293">
        <v>8.6479365079365086E-2</v>
      </c>
      <c r="E48" s="140">
        <f t="shared" si="0"/>
        <v>4.2020634920634944E-2</v>
      </c>
      <c r="G48" s="287" t="s">
        <v>1507</v>
      </c>
      <c r="H48" s="287"/>
      <c r="I48" s="287"/>
      <c r="J48" s="140">
        <f>'AEB-4 CAPM'!D42</f>
        <v>4.5999999999999999E-2</v>
      </c>
      <c r="K48" s="140">
        <f>$H$37+($H$38*J48)</f>
        <v>6.0422947753879658E-2</v>
      </c>
      <c r="L48" s="293">
        <f>J48+K48</f>
        <v>0.10642294775387966</v>
      </c>
    </row>
    <row r="49" spans="2:12" ht="15" customHeight="1">
      <c r="B49" s="291">
        <v>1990.3</v>
      </c>
      <c r="C49" s="140">
        <v>0.12537142857142858</v>
      </c>
      <c r="D49" s="293">
        <v>8.7915873015873003E-2</v>
      </c>
      <c r="E49" s="140">
        <f t="shared" si="0"/>
        <v>3.7455555555555575E-2</v>
      </c>
      <c r="G49" s="298" t="s">
        <v>1463</v>
      </c>
      <c r="H49" s="298"/>
      <c r="I49" s="298"/>
      <c r="J49" s="141">
        <f>'AEB-4 CAPM'!D76</f>
        <v>4.5999999999999999E-2</v>
      </c>
      <c r="K49" s="141">
        <f>$H$37+($H$38*J49)</f>
        <v>6.0422947753879658E-2</v>
      </c>
      <c r="L49" s="141">
        <f>J49+K49</f>
        <v>0.10642294775387966</v>
      </c>
    </row>
    <row r="50" spans="2:12" ht="15" customHeight="1" thickBot="1">
      <c r="B50" s="291">
        <v>1990.4</v>
      </c>
      <c r="C50" s="140">
        <v>0.12679166666666666</v>
      </c>
      <c r="D50" s="293">
        <v>8.557846153846152E-2</v>
      </c>
      <c r="E50" s="140">
        <f t="shared" si="0"/>
        <v>4.1213205128205144E-2</v>
      </c>
      <c r="G50" s="300" t="s">
        <v>1082</v>
      </c>
      <c r="H50" s="300"/>
      <c r="I50" s="300"/>
      <c r="J50" s="301"/>
      <c r="K50" s="301"/>
      <c r="L50" s="301">
        <f>AVERAGE(L47:L49)</f>
        <v>0.10653114402810239</v>
      </c>
    </row>
    <row r="51" spans="2:12" ht="15" customHeight="1">
      <c r="B51" s="291">
        <v>1991.1</v>
      </c>
      <c r="C51" s="140">
        <v>0.12664166666666668</v>
      </c>
      <c r="D51" s="293">
        <v>8.2024193548387081E-2</v>
      </c>
      <c r="E51" s="140">
        <f t="shared" si="0"/>
        <v>4.4617473118279599E-2</v>
      </c>
    </row>
    <row r="52" spans="2:12" ht="15" customHeight="1">
      <c r="B52" s="291">
        <v>1991.2</v>
      </c>
      <c r="C52" s="140">
        <v>0.12671428571428572</v>
      </c>
      <c r="D52" s="293">
        <v>8.3114062500000016E-2</v>
      </c>
      <c r="E52" s="140">
        <f t="shared" si="0"/>
        <v>4.3600223214285708E-2</v>
      </c>
      <c r="G52" s="279" t="s">
        <v>71</v>
      </c>
    </row>
    <row r="53" spans="2:12" ht="15" customHeight="1">
      <c r="B53" s="291">
        <v>1991.3</v>
      </c>
      <c r="C53" s="140">
        <v>0.12492857142857142</v>
      </c>
      <c r="D53" s="293">
        <v>8.1885937500000019E-2</v>
      </c>
      <c r="E53" s="140">
        <f t="shared" si="0"/>
        <v>4.3042633928571397E-2</v>
      </c>
      <c r="G53" s="279" t="s">
        <v>1538</v>
      </c>
    </row>
    <row r="54" spans="2:12" ht="15" customHeight="1">
      <c r="B54" s="291">
        <v>1991.4</v>
      </c>
      <c r="C54" s="140">
        <v>0.12421875000000002</v>
      </c>
      <c r="D54" s="293">
        <v>7.8533846153846162E-2</v>
      </c>
      <c r="E54" s="140">
        <f t="shared" si="0"/>
        <v>4.5684903846153854E-2</v>
      </c>
      <c r="G54" s="279" t="s">
        <v>1499</v>
      </c>
    </row>
    <row r="55" spans="2:12" ht="15" customHeight="1">
      <c r="B55" s="291">
        <v>1992.1</v>
      </c>
      <c r="C55" s="140">
        <v>0.12381000000000002</v>
      </c>
      <c r="D55" s="293">
        <v>7.8050793650793662E-2</v>
      </c>
      <c r="E55" s="140">
        <f t="shared" si="0"/>
        <v>4.5759206349206355E-2</v>
      </c>
      <c r="G55" s="279" t="s">
        <v>1422</v>
      </c>
    </row>
    <row r="56" spans="2:12" ht="15" customHeight="1">
      <c r="B56" s="291" t="s">
        <v>1083</v>
      </c>
      <c r="C56" s="140">
        <v>0.11827500000000001</v>
      </c>
      <c r="D56" s="293">
        <v>7.8976190476190478E-2</v>
      </c>
      <c r="E56" s="140">
        <f t="shared" si="0"/>
        <v>3.9298809523809528E-2</v>
      </c>
      <c r="G56" s="279" t="s">
        <v>1539</v>
      </c>
    </row>
    <row r="57" spans="2:12" ht="15" customHeight="1">
      <c r="B57" s="291" t="s">
        <v>1084</v>
      </c>
      <c r="C57" s="140">
        <v>0.12031249999999999</v>
      </c>
      <c r="D57" s="293">
        <v>7.4456250000000002E-2</v>
      </c>
      <c r="E57" s="140">
        <f t="shared" si="0"/>
        <v>4.5856249999999987E-2</v>
      </c>
      <c r="G57" s="279" t="s">
        <v>1540</v>
      </c>
    </row>
    <row r="58" spans="2:12" ht="15" customHeight="1">
      <c r="B58" s="291" t="s">
        <v>1085</v>
      </c>
      <c r="C58" s="140">
        <v>0.12140666666666669</v>
      </c>
      <c r="D58" s="293">
        <v>7.5235937499999989E-2</v>
      </c>
      <c r="E58" s="140">
        <f t="shared" si="0"/>
        <v>4.6170729166666702E-2</v>
      </c>
      <c r="G58" s="279" t="s">
        <v>1541</v>
      </c>
    </row>
    <row r="59" spans="2:12" ht="15" customHeight="1">
      <c r="B59" s="291" t="s">
        <v>1086</v>
      </c>
      <c r="C59" s="140">
        <v>0.11835714285714286</v>
      </c>
      <c r="D59" s="293">
        <v>7.0716129032258074E-2</v>
      </c>
      <c r="E59" s="140">
        <f t="shared" si="0"/>
        <v>4.7641013824884781E-2</v>
      </c>
      <c r="G59" s="279" t="s">
        <v>1090</v>
      </c>
    </row>
    <row r="60" spans="2:12" ht="15" customHeight="1">
      <c r="B60" s="288" t="s">
        <v>1087</v>
      </c>
      <c r="C60" s="140">
        <v>0.11641111111111109</v>
      </c>
      <c r="D60" s="293">
        <v>6.8584126984127011E-2</v>
      </c>
      <c r="E60" s="140">
        <f t="shared" si="0"/>
        <v>4.7826984126984079E-2</v>
      </c>
      <c r="G60" s="279" t="str">
        <f>"[8] Equals "&amp;TEXT(H37,"0.000000")&amp;" + ("&amp;TEXT(H38,"0.000000")&amp;" x Column [7])"</f>
        <v>[8] Equals 0.080074 + (-0.427196 x Column [7])</v>
      </c>
    </row>
    <row r="61" spans="2:12" ht="15" customHeight="1">
      <c r="B61" s="288" t="s">
        <v>1088</v>
      </c>
      <c r="C61" s="140">
        <v>0.11151666666666667</v>
      </c>
      <c r="D61" s="293">
        <v>6.3154687500000015E-2</v>
      </c>
      <c r="E61" s="140">
        <f t="shared" si="0"/>
        <v>4.8361979166666652E-2</v>
      </c>
      <c r="G61" s="279" t="s">
        <v>1093</v>
      </c>
    </row>
    <row r="62" spans="2:12" ht="15" customHeight="1">
      <c r="B62" s="288" t="s">
        <v>1089</v>
      </c>
      <c r="C62" s="140">
        <v>0.11041666666666666</v>
      </c>
      <c r="D62" s="293">
        <v>6.1351562500000012E-2</v>
      </c>
      <c r="E62" s="140">
        <f t="shared" si="0"/>
        <v>4.9065104166666651E-2</v>
      </c>
    </row>
    <row r="63" spans="2:12" ht="15" customHeight="1">
      <c r="B63" s="288" t="s">
        <v>1091</v>
      </c>
      <c r="C63" s="140">
        <v>0.11067</v>
      </c>
      <c r="D63" s="293">
        <v>6.5758730158730155E-2</v>
      </c>
      <c r="E63" s="140">
        <f t="shared" si="0"/>
        <v>4.4911269841269849E-2</v>
      </c>
    </row>
    <row r="64" spans="2:12" ht="15" customHeight="1">
      <c r="B64" s="288" t="s">
        <v>1092</v>
      </c>
      <c r="C64" s="140">
        <v>0.1113</v>
      </c>
      <c r="D64" s="293">
        <v>7.3622580645161306E-2</v>
      </c>
      <c r="E64" s="140">
        <f t="shared" si="0"/>
        <v>3.767741935483869E-2</v>
      </c>
    </row>
    <row r="65" spans="2:27" ht="15" customHeight="1">
      <c r="B65" s="288" t="s">
        <v>1094</v>
      </c>
      <c r="C65" s="140">
        <v>0.1275</v>
      </c>
      <c r="D65" s="293">
        <v>7.5893750000000024E-2</v>
      </c>
      <c r="E65" s="140">
        <f t="shared" si="0"/>
        <v>5.1606249999999979E-2</v>
      </c>
    </row>
    <row r="66" spans="2:27" ht="15" customHeight="1">
      <c r="B66" s="288" t="s">
        <v>1095</v>
      </c>
      <c r="C66" s="140">
        <v>0.11238333333333334</v>
      </c>
      <c r="D66" s="293">
        <v>7.9633333333333334E-2</v>
      </c>
      <c r="E66" s="140">
        <f t="shared" si="0"/>
        <v>3.2750000000000001E-2</v>
      </c>
    </row>
    <row r="67" spans="2:27" ht="15" customHeight="1">
      <c r="B67" s="288">
        <v>1995.1</v>
      </c>
      <c r="C67" s="140">
        <v>0.1196125</v>
      </c>
      <c r="D67" s="293">
        <v>7.6334374999999996E-2</v>
      </c>
      <c r="E67" s="140">
        <f t="shared" si="0"/>
        <v>4.3278125000000001E-2</v>
      </c>
    </row>
    <row r="68" spans="2:27" ht="15" customHeight="1">
      <c r="B68" s="288" t="s">
        <v>1096</v>
      </c>
      <c r="C68" s="140">
        <v>0.1131625</v>
      </c>
      <c r="D68" s="293">
        <v>6.9422222222222191E-2</v>
      </c>
      <c r="E68" s="140">
        <f t="shared" si="0"/>
        <v>4.3740277777777808E-2</v>
      </c>
    </row>
    <row r="69" spans="2:27" ht="15" customHeight="1">
      <c r="B69" s="288" t="s">
        <v>1097</v>
      </c>
      <c r="C69" s="140">
        <v>0.1137</v>
      </c>
      <c r="D69" s="293">
        <v>6.7173015873015857E-2</v>
      </c>
      <c r="E69" s="140">
        <f t="shared" si="0"/>
        <v>4.6526984126984139E-2</v>
      </c>
    </row>
    <row r="70" spans="2:27" ht="15" customHeight="1">
      <c r="B70" s="288" t="s">
        <v>1098</v>
      </c>
      <c r="C70" s="140">
        <v>0.11584285714285714</v>
      </c>
      <c r="D70" s="293">
        <v>6.2390476190476205E-2</v>
      </c>
      <c r="E70" s="140">
        <f t="shared" si="0"/>
        <v>5.3452380952380932E-2</v>
      </c>
    </row>
    <row r="71" spans="2:27" ht="15" customHeight="1">
      <c r="B71" s="288" t="s">
        <v>1099</v>
      </c>
      <c r="C71" s="140">
        <v>0.11460000000000001</v>
      </c>
      <c r="D71" s="293">
        <v>6.2916923076923065E-2</v>
      </c>
      <c r="E71" s="140">
        <f t="shared" si="0"/>
        <v>5.1683076923076943E-2</v>
      </c>
    </row>
    <row r="72" spans="2:27" ht="15" customHeight="1">
      <c r="B72" s="288" t="s">
        <v>1100</v>
      </c>
      <c r="C72" s="140">
        <v>0.11458888888888891</v>
      </c>
      <c r="D72" s="293">
        <v>6.9215384615384609E-2</v>
      </c>
      <c r="E72" s="140">
        <f t="shared" ref="E72:E135" si="1">C72-D72</f>
        <v>4.5373504273504298E-2</v>
      </c>
    </row>
    <row r="73" spans="2:27" ht="15" customHeight="1">
      <c r="B73" s="288" t="s">
        <v>1101</v>
      </c>
      <c r="C73" s="140">
        <v>0.10700000000000001</v>
      </c>
      <c r="D73" s="293">
        <v>6.9672727272727275E-2</v>
      </c>
      <c r="E73" s="140">
        <f t="shared" si="1"/>
        <v>3.7327272727272737E-2</v>
      </c>
    </row>
    <row r="74" spans="2:27" ht="15" customHeight="1">
      <c r="B74" s="288" t="s">
        <v>1102</v>
      </c>
      <c r="C74" s="140">
        <v>0.11559999999999999</v>
      </c>
      <c r="D74" s="293">
        <v>6.6199999999999995E-2</v>
      </c>
      <c r="E74" s="140">
        <f t="shared" si="1"/>
        <v>4.9399999999999999E-2</v>
      </c>
    </row>
    <row r="75" spans="2:27" ht="15" customHeight="1">
      <c r="B75" s="288" t="s">
        <v>1103</v>
      </c>
      <c r="C75" s="140">
        <v>0.1108</v>
      </c>
      <c r="D75" s="293">
        <v>6.8153124999999995E-2</v>
      </c>
      <c r="E75" s="140">
        <f t="shared" si="1"/>
        <v>4.2646875000000001E-2</v>
      </c>
    </row>
    <row r="76" spans="2:27" ht="15" customHeight="1">
      <c r="B76" s="288" t="s">
        <v>1104</v>
      </c>
      <c r="C76" s="140">
        <v>0.11616666666666668</v>
      </c>
      <c r="D76" s="293">
        <v>6.9369230769230752E-2</v>
      </c>
      <c r="E76" s="140">
        <f t="shared" si="1"/>
        <v>4.6797435897435929E-2</v>
      </c>
    </row>
    <row r="77" spans="2:27" ht="15" customHeight="1">
      <c r="B77" s="288" t="s">
        <v>1105</v>
      </c>
      <c r="C77" s="140">
        <v>0.12</v>
      </c>
      <c r="D77" s="293">
        <v>6.5304545454545448E-2</v>
      </c>
      <c r="E77" s="140">
        <f t="shared" si="1"/>
        <v>5.4695454545454547E-2</v>
      </c>
    </row>
    <row r="78" spans="2:27" ht="15" customHeight="1">
      <c r="B78" s="291" t="s">
        <v>1106</v>
      </c>
      <c r="C78" s="140">
        <v>0.1106</v>
      </c>
      <c r="D78" s="293">
        <v>6.1478125000000015E-2</v>
      </c>
      <c r="E78" s="140">
        <f t="shared" si="1"/>
        <v>4.9121874999999988E-2</v>
      </c>
    </row>
    <row r="79" spans="2:27" ht="15" customHeight="1">
      <c r="B79" s="291">
        <v>1998.1</v>
      </c>
      <c r="C79" s="140">
        <v>0.11312499999999999</v>
      </c>
      <c r="D79" s="293">
        <v>5.884375E-2</v>
      </c>
      <c r="E79" s="140">
        <f t="shared" si="1"/>
        <v>5.4281249999999989E-2</v>
      </c>
    </row>
    <row r="80" spans="2:27" ht="15" customHeight="1">
      <c r="B80" s="288" t="s">
        <v>1107</v>
      </c>
      <c r="C80" s="140">
        <v>0.122</v>
      </c>
      <c r="D80" s="293">
        <v>5.8490769230769207E-2</v>
      </c>
      <c r="E80" s="140">
        <f t="shared" si="1"/>
        <v>6.350923076923079E-2</v>
      </c>
      <c r="T80" s="139"/>
      <c r="U80" s="139"/>
      <c r="V80" s="139"/>
      <c r="W80" s="139"/>
      <c r="X80" s="139"/>
      <c r="Y80" s="139"/>
      <c r="Z80" s="139"/>
      <c r="AA80" s="139"/>
    </row>
    <row r="81" spans="2:27" ht="15" customHeight="1">
      <c r="B81" s="288" t="s">
        <v>1108</v>
      </c>
      <c r="C81" s="140">
        <v>0.11650000000000001</v>
      </c>
      <c r="D81" s="293">
        <v>5.4762121212121241E-2</v>
      </c>
      <c r="E81" s="140">
        <f t="shared" si="1"/>
        <v>6.1737878787878765E-2</v>
      </c>
      <c r="S81" s="139"/>
      <c r="T81" s="139"/>
      <c r="U81" s="139"/>
      <c r="V81" s="139"/>
      <c r="W81" s="139"/>
      <c r="X81" s="139"/>
      <c r="Y81" s="139"/>
      <c r="Z81" s="139"/>
      <c r="AA81" s="139"/>
    </row>
    <row r="82" spans="2:27" ht="15" customHeight="1">
      <c r="B82" s="288" t="s">
        <v>1109</v>
      </c>
      <c r="C82" s="140">
        <v>0.123</v>
      </c>
      <c r="D82" s="293">
        <v>5.1071212121212115E-2</v>
      </c>
      <c r="E82" s="140">
        <f t="shared" si="1"/>
        <v>7.1928787878787884E-2</v>
      </c>
      <c r="S82" s="139"/>
      <c r="T82" s="139"/>
      <c r="U82" s="139"/>
      <c r="V82" s="139"/>
      <c r="W82" s="139"/>
      <c r="X82" s="139"/>
      <c r="Y82" s="139"/>
      <c r="Z82" s="139"/>
      <c r="AA82" s="139"/>
    </row>
    <row r="83" spans="2:27" ht="15" customHeight="1">
      <c r="B83" s="291" t="s">
        <v>1110</v>
      </c>
      <c r="C83" s="140">
        <v>0.10400000000000001</v>
      </c>
      <c r="D83" s="293">
        <v>5.3734374999999994E-2</v>
      </c>
      <c r="E83" s="140">
        <f t="shared" si="1"/>
        <v>5.0265625000000015E-2</v>
      </c>
      <c r="S83" s="139"/>
      <c r="T83" s="139"/>
      <c r="U83" s="139"/>
      <c r="V83" s="139"/>
      <c r="W83" s="139"/>
      <c r="X83" s="139"/>
      <c r="Y83" s="139"/>
      <c r="Z83" s="139"/>
      <c r="AA83" s="139"/>
    </row>
    <row r="84" spans="2:27" ht="15" customHeight="1">
      <c r="B84" s="291" t="s">
        <v>1111</v>
      </c>
      <c r="C84" s="140">
        <v>0.1094</v>
      </c>
      <c r="D84" s="293">
        <v>5.7987692307692289E-2</v>
      </c>
      <c r="E84" s="140">
        <f t="shared" si="1"/>
        <v>5.1412307692307709E-2</v>
      </c>
      <c r="S84" s="139"/>
      <c r="T84" s="139"/>
      <c r="U84" s="139"/>
      <c r="V84" s="139"/>
      <c r="W84" s="139"/>
      <c r="X84" s="139"/>
      <c r="Y84" s="139"/>
      <c r="Z84" s="139"/>
      <c r="AA84" s="139"/>
    </row>
    <row r="85" spans="2:27" ht="15" customHeight="1">
      <c r="B85" s="291">
        <v>1999.3</v>
      </c>
      <c r="C85" s="140">
        <v>0.1075</v>
      </c>
      <c r="D85" s="293">
        <v>6.040757575757575E-2</v>
      </c>
      <c r="E85" s="140">
        <f t="shared" si="1"/>
        <v>4.7092424242424248E-2</v>
      </c>
      <c r="S85" s="139"/>
      <c r="T85" s="139"/>
      <c r="U85" s="139"/>
      <c r="V85" s="139"/>
      <c r="W85" s="139"/>
      <c r="X85" s="139"/>
      <c r="Y85" s="139"/>
      <c r="Z85" s="139"/>
      <c r="AA85" s="139"/>
    </row>
    <row r="86" spans="2:27" ht="15" customHeight="1">
      <c r="B86" s="291" t="s">
        <v>1112</v>
      </c>
      <c r="C86" s="140">
        <v>0.111</v>
      </c>
      <c r="D86" s="293">
        <v>6.2559090909090911E-2</v>
      </c>
      <c r="E86" s="140">
        <f t="shared" si="1"/>
        <v>4.844090909090909E-2</v>
      </c>
      <c r="S86" s="139"/>
      <c r="T86" s="139"/>
      <c r="U86" s="139"/>
      <c r="V86" s="139"/>
      <c r="W86" s="139"/>
      <c r="X86" s="139"/>
      <c r="Y86" s="139"/>
      <c r="Z86" s="139"/>
      <c r="AA86" s="139"/>
    </row>
    <row r="87" spans="2:27" ht="15" customHeight="1">
      <c r="B87" s="288" t="s">
        <v>1113</v>
      </c>
      <c r="C87" s="140">
        <v>0.112125</v>
      </c>
      <c r="D87" s="293">
        <v>6.2958461538461505E-2</v>
      </c>
      <c r="E87" s="140">
        <f t="shared" si="1"/>
        <v>4.9166538461538498E-2</v>
      </c>
      <c r="S87" s="139"/>
      <c r="T87" s="139"/>
      <c r="U87" s="139"/>
      <c r="V87" s="139"/>
      <c r="W87" s="139"/>
      <c r="X87" s="139"/>
      <c r="Y87" s="139"/>
      <c r="Z87" s="139"/>
      <c r="AA87" s="139"/>
    </row>
    <row r="88" spans="2:27" ht="15" customHeight="1">
      <c r="B88" s="291" t="s">
        <v>1114</v>
      </c>
      <c r="C88" s="140">
        <v>0.11</v>
      </c>
      <c r="D88" s="293">
        <v>5.9787692307692299E-2</v>
      </c>
      <c r="E88" s="140">
        <f t="shared" si="1"/>
        <v>5.0212307692307702E-2</v>
      </c>
      <c r="S88" s="139"/>
      <c r="T88" s="139"/>
      <c r="U88" s="139"/>
      <c r="V88" s="139"/>
      <c r="W88" s="139"/>
      <c r="X88" s="139"/>
      <c r="Y88" s="139"/>
      <c r="Z88" s="139"/>
      <c r="AA88" s="139"/>
    </row>
    <row r="89" spans="2:27" ht="15" customHeight="1">
      <c r="B89" s="288" t="s">
        <v>1115</v>
      </c>
      <c r="C89" s="140">
        <v>0.1168</v>
      </c>
      <c r="D89" s="293">
        <v>5.7932307692307693E-2</v>
      </c>
      <c r="E89" s="140">
        <f t="shared" si="1"/>
        <v>5.8867692307692308E-2</v>
      </c>
      <c r="S89" s="139"/>
      <c r="T89" s="139"/>
      <c r="U89" s="139"/>
      <c r="V89" s="139"/>
      <c r="W89" s="139"/>
      <c r="X89" s="139"/>
      <c r="Y89" s="139"/>
      <c r="Z89" s="139"/>
      <c r="AA89" s="139"/>
    </row>
    <row r="90" spans="2:27" ht="15" customHeight="1">
      <c r="B90" s="288" t="s">
        <v>1116</v>
      </c>
      <c r="C90" s="140">
        <v>0.125</v>
      </c>
      <c r="D90" s="293">
        <v>5.6907692307692305E-2</v>
      </c>
      <c r="E90" s="140">
        <f t="shared" si="1"/>
        <v>6.8092307692307702E-2</v>
      </c>
      <c r="S90" s="139"/>
      <c r="T90" s="139"/>
      <c r="U90" s="139"/>
      <c r="V90" s="139"/>
      <c r="W90" s="139"/>
      <c r="X90" s="139"/>
      <c r="Y90" s="139"/>
      <c r="Z90" s="139"/>
      <c r="AA90" s="139"/>
    </row>
    <row r="91" spans="2:27" ht="15" customHeight="1">
      <c r="B91" s="291" t="s">
        <v>1117</v>
      </c>
      <c r="C91" s="140">
        <v>0.11375</v>
      </c>
      <c r="D91" s="293">
        <v>5.4464615384615396E-2</v>
      </c>
      <c r="E91" s="140">
        <f t="shared" si="1"/>
        <v>5.9285384615384608E-2</v>
      </c>
      <c r="S91" s="139"/>
      <c r="T91" s="139"/>
      <c r="U91" s="139"/>
      <c r="V91" s="139"/>
      <c r="W91" s="139"/>
      <c r="X91" s="139"/>
      <c r="Y91" s="139"/>
      <c r="Z91" s="139"/>
      <c r="AA91" s="139"/>
    </row>
    <row r="92" spans="2:27" ht="15" customHeight="1">
      <c r="B92" s="288" t="s">
        <v>1118</v>
      </c>
      <c r="C92" s="140">
        <v>0.11</v>
      </c>
      <c r="D92" s="293">
        <v>5.7016923076923069E-2</v>
      </c>
      <c r="E92" s="140">
        <f t="shared" si="1"/>
        <v>5.2983076923076931E-2</v>
      </c>
      <c r="S92" s="139"/>
      <c r="T92" s="139"/>
      <c r="U92" s="139"/>
      <c r="V92" s="139"/>
      <c r="W92" s="139"/>
      <c r="X92" s="139"/>
      <c r="Y92" s="139"/>
      <c r="Z92" s="139"/>
      <c r="AA92" s="139"/>
    </row>
    <row r="93" spans="2:27" ht="15" customHeight="1">
      <c r="B93" s="288">
        <v>2001.3</v>
      </c>
      <c r="C93" s="140">
        <v>0.10755714285714287</v>
      </c>
      <c r="D93" s="293">
        <v>5.5250769230769207E-2</v>
      </c>
      <c r="E93" s="140">
        <f t="shared" si="1"/>
        <v>5.2306373626373658E-2</v>
      </c>
      <c r="S93" s="139"/>
      <c r="T93" s="139"/>
      <c r="U93" s="139"/>
      <c r="V93" s="139"/>
      <c r="W93" s="139"/>
      <c r="X93" s="139"/>
      <c r="Y93" s="139"/>
      <c r="Z93" s="139"/>
      <c r="AA93" s="139"/>
    </row>
    <row r="94" spans="2:27" ht="15" customHeight="1">
      <c r="B94" s="288" t="s">
        <v>1119</v>
      </c>
      <c r="C94" s="140">
        <v>0.11993333333333334</v>
      </c>
      <c r="D94" s="293">
        <v>5.3019696969696967E-2</v>
      </c>
      <c r="E94" s="140">
        <f t="shared" si="1"/>
        <v>6.691363636363637E-2</v>
      </c>
      <c r="S94" s="139"/>
      <c r="T94" s="139"/>
      <c r="U94" s="139"/>
      <c r="V94" s="139"/>
      <c r="W94" s="139"/>
      <c r="X94" s="139"/>
      <c r="Y94" s="139"/>
      <c r="Z94" s="139"/>
      <c r="AA94" s="139"/>
    </row>
    <row r="95" spans="2:27" ht="15" customHeight="1">
      <c r="B95" s="291" t="s">
        <v>1120</v>
      </c>
      <c r="C95" s="140">
        <v>0.10050000000000001</v>
      </c>
      <c r="D95" s="293">
        <v>5.51578125E-2</v>
      </c>
      <c r="E95" s="140">
        <f t="shared" si="1"/>
        <v>4.5342187500000006E-2</v>
      </c>
      <c r="S95" s="139"/>
      <c r="T95" s="139"/>
      <c r="U95" s="139"/>
      <c r="V95" s="139"/>
      <c r="W95" s="139"/>
      <c r="X95" s="139"/>
      <c r="Y95" s="139"/>
      <c r="Z95" s="139"/>
      <c r="AA95" s="139"/>
    </row>
    <row r="96" spans="2:27" ht="15" customHeight="1">
      <c r="B96" s="288" t="s">
        <v>1121</v>
      </c>
      <c r="C96" s="140">
        <v>0.11405</v>
      </c>
      <c r="D96" s="293">
        <v>5.6164615384615389E-2</v>
      </c>
      <c r="E96" s="140">
        <f t="shared" si="1"/>
        <v>5.7885384615384609E-2</v>
      </c>
      <c r="S96" s="139"/>
      <c r="T96" s="139"/>
      <c r="U96" s="139"/>
      <c r="V96" s="139"/>
      <c r="W96" s="139"/>
      <c r="X96" s="139"/>
      <c r="Y96" s="139"/>
      <c r="Z96" s="139"/>
      <c r="AA96" s="139"/>
    </row>
    <row r="97" spans="2:27" ht="15" customHeight="1">
      <c r="B97" s="288" t="s">
        <v>1122</v>
      </c>
      <c r="C97" s="140">
        <v>0.11650000000000001</v>
      </c>
      <c r="D97" s="293">
        <v>5.0868181818181826E-2</v>
      </c>
      <c r="E97" s="140">
        <f t="shared" si="1"/>
        <v>6.563181818181818E-2</v>
      </c>
      <c r="S97" s="139"/>
      <c r="T97" s="139"/>
      <c r="U97" s="139"/>
      <c r="V97" s="139"/>
      <c r="W97" s="139"/>
      <c r="X97" s="139"/>
      <c r="Y97" s="139"/>
      <c r="Z97" s="139"/>
      <c r="AA97" s="139"/>
    </row>
    <row r="98" spans="2:27" ht="15" customHeight="1">
      <c r="B98" s="291" t="s">
        <v>1123</v>
      </c>
      <c r="C98" s="140">
        <v>0.11566666666666665</v>
      </c>
      <c r="D98" s="293">
        <v>4.9322727272727268E-2</v>
      </c>
      <c r="E98" s="140">
        <f t="shared" si="1"/>
        <v>6.6343939393939386E-2</v>
      </c>
      <c r="S98" s="139"/>
      <c r="T98" s="139"/>
      <c r="U98" s="139"/>
      <c r="V98" s="139"/>
      <c r="W98" s="139"/>
      <c r="X98" s="139"/>
      <c r="Y98" s="139"/>
      <c r="Z98" s="139"/>
      <c r="AA98" s="139"/>
    </row>
    <row r="99" spans="2:27" ht="15" customHeight="1">
      <c r="B99" s="288" t="s">
        <v>1124</v>
      </c>
      <c r="C99" s="140">
        <v>0.1172</v>
      </c>
      <c r="D99" s="293">
        <v>4.8518749999999999E-2</v>
      </c>
      <c r="E99" s="140">
        <f t="shared" si="1"/>
        <v>6.8681249999999999E-2</v>
      </c>
      <c r="S99" s="139"/>
      <c r="T99" s="139"/>
      <c r="U99" s="139"/>
      <c r="V99" s="139"/>
      <c r="W99" s="139"/>
      <c r="X99" s="139"/>
      <c r="Y99" s="139"/>
      <c r="Z99" s="139"/>
      <c r="AA99" s="139"/>
    </row>
    <row r="100" spans="2:27" ht="15" customHeight="1">
      <c r="B100" s="288" t="s">
        <v>1125</v>
      </c>
      <c r="C100" s="140">
        <v>0.111625</v>
      </c>
      <c r="D100" s="293">
        <v>4.6032307692307678E-2</v>
      </c>
      <c r="E100" s="140">
        <f t="shared" si="1"/>
        <v>6.5592692307692324E-2</v>
      </c>
      <c r="S100" s="139"/>
      <c r="T100" s="139"/>
      <c r="U100" s="139"/>
      <c r="V100" s="139"/>
      <c r="W100" s="139"/>
      <c r="X100" s="139"/>
      <c r="Y100" s="139"/>
      <c r="Z100" s="139"/>
      <c r="AA100" s="139"/>
    </row>
    <row r="101" spans="2:27" ht="15" customHeight="1">
      <c r="B101" s="288" t="s">
        <v>1126</v>
      </c>
      <c r="C101" s="140">
        <v>0.105</v>
      </c>
      <c r="D101" s="293">
        <v>5.113939393939395E-2</v>
      </c>
      <c r="E101" s="140">
        <f t="shared" si="1"/>
        <v>5.3860606060606046E-2</v>
      </c>
      <c r="S101" s="139"/>
      <c r="T101" s="139"/>
      <c r="U101" s="139"/>
      <c r="V101" s="139"/>
      <c r="W101" s="139"/>
      <c r="X101" s="139"/>
      <c r="Y101" s="139"/>
      <c r="Z101" s="139"/>
      <c r="AA101" s="139"/>
    </row>
    <row r="102" spans="2:27" ht="15" customHeight="1">
      <c r="B102" s="288" t="s">
        <v>1127</v>
      </c>
      <c r="C102" s="140">
        <v>0.11339999999999999</v>
      </c>
      <c r="D102" s="293">
        <v>5.1146969696969691E-2</v>
      </c>
      <c r="E102" s="140">
        <f t="shared" si="1"/>
        <v>6.2253030303030296E-2</v>
      </c>
      <c r="S102" s="139"/>
      <c r="T102" s="139"/>
      <c r="U102" s="139"/>
      <c r="V102" s="139"/>
      <c r="W102" s="139"/>
      <c r="X102" s="139"/>
      <c r="Y102" s="139"/>
      <c r="Z102" s="139"/>
      <c r="AA102" s="139"/>
    </row>
    <row r="103" spans="2:27" ht="15" customHeight="1">
      <c r="B103" s="288" t="s">
        <v>1128</v>
      </c>
      <c r="C103" s="140">
        <v>0.10999999999999999</v>
      </c>
      <c r="D103" s="293">
        <v>4.8776923076923072E-2</v>
      </c>
      <c r="E103" s="140">
        <f t="shared" si="1"/>
        <v>6.1223076923076915E-2</v>
      </c>
      <c r="S103" s="139"/>
      <c r="T103" s="139"/>
      <c r="U103" s="139"/>
      <c r="V103" s="139"/>
      <c r="W103" s="139"/>
      <c r="X103" s="139"/>
      <c r="Y103" s="139"/>
      <c r="Z103" s="139"/>
      <c r="AA103" s="139"/>
    </row>
    <row r="104" spans="2:27" ht="15" customHeight="1">
      <c r="B104" s="288" t="s">
        <v>1129</v>
      </c>
      <c r="C104" s="140">
        <v>0.10638571428571429</v>
      </c>
      <c r="D104" s="293">
        <v>5.3353846153846154E-2</v>
      </c>
      <c r="E104" s="140">
        <f t="shared" si="1"/>
        <v>5.3031868131868137E-2</v>
      </c>
      <c r="S104" s="139"/>
      <c r="T104" s="139"/>
      <c r="U104" s="139"/>
      <c r="V104" s="139"/>
      <c r="W104" s="139"/>
      <c r="X104" s="139"/>
      <c r="Y104" s="139"/>
      <c r="Z104" s="139"/>
      <c r="AA104" s="139"/>
    </row>
    <row r="105" spans="2:27" ht="15" customHeight="1">
      <c r="B105" s="288" t="s">
        <v>1130</v>
      </c>
      <c r="C105" s="140">
        <v>0.1075</v>
      </c>
      <c r="D105" s="293">
        <v>5.1074242424242439E-2</v>
      </c>
      <c r="E105" s="140">
        <f t="shared" si="1"/>
        <v>5.642575757575756E-2</v>
      </c>
      <c r="S105" s="139"/>
      <c r="T105" s="139"/>
      <c r="U105" s="139"/>
      <c r="V105" s="139"/>
      <c r="W105" s="139"/>
      <c r="X105" s="139"/>
      <c r="Y105" s="139"/>
      <c r="Z105" s="139"/>
      <c r="AA105" s="139"/>
    </row>
    <row r="106" spans="2:27" ht="15" customHeight="1">
      <c r="B106" s="288" t="s">
        <v>1131</v>
      </c>
      <c r="C106" s="140">
        <v>0.11244000000000001</v>
      </c>
      <c r="D106" s="293">
        <v>4.9322727272727296E-2</v>
      </c>
      <c r="E106" s="140">
        <f t="shared" si="1"/>
        <v>6.3117272727272716E-2</v>
      </c>
      <c r="S106" s="139"/>
      <c r="T106" s="139"/>
      <c r="U106" s="139"/>
      <c r="V106" s="139"/>
      <c r="W106" s="139"/>
      <c r="X106" s="139"/>
      <c r="Y106" s="139"/>
      <c r="Z106" s="139"/>
      <c r="AA106" s="139"/>
    </row>
    <row r="107" spans="2:27" ht="15" customHeight="1">
      <c r="B107" s="288" t="s">
        <v>1132</v>
      </c>
      <c r="C107" s="140">
        <v>0.10625000000000001</v>
      </c>
      <c r="D107" s="293">
        <v>4.7070312500000003E-2</v>
      </c>
      <c r="E107" s="140">
        <f t="shared" si="1"/>
        <v>5.9179687500000008E-2</v>
      </c>
      <c r="S107" s="139"/>
      <c r="T107" s="139"/>
      <c r="U107" s="139"/>
      <c r="V107" s="139"/>
      <c r="W107" s="139"/>
      <c r="X107" s="139"/>
      <c r="Y107" s="139"/>
      <c r="Z107" s="139"/>
      <c r="AA107" s="139"/>
    </row>
    <row r="108" spans="2:27" ht="15" customHeight="1">
      <c r="B108" s="291" t="s">
        <v>1133</v>
      </c>
      <c r="C108" s="140">
        <v>0.10312499999999999</v>
      </c>
      <c r="D108" s="293">
        <v>4.4709230769230765E-2</v>
      </c>
      <c r="E108" s="140">
        <f t="shared" si="1"/>
        <v>5.8415769230769229E-2</v>
      </c>
      <c r="S108" s="139"/>
      <c r="T108" s="139"/>
      <c r="U108" s="139"/>
      <c r="V108" s="139"/>
      <c r="W108" s="139"/>
      <c r="X108" s="139"/>
      <c r="Y108" s="139"/>
      <c r="Z108" s="139"/>
      <c r="AA108" s="139"/>
    </row>
    <row r="109" spans="2:27" ht="15" customHeight="1">
      <c r="B109" s="288" t="s">
        <v>1134</v>
      </c>
      <c r="C109" s="140">
        <v>0.11083333333333334</v>
      </c>
      <c r="D109" s="293">
        <v>4.4228787878787867E-2</v>
      </c>
      <c r="E109" s="140">
        <f t="shared" si="1"/>
        <v>6.6604545454545472E-2</v>
      </c>
      <c r="S109" s="139"/>
      <c r="T109" s="139"/>
      <c r="U109" s="139"/>
      <c r="V109" s="139"/>
      <c r="W109" s="139"/>
      <c r="X109" s="139"/>
      <c r="Y109" s="139"/>
      <c r="Z109" s="139"/>
      <c r="AA109" s="139"/>
    </row>
    <row r="110" spans="2:27" ht="15" customHeight="1">
      <c r="B110" s="288" t="s">
        <v>1135</v>
      </c>
      <c r="C110" s="140">
        <v>0.1063125</v>
      </c>
      <c r="D110" s="293">
        <v>4.6523076923076924E-2</v>
      </c>
      <c r="E110" s="140">
        <f t="shared" si="1"/>
        <v>5.978942307692308E-2</v>
      </c>
      <c r="S110" s="139"/>
      <c r="T110" s="139"/>
      <c r="U110" s="139"/>
      <c r="V110" s="139"/>
      <c r="W110" s="139"/>
      <c r="X110" s="139"/>
      <c r="Y110" s="139"/>
      <c r="Z110" s="139"/>
      <c r="AA110" s="139"/>
    </row>
    <row r="111" spans="2:27" ht="15" customHeight="1">
      <c r="B111" s="288" t="s">
        <v>1136</v>
      </c>
      <c r="C111" s="140">
        <v>0.10695</v>
      </c>
      <c r="D111" s="293">
        <v>4.6270769230769213E-2</v>
      </c>
      <c r="E111" s="140">
        <f t="shared" si="1"/>
        <v>6.0679230769230791E-2</v>
      </c>
      <c r="S111" s="139"/>
      <c r="T111" s="139"/>
      <c r="U111" s="139"/>
      <c r="V111" s="139"/>
      <c r="W111" s="139"/>
      <c r="X111" s="139"/>
      <c r="Y111" s="139"/>
      <c r="Z111" s="139"/>
      <c r="AA111" s="139"/>
    </row>
    <row r="112" spans="2:27" ht="15" customHeight="1">
      <c r="B112" s="288" t="s">
        <v>1137</v>
      </c>
      <c r="C112" s="140">
        <v>0.10787499999999998</v>
      </c>
      <c r="D112" s="293">
        <v>5.1427692307692299E-2</v>
      </c>
      <c r="E112" s="140">
        <f t="shared" si="1"/>
        <v>5.6447307692307686E-2</v>
      </c>
      <c r="S112" s="139"/>
      <c r="T112" s="139"/>
      <c r="U112" s="139"/>
      <c r="V112" s="139"/>
      <c r="W112" s="139"/>
      <c r="X112" s="139"/>
      <c r="Y112" s="139"/>
      <c r="Z112" s="139"/>
      <c r="AA112" s="139"/>
    </row>
    <row r="113" spans="2:27" ht="15" customHeight="1">
      <c r="B113" s="288" t="s">
        <v>1138</v>
      </c>
      <c r="C113" s="140">
        <v>0.10346666666666667</v>
      </c>
      <c r="D113" s="293">
        <v>4.9955384615384631E-2</v>
      </c>
      <c r="E113" s="140">
        <f t="shared" si="1"/>
        <v>5.3511282051282034E-2</v>
      </c>
      <c r="S113" s="139"/>
      <c r="T113" s="139"/>
      <c r="U113" s="139"/>
      <c r="V113" s="139"/>
      <c r="W113" s="139"/>
      <c r="X113" s="139"/>
      <c r="Y113" s="139"/>
      <c r="Z113" s="139"/>
      <c r="AA113" s="139"/>
    </row>
    <row r="114" spans="2:27" ht="15" customHeight="1">
      <c r="B114" s="288" t="s">
        <v>1139</v>
      </c>
      <c r="C114" s="140">
        <v>0.1065</v>
      </c>
      <c r="D114" s="293">
        <v>4.7423076923076908E-2</v>
      </c>
      <c r="E114" s="140">
        <f t="shared" si="1"/>
        <v>5.9076923076923089E-2</v>
      </c>
      <c r="S114" s="139"/>
      <c r="T114" s="139"/>
      <c r="U114" s="139"/>
      <c r="V114" s="139"/>
      <c r="W114" s="139"/>
      <c r="X114" s="139"/>
      <c r="Y114" s="139"/>
      <c r="Z114" s="139"/>
      <c r="AA114" s="139"/>
    </row>
    <row r="115" spans="2:27" ht="15" customHeight="1">
      <c r="B115" s="288" t="s">
        <v>1140</v>
      </c>
      <c r="C115" s="140">
        <v>0.10591666666666666</v>
      </c>
      <c r="D115" s="293">
        <v>4.7975384615384635E-2</v>
      </c>
      <c r="E115" s="140">
        <f t="shared" si="1"/>
        <v>5.7941282051282024E-2</v>
      </c>
      <c r="S115" s="139"/>
      <c r="T115" s="139"/>
      <c r="U115" s="139"/>
      <c r="V115" s="139"/>
      <c r="W115" s="139"/>
      <c r="X115" s="139"/>
      <c r="Y115" s="139"/>
      <c r="Z115" s="139"/>
      <c r="AA115" s="139"/>
    </row>
    <row r="116" spans="2:27" ht="15" customHeight="1">
      <c r="B116" s="288" t="s">
        <v>1141</v>
      </c>
      <c r="C116" s="140">
        <v>0.10324999999999999</v>
      </c>
      <c r="D116" s="293">
        <v>4.9892307692307715E-2</v>
      </c>
      <c r="E116" s="140">
        <f t="shared" si="1"/>
        <v>5.335769230769228E-2</v>
      </c>
      <c r="S116" s="139"/>
      <c r="T116" s="139"/>
      <c r="U116" s="139"/>
      <c r="V116" s="139"/>
      <c r="W116" s="139"/>
      <c r="X116" s="139"/>
      <c r="Y116" s="139"/>
      <c r="Z116" s="139"/>
      <c r="AA116" s="139"/>
    </row>
    <row r="117" spans="2:27" ht="15" customHeight="1">
      <c r="B117" s="288" t="s">
        <v>1142</v>
      </c>
      <c r="C117" s="140">
        <v>0.10400000000000001</v>
      </c>
      <c r="D117" s="293">
        <v>4.9499999999999982E-2</v>
      </c>
      <c r="E117" s="140">
        <f t="shared" si="1"/>
        <v>5.4500000000000028E-2</v>
      </c>
      <c r="S117" s="139"/>
      <c r="T117" s="139"/>
      <c r="U117" s="139"/>
      <c r="V117" s="139"/>
      <c r="W117" s="139"/>
      <c r="X117" s="139"/>
      <c r="Y117" s="139"/>
      <c r="Z117" s="139"/>
      <c r="AA117" s="139"/>
    </row>
    <row r="118" spans="2:27" ht="15" customHeight="1">
      <c r="B118" s="288" t="s">
        <v>1143</v>
      </c>
      <c r="C118" s="140">
        <v>0.10649999999999998</v>
      </c>
      <c r="D118" s="293">
        <v>4.6140000000000014E-2</v>
      </c>
      <c r="E118" s="140">
        <f t="shared" si="1"/>
        <v>6.0359999999999969E-2</v>
      </c>
      <c r="S118" s="139"/>
      <c r="T118" s="139"/>
      <c r="U118" s="139"/>
      <c r="V118" s="139"/>
      <c r="W118" s="139"/>
      <c r="X118" s="139"/>
      <c r="Y118" s="139"/>
      <c r="Z118" s="139"/>
      <c r="AA118" s="139"/>
    </row>
    <row r="119" spans="2:27" ht="15" customHeight="1">
      <c r="B119" s="288" t="s">
        <v>1144</v>
      </c>
      <c r="C119" s="140">
        <v>0.10614999999999999</v>
      </c>
      <c r="D119" s="293">
        <v>4.409538461538462E-2</v>
      </c>
      <c r="E119" s="140">
        <f t="shared" si="1"/>
        <v>6.2054615384615375E-2</v>
      </c>
      <c r="S119" s="139"/>
      <c r="T119" s="139"/>
      <c r="U119" s="139"/>
      <c r="V119" s="139"/>
      <c r="W119" s="139"/>
      <c r="X119" s="139"/>
      <c r="Y119" s="139"/>
      <c r="Z119" s="139"/>
      <c r="AA119" s="139"/>
    </row>
    <row r="120" spans="2:27" ht="15" customHeight="1">
      <c r="B120" s="288" t="s">
        <v>1145</v>
      </c>
      <c r="C120" s="140">
        <v>0.1053625</v>
      </c>
      <c r="D120" s="293">
        <v>4.5739999999999996E-2</v>
      </c>
      <c r="E120" s="140">
        <f t="shared" si="1"/>
        <v>5.9622500000000002E-2</v>
      </c>
      <c r="S120" s="139"/>
      <c r="T120" s="139"/>
      <c r="U120" s="139"/>
      <c r="V120" s="139"/>
      <c r="W120" s="139"/>
      <c r="X120" s="139"/>
      <c r="Y120" s="139"/>
      <c r="Z120" s="139"/>
      <c r="AA120" s="139"/>
    </row>
    <row r="121" spans="2:27" ht="15" customHeight="1">
      <c r="B121" s="288" t="s">
        <v>1146</v>
      </c>
      <c r="C121" s="140">
        <v>0.10426666666666667</v>
      </c>
      <c r="D121" s="293">
        <v>4.4501515151515146E-2</v>
      </c>
      <c r="E121" s="140">
        <f t="shared" si="1"/>
        <v>5.9765151515151528E-2</v>
      </c>
      <c r="S121" s="139"/>
      <c r="T121" s="139"/>
      <c r="U121" s="139"/>
      <c r="V121" s="139"/>
      <c r="W121" s="139"/>
      <c r="X121" s="139"/>
      <c r="Y121" s="139"/>
      <c r="Z121" s="139"/>
      <c r="AA121" s="139"/>
    </row>
    <row r="122" spans="2:27" ht="15" customHeight="1">
      <c r="B122" s="288" t="s">
        <v>1147</v>
      </c>
      <c r="C122" s="140">
        <v>0.103875</v>
      </c>
      <c r="D122" s="293">
        <v>3.6437500000000005E-2</v>
      </c>
      <c r="E122" s="140">
        <f t="shared" si="1"/>
        <v>6.7437499999999984E-2</v>
      </c>
      <c r="S122" s="139"/>
      <c r="T122" s="139"/>
      <c r="U122" s="139"/>
      <c r="V122" s="139"/>
      <c r="W122" s="139"/>
      <c r="X122" s="139"/>
      <c r="Y122" s="139"/>
      <c r="Z122" s="139"/>
      <c r="AA122" s="139"/>
    </row>
    <row r="123" spans="2:27" ht="15" customHeight="1">
      <c r="B123" s="288" t="s">
        <v>1148</v>
      </c>
      <c r="C123" s="140">
        <v>0.10751999999999999</v>
      </c>
      <c r="D123" s="293">
        <v>3.4393749999999994E-2</v>
      </c>
      <c r="E123" s="140">
        <f t="shared" si="1"/>
        <v>7.3126250000000004E-2</v>
      </c>
      <c r="S123" s="139"/>
      <c r="T123" s="139"/>
      <c r="U123" s="139"/>
      <c r="V123" s="139"/>
      <c r="W123" s="139"/>
      <c r="X123" s="139"/>
      <c r="Y123" s="139"/>
      <c r="Z123" s="139"/>
      <c r="AA123" s="139"/>
    </row>
    <row r="124" spans="2:27" ht="15" customHeight="1">
      <c r="B124" s="288" t="s">
        <v>1149</v>
      </c>
      <c r="C124" s="140">
        <v>0.1075</v>
      </c>
      <c r="D124" s="293">
        <v>4.1692307692307695E-2</v>
      </c>
      <c r="E124" s="140">
        <f t="shared" si="1"/>
        <v>6.5807692307692303E-2</v>
      </c>
      <c r="S124" s="139"/>
      <c r="T124" s="139"/>
      <c r="U124" s="139"/>
      <c r="V124" s="139"/>
      <c r="W124" s="139"/>
      <c r="X124" s="139"/>
      <c r="Y124" s="139"/>
      <c r="Z124" s="139"/>
      <c r="AA124" s="139"/>
    </row>
    <row r="125" spans="2:27" ht="15" customHeight="1">
      <c r="B125" s="288" t="s">
        <v>1150</v>
      </c>
      <c r="C125" s="140">
        <v>0.105</v>
      </c>
      <c r="D125" s="293">
        <v>4.321666666666666E-2</v>
      </c>
      <c r="E125" s="140">
        <f t="shared" si="1"/>
        <v>6.1783333333333336E-2</v>
      </c>
      <c r="S125" s="139"/>
      <c r="T125" s="139"/>
      <c r="U125" s="139"/>
      <c r="V125" s="139"/>
      <c r="W125" s="139"/>
      <c r="X125" s="139"/>
      <c r="Y125" s="139"/>
      <c r="Z125" s="139"/>
      <c r="AA125" s="139"/>
    </row>
    <row r="126" spans="2:27" ht="15" customHeight="1">
      <c r="B126" s="288" t="s">
        <v>1151</v>
      </c>
      <c r="C126" s="140">
        <v>0.10592000000000003</v>
      </c>
      <c r="D126" s="293">
        <v>4.3392187499999998E-2</v>
      </c>
      <c r="E126" s="140">
        <f t="shared" si="1"/>
        <v>6.252781250000003E-2</v>
      </c>
      <c r="S126" s="139"/>
      <c r="T126" s="139"/>
      <c r="U126" s="139"/>
      <c r="V126" s="139"/>
      <c r="W126" s="139"/>
      <c r="X126" s="139"/>
      <c r="Y126" s="139"/>
      <c r="Z126" s="139"/>
      <c r="AA126" s="139"/>
    </row>
    <row r="127" spans="2:27" ht="15" customHeight="1">
      <c r="B127" s="288" t="s">
        <v>1152</v>
      </c>
      <c r="C127" s="140">
        <v>0.10592500000000001</v>
      </c>
      <c r="D127" s="293">
        <v>4.6243749999999986E-2</v>
      </c>
      <c r="E127" s="140">
        <f t="shared" si="1"/>
        <v>5.9681250000000019E-2</v>
      </c>
      <c r="S127" s="139"/>
      <c r="T127" s="139"/>
      <c r="U127" s="139"/>
      <c r="V127" s="139"/>
      <c r="W127" s="139"/>
      <c r="X127" s="139"/>
      <c r="Y127" s="139"/>
      <c r="Z127" s="139"/>
      <c r="AA127" s="139"/>
    </row>
    <row r="128" spans="2:27" ht="15" customHeight="1">
      <c r="B128" s="288" t="s">
        <v>1153</v>
      </c>
      <c r="C128" s="140">
        <v>0.1018</v>
      </c>
      <c r="D128" s="293">
        <v>4.3692307692307676E-2</v>
      </c>
      <c r="E128" s="140">
        <f t="shared" si="1"/>
        <v>5.8107692307692325E-2</v>
      </c>
      <c r="S128" s="139"/>
      <c r="T128" s="139"/>
      <c r="U128" s="139"/>
      <c r="V128" s="139"/>
      <c r="W128" s="139"/>
      <c r="X128" s="139"/>
      <c r="Y128" s="139"/>
      <c r="Z128" s="139"/>
      <c r="AA128" s="139"/>
    </row>
    <row r="129" spans="2:27" ht="15" customHeight="1">
      <c r="B129" s="288" t="s">
        <v>1154</v>
      </c>
      <c r="C129" s="140">
        <v>0.10403333333333332</v>
      </c>
      <c r="D129" s="293">
        <v>3.8563636363636355E-2</v>
      </c>
      <c r="E129" s="140">
        <f t="shared" si="1"/>
        <v>6.5469696969696969E-2</v>
      </c>
      <c r="S129" s="139"/>
      <c r="T129" s="139"/>
      <c r="U129" s="139"/>
      <c r="V129" s="139"/>
      <c r="W129" s="139"/>
      <c r="X129" s="139"/>
      <c r="Y129" s="139"/>
      <c r="Z129" s="139"/>
      <c r="AA129" s="139"/>
    </row>
    <row r="130" spans="2:27" ht="15" customHeight="1">
      <c r="B130" s="288" t="s">
        <v>1155</v>
      </c>
      <c r="C130" s="140">
        <v>0.10378666666666668</v>
      </c>
      <c r="D130" s="293">
        <v>4.1749230769230768E-2</v>
      </c>
      <c r="E130" s="140">
        <f t="shared" si="1"/>
        <v>6.2037435897435912E-2</v>
      </c>
      <c r="S130" s="139"/>
      <c r="T130" s="139"/>
      <c r="U130" s="139"/>
      <c r="V130" s="139"/>
      <c r="W130" s="139"/>
      <c r="X130" s="139"/>
      <c r="Y130" s="139"/>
      <c r="Z130" s="139"/>
      <c r="AA130" s="139"/>
    </row>
    <row r="131" spans="2:27" ht="15" customHeight="1">
      <c r="B131" s="288" t="s">
        <v>1156</v>
      </c>
      <c r="C131" s="140">
        <v>0.10091666666666665</v>
      </c>
      <c r="D131" s="293">
        <v>4.5609374999999994E-2</v>
      </c>
      <c r="E131" s="140">
        <f t="shared" si="1"/>
        <v>5.5307291666666661E-2</v>
      </c>
      <c r="S131" s="139"/>
      <c r="T131" s="139"/>
      <c r="U131" s="139"/>
      <c r="V131" s="139"/>
      <c r="W131" s="139"/>
      <c r="X131" s="139"/>
      <c r="Y131" s="139"/>
      <c r="Z131" s="139"/>
      <c r="AA131" s="139"/>
    </row>
    <row r="132" spans="2:27" ht="15" customHeight="1">
      <c r="B132" s="291" t="s">
        <v>1157</v>
      </c>
      <c r="C132" s="140">
        <v>0.10262857142857143</v>
      </c>
      <c r="D132" s="293">
        <v>4.3387692307692308E-2</v>
      </c>
      <c r="E132" s="140">
        <f t="shared" si="1"/>
        <v>5.9240879120879122E-2</v>
      </c>
      <c r="S132" s="139"/>
      <c r="T132" s="139"/>
      <c r="U132" s="139"/>
      <c r="V132" s="139"/>
      <c r="W132" s="139"/>
      <c r="X132" s="139"/>
      <c r="Y132" s="139"/>
      <c r="Z132" s="139"/>
      <c r="AA132" s="139"/>
    </row>
    <row r="133" spans="2:27" ht="15" customHeight="1">
      <c r="B133" s="291" t="s">
        <v>1158</v>
      </c>
      <c r="C133" s="140">
        <v>0.10571666666666667</v>
      </c>
      <c r="D133" s="293">
        <v>3.6960606060606048E-2</v>
      </c>
      <c r="E133" s="140">
        <f t="shared" si="1"/>
        <v>6.8756060606060626E-2</v>
      </c>
      <c r="S133" s="139"/>
      <c r="T133" s="139"/>
      <c r="U133" s="139"/>
      <c r="V133" s="139"/>
      <c r="W133" s="139"/>
      <c r="X133" s="139"/>
      <c r="Y133" s="139"/>
      <c r="Z133" s="139"/>
      <c r="AA133" s="139"/>
    </row>
    <row r="134" spans="2:27" ht="15" customHeight="1">
      <c r="B134" s="291" t="s">
        <v>1159</v>
      </c>
      <c r="C134" s="140">
        <v>0.10387777777777778</v>
      </c>
      <c r="D134" s="293">
        <v>3.0376190476190473E-2</v>
      </c>
      <c r="E134" s="140">
        <f t="shared" si="1"/>
        <v>7.3501587301587304E-2</v>
      </c>
      <c r="S134" s="139"/>
      <c r="T134" s="139"/>
      <c r="U134" s="139"/>
      <c r="V134" s="139"/>
      <c r="W134" s="139"/>
      <c r="X134" s="139"/>
      <c r="Y134" s="139"/>
      <c r="Z134" s="139"/>
      <c r="AA134" s="139"/>
    </row>
    <row r="135" spans="2:27" ht="15" customHeight="1">
      <c r="B135" s="291" t="s">
        <v>1160</v>
      </c>
      <c r="C135" s="140">
        <v>0.10302857142857143</v>
      </c>
      <c r="D135" s="293">
        <v>3.1361538461538462E-2</v>
      </c>
      <c r="E135" s="140">
        <f t="shared" si="1"/>
        <v>7.1667032967032973E-2</v>
      </c>
      <c r="S135" s="139"/>
      <c r="T135" s="139"/>
      <c r="U135" s="139"/>
      <c r="V135" s="139"/>
      <c r="W135" s="139"/>
      <c r="X135" s="139"/>
      <c r="Y135" s="139"/>
      <c r="Z135" s="139"/>
      <c r="AA135" s="139"/>
    </row>
    <row r="136" spans="2:27" ht="15" customHeight="1">
      <c r="B136" s="291" t="s">
        <v>1161</v>
      </c>
      <c r="C136" s="140">
        <v>9.9500000000000005E-2</v>
      </c>
      <c r="D136" s="293">
        <v>2.9363076923076922E-2</v>
      </c>
      <c r="E136" s="140">
        <f t="shared" ref="E136:E189" si="2">C136-D136</f>
        <v>7.0136923076923083E-2</v>
      </c>
      <c r="S136" s="139"/>
      <c r="T136" s="139"/>
      <c r="U136" s="139"/>
      <c r="V136" s="139"/>
      <c r="W136" s="139"/>
      <c r="X136" s="139"/>
      <c r="Y136" s="139"/>
      <c r="Z136" s="139"/>
      <c r="AA136" s="139"/>
    </row>
    <row r="137" spans="2:27" ht="15" customHeight="1">
      <c r="B137" s="291" t="s">
        <v>1162</v>
      </c>
      <c r="C137" s="140">
        <v>9.9000000000000005E-2</v>
      </c>
      <c r="D137" s="293">
        <v>2.7429230769230779E-2</v>
      </c>
      <c r="E137" s="140">
        <f t="shared" si="2"/>
        <v>7.1570769230769229E-2</v>
      </c>
      <c r="S137" s="139"/>
      <c r="T137" s="139"/>
      <c r="U137" s="139"/>
      <c r="V137" s="139"/>
      <c r="W137" s="139"/>
      <c r="X137" s="139"/>
      <c r="Y137" s="139"/>
      <c r="Z137" s="139"/>
      <c r="AA137" s="139"/>
    </row>
    <row r="138" spans="2:27" ht="15" customHeight="1">
      <c r="B138" s="291" t="s">
        <v>1163</v>
      </c>
      <c r="C138" s="140">
        <v>0.10163529411764709</v>
      </c>
      <c r="D138" s="293">
        <v>2.8639062499999993E-2</v>
      </c>
      <c r="E138" s="140">
        <f t="shared" si="2"/>
        <v>7.2996231617647095E-2</v>
      </c>
      <c r="S138" s="139"/>
      <c r="T138" s="139"/>
      <c r="U138" s="139"/>
      <c r="V138" s="139"/>
      <c r="W138" s="139"/>
      <c r="X138" s="139"/>
      <c r="Y138" s="139"/>
      <c r="Z138" s="139"/>
      <c r="AA138" s="139"/>
    </row>
    <row r="139" spans="2:27" ht="15" customHeight="1">
      <c r="B139" s="291" t="s">
        <v>1164</v>
      </c>
      <c r="C139" s="140">
        <v>9.849999999999999E-2</v>
      </c>
      <c r="D139" s="293">
        <v>3.1303125000000008E-2</v>
      </c>
      <c r="E139" s="140">
        <f t="shared" si="2"/>
        <v>6.7196874999999989E-2</v>
      </c>
      <c r="S139" s="139"/>
      <c r="T139" s="139"/>
      <c r="U139" s="139"/>
      <c r="V139" s="139"/>
      <c r="W139" s="139"/>
      <c r="X139" s="139"/>
      <c r="Y139" s="139"/>
      <c r="Z139" s="139"/>
      <c r="AA139" s="139"/>
    </row>
    <row r="140" spans="2:27" ht="15" customHeight="1">
      <c r="B140" s="291" t="s">
        <v>1165</v>
      </c>
      <c r="C140" s="140">
        <v>9.8599999999999993E-2</v>
      </c>
      <c r="D140" s="293">
        <v>3.1412307692307684E-2</v>
      </c>
      <c r="E140" s="140">
        <f t="shared" si="2"/>
        <v>6.7187692307692309E-2</v>
      </c>
      <c r="S140" s="139"/>
      <c r="T140" s="139"/>
      <c r="U140" s="139"/>
      <c r="V140" s="139"/>
      <c r="W140" s="139"/>
      <c r="X140" s="139"/>
      <c r="Y140" s="139"/>
      <c r="Z140" s="139"/>
      <c r="AA140" s="139"/>
    </row>
    <row r="141" spans="2:27" ht="15" customHeight="1">
      <c r="B141" s="291" t="s">
        <v>1166</v>
      </c>
      <c r="C141" s="140">
        <v>0.10119999999999998</v>
      </c>
      <c r="D141" s="293">
        <v>3.7107575757575756E-2</v>
      </c>
      <c r="E141" s="140">
        <f t="shared" si="2"/>
        <v>6.4092424242424229E-2</v>
      </c>
      <c r="S141" s="139"/>
      <c r="T141" s="139"/>
      <c r="U141" s="139"/>
      <c r="V141" s="139"/>
      <c r="W141" s="139"/>
      <c r="X141" s="139"/>
      <c r="Y141" s="139"/>
      <c r="Z141" s="139"/>
      <c r="AA141" s="139"/>
    </row>
    <row r="142" spans="2:27" ht="15" customHeight="1">
      <c r="B142" s="291" t="s">
        <v>1167</v>
      </c>
      <c r="C142" s="140">
        <v>9.9668750000000014E-2</v>
      </c>
      <c r="D142" s="293">
        <v>3.7882812500000008E-2</v>
      </c>
      <c r="E142" s="140">
        <f t="shared" si="2"/>
        <v>6.1785937500000006E-2</v>
      </c>
      <c r="S142" s="139"/>
      <c r="T142" s="139"/>
      <c r="U142" s="139"/>
      <c r="V142" s="139"/>
      <c r="W142" s="139"/>
      <c r="X142" s="139"/>
      <c r="Y142" s="139"/>
      <c r="Z142" s="139"/>
      <c r="AA142" s="139"/>
    </row>
    <row r="143" spans="2:27" ht="15" customHeight="1">
      <c r="B143" s="291" t="s">
        <v>1168</v>
      </c>
      <c r="C143" s="140">
        <v>9.8549999999999999E-2</v>
      </c>
      <c r="D143" s="293">
        <v>3.6903125000000009E-2</v>
      </c>
      <c r="E143" s="140">
        <f t="shared" si="2"/>
        <v>6.164687499999999E-2</v>
      </c>
      <c r="S143" s="139"/>
      <c r="T143" s="139"/>
      <c r="U143" s="139"/>
      <c r="V143" s="139"/>
      <c r="W143" s="139"/>
      <c r="X143" s="139"/>
      <c r="Y143" s="139"/>
      <c r="Z143" s="139"/>
      <c r="AA143" s="139"/>
    </row>
    <row r="144" spans="2:27" ht="15" customHeight="1">
      <c r="B144" s="291" t="s">
        <v>1169</v>
      </c>
      <c r="C144" s="140">
        <v>0.10100000000000001</v>
      </c>
      <c r="D144" s="293">
        <v>3.4430769230769237E-2</v>
      </c>
      <c r="E144" s="140">
        <f t="shared" si="2"/>
        <v>6.6569230769230769E-2</v>
      </c>
      <c r="S144" s="139"/>
      <c r="T144" s="139"/>
      <c r="U144" s="139"/>
      <c r="V144" s="139"/>
      <c r="W144" s="139"/>
      <c r="X144" s="139"/>
      <c r="Y144" s="139"/>
      <c r="Z144" s="139"/>
      <c r="AA144" s="139"/>
    </row>
    <row r="145" spans="2:27" ht="15" customHeight="1">
      <c r="B145" s="291" t="s">
        <v>1170</v>
      </c>
      <c r="C145" s="140">
        <v>9.9000000000000005E-2</v>
      </c>
      <c r="D145" s="293">
        <v>3.2657575757575753E-2</v>
      </c>
      <c r="E145" s="140">
        <f t="shared" si="2"/>
        <v>6.6342424242424258E-2</v>
      </c>
      <c r="S145" s="139"/>
      <c r="T145" s="139"/>
      <c r="U145" s="139"/>
      <c r="V145" s="139"/>
      <c r="W145" s="139"/>
      <c r="X145" s="139"/>
      <c r="Y145" s="139"/>
      <c r="Z145" s="139"/>
      <c r="AA145" s="139"/>
    </row>
    <row r="146" spans="2:27" ht="15" customHeight="1">
      <c r="B146" s="291" t="s">
        <v>1171</v>
      </c>
      <c r="C146" s="140">
        <v>9.9440000000000001E-2</v>
      </c>
      <c r="D146" s="293">
        <v>2.9637499999999997E-2</v>
      </c>
      <c r="E146" s="140">
        <f t="shared" si="2"/>
        <v>6.9802500000000003E-2</v>
      </c>
      <c r="S146" s="139"/>
      <c r="T146" s="139"/>
      <c r="U146" s="139"/>
      <c r="V146" s="139"/>
      <c r="W146" s="139"/>
      <c r="X146" s="139"/>
      <c r="Y146" s="139"/>
      <c r="Z146" s="139"/>
      <c r="AA146" s="139"/>
    </row>
    <row r="147" spans="2:27" ht="15" customHeight="1">
      <c r="B147" s="291" t="s">
        <v>1172</v>
      </c>
      <c r="C147" s="140">
        <v>9.6374999999999988E-2</v>
      </c>
      <c r="D147" s="293">
        <v>2.5540625000000004E-2</v>
      </c>
      <c r="E147" s="140">
        <f t="shared" si="2"/>
        <v>7.0834374999999977E-2</v>
      </c>
      <c r="S147" s="139"/>
      <c r="T147" s="139"/>
      <c r="U147" s="139"/>
      <c r="V147" s="139"/>
      <c r="W147" s="139"/>
      <c r="X147" s="139"/>
      <c r="Y147" s="139"/>
      <c r="Z147" s="139"/>
      <c r="AA147" s="139"/>
    </row>
    <row r="148" spans="2:27" ht="15" customHeight="1">
      <c r="B148" s="291" t="s">
        <v>1173</v>
      </c>
      <c r="C148" s="140">
        <v>9.8266666666666655E-2</v>
      </c>
      <c r="D148" s="293">
        <v>2.8836923076923083E-2</v>
      </c>
      <c r="E148" s="140">
        <f t="shared" si="2"/>
        <v>6.9429743589743576E-2</v>
      </c>
      <c r="S148" s="139"/>
      <c r="T148" s="139"/>
      <c r="U148" s="139"/>
      <c r="V148" s="139"/>
      <c r="W148" s="139"/>
      <c r="X148" s="139"/>
      <c r="Y148" s="139"/>
      <c r="Z148" s="139"/>
      <c r="AA148" s="139"/>
    </row>
    <row r="149" spans="2:27" ht="15" customHeight="1">
      <c r="B149" s="291" t="s">
        <v>1174</v>
      </c>
      <c r="C149" s="140">
        <v>9.4E-2</v>
      </c>
      <c r="D149" s="293">
        <v>2.9624242424242438E-2</v>
      </c>
      <c r="E149" s="140">
        <f t="shared" si="2"/>
        <v>6.4375757575757558E-2</v>
      </c>
      <c r="S149" s="139"/>
      <c r="T149" s="139"/>
      <c r="U149" s="139"/>
      <c r="V149" s="139"/>
      <c r="W149" s="139"/>
      <c r="X149" s="139"/>
      <c r="Y149" s="139"/>
      <c r="Z149" s="139"/>
      <c r="AA149" s="139"/>
    </row>
    <row r="150" spans="2:27" ht="15" customHeight="1">
      <c r="B150" s="291" t="s">
        <v>1175</v>
      </c>
      <c r="C150" s="140">
        <v>9.862499999999999E-2</v>
      </c>
      <c r="D150" s="293">
        <v>2.9630303030303028E-2</v>
      </c>
      <c r="E150" s="140">
        <f t="shared" si="2"/>
        <v>6.8994696969696956E-2</v>
      </c>
      <c r="S150" s="139"/>
      <c r="T150" s="139"/>
      <c r="U150" s="139"/>
      <c r="V150" s="139"/>
      <c r="W150" s="139"/>
      <c r="X150" s="139"/>
      <c r="Y150" s="139"/>
      <c r="Z150" s="139"/>
      <c r="AA150" s="139"/>
    </row>
    <row r="151" spans="2:27" ht="15" customHeight="1">
      <c r="B151" s="291" t="s">
        <v>1176</v>
      </c>
      <c r="C151" s="140">
        <v>9.7000000000000017E-2</v>
      </c>
      <c r="D151" s="293">
        <v>2.7218461538461539E-2</v>
      </c>
      <c r="E151" s="140">
        <f t="shared" si="2"/>
        <v>6.9781538461538478E-2</v>
      </c>
      <c r="S151" s="139"/>
      <c r="T151" s="139"/>
      <c r="U151" s="139"/>
      <c r="V151" s="139"/>
      <c r="W151" s="139"/>
      <c r="X151" s="139"/>
      <c r="Y151" s="139"/>
      <c r="Z151" s="139"/>
      <c r="AA151" s="139"/>
    </row>
    <row r="152" spans="2:27" ht="15" customHeight="1">
      <c r="B152" s="291" t="s">
        <v>1177</v>
      </c>
      <c r="C152" s="140">
        <v>9.4800000000000009E-2</v>
      </c>
      <c r="D152" s="293">
        <v>2.5672307692307696E-2</v>
      </c>
      <c r="E152" s="140">
        <f t="shared" si="2"/>
        <v>6.9127692307692307E-2</v>
      </c>
      <c r="S152" s="139"/>
      <c r="T152" s="139"/>
      <c r="U152" s="139"/>
      <c r="V152" s="139"/>
      <c r="W152" s="139"/>
      <c r="X152" s="139"/>
      <c r="Y152" s="139"/>
      <c r="Z152" s="139"/>
      <c r="AA152" s="139"/>
    </row>
    <row r="153" spans="2:27" ht="15" customHeight="1">
      <c r="B153" s="291" t="s">
        <v>1178</v>
      </c>
      <c r="C153" s="140">
        <v>9.7349999999999992E-2</v>
      </c>
      <c r="D153" s="293">
        <v>2.2793939393939398E-2</v>
      </c>
      <c r="E153" s="140">
        <f t="shared" si="2"/>
        <v>7.4556060606060598E-2</v>
      </c>
      <c r="S153" s="139"/>
      <c r="T153" s="139"/>
      <c r="U153" s="139"/>
      <c r="V153" s="139"/>
      <c r="W153" s="139"/>
      <c r="X153" s="139"/>
      <c r="Y153" s="139"/>
      <c r="Z153" s="139"/>
      <c r="AA153" s="139"/>
    </row>
    <row r="154" spans="2:27" ht="15" customHeight="1">
      <c r="B154" s="291" t="s">
        <v>1179</v>
      </c>
      <c r="C154" s="140">
        <v>9.8319999999999991E-2</v>
      </c>
      <c r="D154" s="293">
        <v>2.8333846153846154E-2</v>
      </c>
      <c r="E154" s="140">
        <f t="shared" si="2"/>
        <v>6.9986153846153837E-2</v>
      </c>
      <c r="S154" s="139"/>
      <c r="T154" s="139"/>
      <c r="U154" s="139"/>
      <c r="V154" s="139"/>
      <c r="W154" s="139"/>
      <c r="X154" s="139"/>
      <c r="Y154" s="139"/>
      <c r="Z154" s="139"/>
      <c r="AA154" s="139"/>
    </row>
    <row r="155" spans="2:27" ht="15" customHeight="1">
      <c r="B155" s="291" t="s">
        <v>1180</v>
      </c>
      <c r="C155" s="140">
        <v>9.7183333333333344E-2</v>
      </c>
      <c r="D155" s="293">
        <v>3.0452307692307709E-2</v>
      </c>
      <c r="E155" s="140">
        <f t="shared" si="2"/>
        <v>6.6731025641025635E-2</v>
      </c>
      <c r="S155" s="139"/>
      <c r="T155" s="139"/>
      <c r="U155" s="139"/>
      <c r="V155" s="139"/>
      <c r="W155" s="139"/>
      <c r="X155" s="139"/>
      <c r="Y155" s="139"/>
      <c r="Z155" s="139"/>
      <c r="AA155" s="139"/>
    </row>
    <row r="156" spans="2:27" ht="15" customHeight="1">
      <c r="B156" s="291" t="s">
        <v>1181</v>
      </c>
      <c r="C156" s="140">
        <v>9.6428571428571419E-2</v>
      </c>
      <c r="D156" s="293">
        <v>2.8972307692307693E-2</v>
      </c>
      <c r="E156" s="140">
        <f t="shared" si="2"/>
        <v>6.7456263736263733E-2</v>
      </c>
      <c r="S156" s="139"/>
      <c r="T156" s="139"/>
      <c r="U156" s="139"/>
      <c r="V156" s="139"/>
      <c r="W156" s="139"/>
      <c r="X156" s="139"/>
      <c r="Y156" s="139"/>
      <c r="Z156" s="139"/>
      <c r="AA156" s="139"/>
    </row>
    <row r="157" spans="2:27" ht="15" customHeight="1">
      <c r="B157" s="291" t="s">
        <v>1182</v>
      </c>
      <c r="C157" s="140">
        <v>0.1</v>
      </c>
      <c r="D157" s="293">
        <v>2.8173846153846157E-2</v>
      </c>
      <c r="E157" s="140">
        <f t="shared" si="2"/>
        <v>7.1826153846153845E-2</v>
      </c>
      <c r="S157" s="139"/>
      <c r="T157" s="139"/>
      <c r="U157" s="139"/>
      <c r="V157" s="139"/>
      <c r="W157" s="139"/>
      <c r="X157" s="139"/>
      <c r="Y157" s="139"/>
      <c r="Z157" s="139"/>
      <c r="AA157" s="139"/>
    </row>
    <row r="158" spans="2:27" ht="15" customHeight="1">
      <c r="B158" s="291" t="s">
        <v>1183</v>
      </c>
      <c r="C158" s="140">
        <v>9.9064285714285716E-2</v>
      </c>
      <c r="D158" s="293">
        <v>2.817384615384615E-2</v>
      </c>
      <c r="E158" s="140">
        <f t="shared" si="2"/>
        <v>7.0890439560439569E-2</v>
      </c>
      <c r="S158" s="139"/>
      <c r="T158" s="139"/>
      <c r="U158" s="139"/>
      <c r="V158" s="139"/>
      <c r="W158" s="139"/>
      <c r="X158" s="139"/>
      <c r="Y158" s="139"/>
      <c r="Z158" s="139"/>
      <c r="AA158" s="139"/>
    </row>
    <row r="159" spans="2:27" ht="15" customHeight="1">
      <c r="B159" s="291" t="s">
        <v>1184</v>
      </c>
      <c r="C159" s="140">
        <v>9.6883333333333321E-2</v>
      </c>
      <c r="D159" s="293">
        <v>3.0235384615384615E-2</v>
      </c>
      <c r="E159" s="140">
        <f t="shared" si="2"/>
        <v>6.6647948717948713E-2</v>
      </c>
      <c r="S159" s="139"/>
      <c r="T159" s="139"/>
      <c r="U159" s="139"/>
      <c r="V159" s="139"/>
      <c r="W159" s="139"/>
      <c r="X159" s="139"/>
      <c r="Y159" s="139"/>
      <c r="Z159" s="139"/>
      <c r="AA159" s="139"/>
    </row>
    <row r="160" spans="2:27" ht="15" customHeight="1">
      <c r="B160" s="291" t="s">
        <v>1185</v>
      </c>
      <c r="C160" s="140">
        <v>9.7474999999999992E-2</v>
      </c>
      <c r="D160" s="293">
        <v>3.0853846153846162E-2</v>
      </c>
      <c r="E160" s="140">
        <f t="shared" si="2"/>
        <v>6.662115384615383E-2</v>
      </c>
      <c r="S160" s="139"/>
      <c r="T160" s="139"/>
      <c r="U160" s="139"/>
      <c r="V160" s="139"/>
      <c r="W160" s="139"/>
      <c r="X160" s="139"/>
      <c r="Y160" s="139"/>
      <c r="Z160" s="139"/>
      <c r="AA160" s="139"/>
    </row>
    <row r="161" spans="2:27" ht="15" customHeight="1">
      <c r="B161" s="291" t="s">
        <v>1186</v>
      </c>
      <c r="C161" s="140">
        <v>9.6859999999999988E-2</v>
      </c>
      <c r="D161" s="293">
        <v>3.0607692307692315E-2</v>
      </c>
      <c r="E161" s="140">
        <f t="shared" si="2"/>
        <v>6.6252307692307666E-2</v>
      </c>
      <c r="S161" s="139"/>
      <c r="T161" s="139"/>
      <c r="U161" s="139"/>
      <c r="V161" s="139"/>
      <c r="W161" s="139"/>
      <c r="X161" s="139"/>
      <c r="Y161" s="139"/>
      <c r="Z161" s="139"/>
      <c r="AA161" s="139"/>
    </row>
    <row r="162" spans="2:27" ht="15" customHeight="1">
      <c r="B162" s="291" t="s">
        <v>1187</v>
      </c>
      <c r="C162" s="140">
        <v>9.5225000000000018E-2</v>
      </c>
      <c r="D162" s="293">
        <v>3.26939393939394E-2</v>
      </c>
      <c r="E162" s="140">
        <f t="shared" si="2"/>
        <v>6.2531060606060618E-2</v>
      </c>
      <c r="S162" s="139"/>
      <c r="T162" s="139"/>
      <c r="U162" s="139"/>
      <c r="V162" s="139"/>
      <c r="W162" s="139"/>
      <c r="X162" s="139"/>
      <c r="Y162" s="139"/>
      <c r="Z162" s="139"/>
      <c r="AA162" s="139"/>
    </row>
    <row r="163" spans="2:27" ht="15" customHeight="1">
      <c r="B163" s="291" t="s">
        <v>1188</v>
      </c>
      <c r="C163" s="140">
        <v>9.7166666666666665E-2</v>
      </c>
      <c r="D163" s="293">
        <v>3.0129687499999998E-2</v>
      </c>
      <c r="E163" s="140">
        <f t="shared" si="2"/>
        <v>6.7036979166666663E-2</v>
      </c>
      <c r="S163" s="139"/>
      <c r="T163" s="139"/>
      <c r="U163" s="139"/>
      <c r="V163" s="139"/>
      <c r="W163" s="139"/>
      <c r="X163" s="139"/>
      <c r="Y163" s="139"/>
      <c r="Z163" s="139"/>
      <c r="AA163" s="139"/>
    </row>
    <row r="164" spans="2:27" ht="15" customHeight="1">
      <c r="B164" s="291" t="s">
        <v>1189</v>
      </c>
      <c r="C164" s="140">
        <v>9.5762499999999987E-2</v>
      </c>
      <c r="D164" s="293">
        <v>2.7836923076923075E-2</v>
      </c>
      <c r="E164" s="140">
        <f t="shared" si="2"/>
        <v>6.7925576923076908E-2</v>
      </c>
      <c r="S164" s="139"/>
      <c r="T164" s="139"/>
      <c r="U164" s="139"/>
      <c r="V164" s="139"/>
      <c r="W164" s="139"/>
      <c r="X164" s="139"/>
      <c r="Y164" s="139"/>
      <c r="Z164" s="139"/>
      <c r="AA164" s="139"/>
    </row>
    <row r="165" spans="2:27" ht="15" customHeight="1">
      <c r="B165" s="291" t="s">
        <v>1190</v>
      </c>
      <c r="C165" s="140">
        <v>9.5299999999999996E-2</v>
      </c>
      <c r="D165" s="293">
        <v>2.2849999999999995E-2</v>
      </c>
      <c r="E165" s="140">
        <f t="shared" si="2"/>
        <v>7.2450000000000001E-2</v>
      </c>
      <c r="S165" s="139"/>
      <c r="T165" s="139"/>
      <c r="U165" s="139"/>
      <c r="V165" s="139"/>
      <c r="W165" s="139"/>
      <c r="X165" s="139"/>
      <c r="Y165" s="139"/>
      <c r="Z165" s="139"/>
      <c r="AA165" s="139"/>
    </row>
    <row r="166" spans="2:27" ht="15" customHeight="1">
      <c r="B166" s="291" t="s">
        <v>1191</v>
      </c>
      <c r="C166" s="140">
        <v>9.8875000000000005E-2</v>
      </c>
      <c r="D166" s="293">
        <v>2.2566666666666676E-2</v>
      </c>
      <c r="E166" s="140">
        <f t="shared" si="2"/>
        <v>7.6308333333333325E-2</v>
      </c>
      <c r="S166" s="139"/>
      <c r="T166" s="139"/>
      <c r="U166" s="139"/>
      <c r="V166" s="139"/>
      <c r="W166" s="139"/>
      <c r="X166" s="139"/>
      <c r="Y166" s="139"/>
      <c r="Z166" s="139"/>
      <c r="AA166" s="139"/>
    </row>
    <row r="167" spans="2:27" ht="15" customHeight="1">
      <c r="B167" s="291" t="s">
        <v>1192</v>
      </c>
      <c r="C167" s="140">
        <v>9.7185714285714292E-2</v>
      </c>
      <c r="D167" s="293">
        <v>1.8878461538461538E-2</v>
      </c>
      <c r="E167" s="140">
        <f t="shared" si="2"/>
        <v>7.8307252747252754E-2</v>
      </c>
      <c r="S167" s="139"/>
      <c r="T167" s="139"/>
      <c r="U167" s="139"/>
      <c r="V167" s="139"/>
      <c r="W167" s="139"/>
      <c r="X167" s="139"/>
      <c r="Y167" s="139"/>
      <c r="Z167" s="139"/>
      <c r="AA167" s="139"/>
    </row>
    <row r="168" spans="2:27" ht="15" customHeight="1">
      <c r="B168" s="291" t="s">
        <v>1193</v>
      </c>
      <c r="C168" s="140">
        <v>9.5749999999999988E-2</v>
      </c>
      <c r="D168" s="293">
        <v>1.3801538461538454E-2</v>
      </c>
      <c r="E168" s="140">
        <f t="shared" si="2"/>
        <v>8.1948461538461539E-2</v>
      </c>
      <c r="S168" s="139"/>
      <c r="T168" s="139"/>
      <c r="U168" s="139"/>
      <c r="V168" s="139"/>
      <c r="W168" s="139"/>
      <c r="X168" s="139"/>
      <c r="Y168" s="139"/>
      <c r="Z168" s="139"/>
      <c r="AA168" s="139"/>
    </row>
    <row r="169" spans="2:27" ht="15" customHeight="1">
      <c r="B169" s="291">
        <v>2020.3</v>
      </c>
      <c r="C169" s="140">
        <v>9.2999999999999985E-2</v>
      </c>
      <c r="D169" s="293">
        <v>1.3654545454545457E-2</v>
      </c>
      <c r="E169" s="140">
        <f t="shared" si="2"/>
        <v>7.9345454545454525E-2</v>
      </c>
      <c r="S169" s="139"/>
      <c r="T169" s="139"/>
      <c r="U169" s="139"/>
      <c r="V169" s="139"/>
      <c r="W169" s="139"/>
      <c r="X169" s="139"/>
      <c r="Y169" s="139"/>
      <c r="Z169" s="139"/>
      <c r="AA169" s="139"/>
    </row>
    <row r="170" spans="2:27" ht="15" customHeight="1">
      <c r="B170" s="291">
        <v>2020.4</v>
      </c>
      <c r="C170" s="140">
        <v>9.5599999999999991E-2</v>
      </c>
      <c r="D170" s="293">
        <v>1.6210606060606054E-2</v>
      </c>
      <c r="E170" s="140">
        <f t="shared" si="2"/>
        <v>7.938939393939394E-2</v>
      </c>
      <c r="S170" s="139"/>
      <c r="T170" s="139"/>
      <c r="U170" s="139"/>
      <c r="V170" s="139"/>
      <c r="W170" s="139"/>
      <c r="X170" s="139"/>
      <c r="Y170" s="139"/>
      <c r="Z170" s="139"/>
      <c r="AA170" s="139"/>
    </row>
    <row r="171" spans="2:27" ht="15" customHeight="1">
      <c r="B171" s="291">
        <v>2021.1</v>
      </c>
      <c r="C171" s="140">
        <v>9.4500000000000001E-2</v>
      </c>
      <c r="D171" s="293">
        <v>2.0748437499999998E-2</v>
      </c>
      <c r="E171" s="140">
        <f t="shared" si="2"/>
        <v>7.3751562500000006E-2</v>
      </c>
      <c r="S171" s="139"/>
      <c r="T171" s="139"/>
      <c r="U171" s="139"/>
      <c r="V171" s="139"/>
      <c r="W171" s="139"/>
      <c r="X171" s="139"/>
      <c r="Y171" s="139"/>
      <c r="Z171" s="139"/>
      <c r="AA171" s="139"/>
    </row>
    <row r="172" spans="2:27" ht="15" customHeight="1">
      <c r="B172" s="291">
        <v>2021.2</v>
      </c>
      <c r="C172" s="140">
        <v>9.4683333333333328E-2</v>
      </c>
      <c r="D172" s="293">
        <v>2.2579999999999996E-2</v>
      </c>
      <c r="E172" s="140">
        <f t="shared" si="2"/>
        <v>7.2103333333333325E-2</v>
      </c>
      <c r="S172" s="139"/>
      <c r="T172" s="139"/>
      <c r="U172" s="139"/>
      <c r="V172" s="139"/>
      <c r="W172" s="139"/>
      <c r="X172" s="139"/>
      <c r="Y172" s="139"/>
      <c r="Z172" s="139"/>
      <c r="AA172" s="139"/>
    </row>
    <row r="173" spans="2:27" ht="15" customHeight="1">
      <c r="B173" s="291">
        <v>2021.3</v>
      </c>
      <c r="C173" s="140">
        <v>9.2740000000000003E-2</v>
      </c>
      <c r="D173" s="293">
        <v>1.9333333333333327E-2</v>
      </c>
      <c r="E173" s="140">
        <f t="shared" si="2"/>
        <v>7.3406666666666676E-2</v>
      </c>
      <c r="S173" s="139"/>
      <c r="T173" s="139"/>
      <c r="U173" s="139"/>
      <c r="V173" s="139"/>
      <c r="W173" s="139"/>
      <c r="X173" s="139"/>
      <c r="Y173" s="139"/>
      <c r="Z173" s="139"/>
      <c r="AA173" s="139"/>
    </row>
    <row r="174" spans="2:27" ht="15" customHeight="1">
      <c r="B174" s="291">
        <v>2021.4</v>
      </c>
      <c r="C174" s="140">
        <v>9.69E-2</v>
      </c>
      <c r="D174" s="140">
        <v>1.9479687499999995E-2</v>
      </c>
      <c r="E174" s="140">
        <f t="shared" si="2"/>
        <v>7.7420312500000005E-2</v>
      </c>
      <c r="S174" s="139"/>
      <c r="T174" s="139"/>
      <c r="U174" s="139"/>
      <c r="V174" s="139"/>
      <c r="W174" s="139"/>
      <c r="X174" s="139"/>
      <c r="Y174" s="139"/>
      <c r="Z174" s="139"/>
      <c r="AA174" s="139"/>
    </row>
    <row r="175" spans="2:27" ht="15" customHeight="1">
      <c r="B175" s="291">
        <v>2022.1</v>
      </c>
      <c r="C175" s="140">
        <v>9.4499999999999987E-2</v>
      </c>
      <c r="D175" s="293">
        <v>2.2546031746031748E-2</v>
      </c>
      <c r="E175" s="140">
        <f t="shared" si="2"/>
        <v>7.1953968253968242E-2</v>
      </c>
      <c r="S175" s="139"/>
      <c r="T175" s="139"/>
      <c r="U175" s="139"/>
      <c r="V175" s="139"/>
      <c r="W175" s="139"/>
      <c r="X175" s="139"/>
      <c r="Y175" s="139"/>
      <c r="Z175" s="139"/>
      <c r="AA175" s="139"/>
    </row>
    <row r="176" spans="2:27" ht="15" customHeight="1">
      <c r="B176" s="291">
        <v>2022.2</v>
      </c>
      <c r="C176" s="140">
        <v>9.5000000000000001E-2</v>
      </c>
      <c r="D176" s="140">
        <v>3.0455384615384599E-2</v>
      </c>
      <c r="E176" s="140">
        <f t="shared" si="2"/>
        <v>6.4544615384615395E-2</v>
      </c>
      <c r="S176" s="139"/>
      <c r="T176" s="139"/>
      <c r="U176" s="139"/>
      <c r="V176" s="139"/>
      <c r="W176" s="139"/>
      <c r="X176" s="139"/>
      <c r="Y176" s="139"/>
      <c r="Z176" s="139"/>
      <c r="AA176" s="139"/>
    </row>
    <row r="177" spans="2:27" ht="15" customHeight="1">
      <c r="B177" s="291">
        <v>2022.3</v>
      </c>
      <c r="C177" s="140">
        <v>9.1399999999999995E-2</v>
      </c>
      <c r="D177" s="140">
        <v>3.2607575757575759E-2</v>
      </c>
      <c r="E177" s="140">
        <f t="shared" si="2"/>
        <v>5.8792424242424236E-2</v>
      </c>
      <c r="S177" s="139"/>
      <c r="T177" s="139"/>
      <c r="U177" s="139"/>
      <c r="V177" s="139"/>
      <c r="W177" s="139"/>
      <c r="X177" s="139"/>
      <c r="Y177" s="139"/>
      <c r="Z177" s="139"/>
      <c r="AA177" s="139"/>
    </row>
    <row r="178" spans="2:27" ht="15" customHeight="1">
      <c r="B178" s="291">
        <v>2022.4</v>
      </c>
      <c r="C178" s="140">
        <v>9.9358823529411763E-2</v>
      </c>
      <c r="D178" s="140">
        <v>3.8912500000000003E-2</v>
      </c>
      <c r="E178" s="140">
        <f t="shared" si="2"/>
        <v>6.0446323529411761E-2</v>
      </c>
      <c r="S178" s="139"/>
      <c r="T178" s="139"/>
      <c r="U178" s="139"/>
      <c r="V178" s="139"/>
      <c r="W178" s="139"/>
      <c r="X178" s="139"/>
      <c r="Y178" s="139"/>
      <c r="Z178" s="139"/>
      <c r="AA178" s="139"/>
    </row>
    <row r="179" spans="2:27" ht="15" customHeight="1">
      <c r="B179" s="291">
        <v>2023.1</v>
      </c>
      <c r="C179" s="140">
        <v>9.7166666666666679E-2</v>
      </c>
      <c r="D179" s="140">
        <v>3.7495384615384618E-2</v>
      </c>
      <c r="E179" s="140">
        <f t="shared" si="2"/>
        <v>5.9671282051282061E-2</v>
      </c>
      <c r="S179" s="139"/>
      <c r="T179" s="139"/>
      <c r="U179" s="139"/>
      <c r="V179" s="139"/>
      <c r="W179" s="139"/>
      <c r="X179" s="139"/>
      <c r="Y179" s="139"/>
      <c r="Z179" s="139"/>
      <c r="AA179" s="139"/>
    </row>
    <row r="180" spans="2:27" ht="15" customHeight="1">
      <c r="B180" s="291">
        <v>2023.2</v>
      </c>
      <c r="C180" s="140">
        <v>9.6666666666666679E-2</v>
      </c>
      <c r="D180" s="140">
        <v>3.808461538461537E-2</v>
      </c>
      <c r="E180" s="140">
        <f t="shared" si="2"/>
        <v>5.8582051282051309E-2</v>
      </c>
      <c r="S180" s="139"/>
      <c r="T180" s="139"/>
      <c r="U180" s="139"/>
      <c r="V180" s="139"/>
      <c r="W180" s="139"/>
      <c r="X180" s="139"/>
      <c r="Y180" s="139"/>
      <c r="Z180" s="139"/>
      <c r="AA180" s="139"/>
    </row>
    <row r="181" spans="2:27" ht="15" customHeight="1">
      <c r="B181" s="291">
        <v>2023.3</v>
      </c>
      <c r="C181" s="140">
        <v>9.7888888888888886E-2</v>
      </c>
      <c r="D181" s="140">
        <v>4.234461538461539E-2</v>
      </c>
      <c r="E181" s="140">
        <f t="shared" si="2"/>
        <v>5.5544273504273496E-2</v>
      </c>
      <c r="S181" s="139"/>
      <c r="T181" s="139"/>
      <c r="U181" s="139"/>
      <c r="V181" s="139"/>
      <c r="W181" s="139"/>
      <c r="X181" s="139"/>
      <c r="Y181" s="139"/>
      <c r="Z181" s="139"/>
      <c r="AA181" s="139"/>
    </row>
    <row r="182" spans="2:27" ht="15" customHeight="1">
      <c r="B182" s="291">
        <v>2023.4</v>
      </c>
      <c r="C182" s="140">
        <v>9.8483333333333326E-2</v>
      </c>
      <c r="D182" s="140">
        <v>4.5817187500000002E-2</v>
      </c>
      <c r="E182" s="140">
        <f t="shared" si="2"/>
        <v>5.2666145833333324E-2</v>
      </c>
      <c r="S182" s="139"/>
      <c r="T182" s="139"/>
      <c r="U182" s="139"/>
      <c r="V182" s="139"/>
      <c r="W182" s="139"/>
      <c r="X182" s="139"/>
      <c r="Y182" s="139"/>
      <c r="Z182" s="139"/>
      <c r="AA182" s="139"/>
    </row>
    <row r="183" spans="2:27" ht="15" customHeight="1">
      <c r="B183" s="291">
        <v>2024.1</v>
      </c>
      <c r="C183" s="140">
        <v>9.6728571428571414E-2</v>
      </c>
      <c r="D183" s="140">
        <v>4.3239062499999988E-2</v>
      </c>
      <c r="E183" s="140">
        <f t="shared" si="2"/>
        <v>5.3489508928571426E-2</v>
      </c>
      <c r="S183" s="139"/>
      <c r="T183" s="139"/>
      <c r="U183" s="139"/>
      <c r="V183" s="139"/>
      <c r="W183" s="139"/>
      <c r="X183" s="139"/>
      <c r="Y183" s="139"/>
      <c r="Z183" s="139"/>
      <c r="AA183" s="139"/>
    </row>
    <row r="184" spans="2:27" ht="15" customHeight="1">
      <c r="B184" s="291">
        <v>2024.2</v>
      </c>
      <c r="C184" s="140">
        <v>9.8966666666666661E-2</v>
      </c>
      <c r="D184" s="140">
        <v>4.5758461538461546E-2</v>
      </c>
      <c r="E184" s="140">
        <f t="shared" si="2"/>
        <v>5.3208205128205115E-2</v>
      </c>
      <c r="S184" s="139"/>
      <c r="T184" s="139"/>
      <c r="U184" s="139"/>
      <c r="V184" s="139"/>
      <c r="W184" s="139"/>
      <c r="X184" s="139"/>
      <c r="Y184" s="139"/>
      <c r="Z184" s="139"/>
      <c r="AA184" s="139"/>
    </row>
    <row r="185" spans="2:27" ht="15" customHeight="1">
      <c r="B185" s="291">
        <v>2024.3</v>
      </c>
      <c r="C185" s="140">
        <v>9.8800000000000013E-2</v>
      </c>
      <c r="D185" s="140">
        <v>4.2295454545454539E-2</v>
      </c>
      <c r="E185" s="140">
        <f t="shared" si="2"/>
        <v>5.6504545454545474E-2</v>
      </c>
      <c r="S185" s="139"/>
      <c r="T185" s="139"/>
      <c r="U185" s="139"/>
      <c r="V185" s="139"/>
      <c r="W185" s="139"/>
      <c r="X185" s="139"/>
      <c r="Y185" s="139"/>
      <c r="Z185" s="139"/>
      <c r="AA185" s="139"/>
    </row>
    <row r="186" spans="2:27" ht="15" customHeight="1">
      <c r="B186" s="291">
        <v>2024.4</v>
      </c>
      <c r="C186" s="140">
        <v>9.8978571428571444E-2</v>
      </c>
      <c r="D186" s="140">
        <v>4.4976562499999997E-2</v>
      </c>
      <c r="E186" s="140">
        <f t="shared" si="2"/>
        <v>5.4002008928571446E-2</v>
      </c>
      <c r="S186" s="139"/>
      <c r="T186" s="139"/>
      <c r="U186" s="139"/>
      <c r="V186" s="139"/>
      <c r="W186" s="139"/>
      <c r="X186" s="139"/>
      <c r="Y186" s="139"/>
      <c r="Z186" s="139"/>
      <c r="AA186" s="139"/>
    </row>
    <row r="187" spans="2:27" ht="15" customHeight="1">
      <c r="B187" s="291">
        <v>2025.1</v>
      </c>
      <c r="C187" s="140">
        <v>9.8299999999999985E-2</v>
      </c>
      <c r="D187" s="140">
        <v>4.7157812500000021E-2</v>
      </c>
      <c r="E187" s="140">
        <f t="shared" si="2"/>
        <v>5.1142187499999964E-2</v>
      </c>
      <c r="S187" s="139"/>
      <c r="T187" s="139"/>
      <c r="U187" s="139"/>
      <c r="V187" s="139"/>
      <c r="W187" s="139"/>
      <c r="X187" s="139"/>
      <c r="Y187" s="139"/>
      <c r="Z187" s="139"/>
      <c r="AA187" s="139"/>
    </row>
    <row r="188" spans="2:27" ht="15" customHeight="1">
      <c r="B188" s="291">
        <v>2025.2</v>
      </c>
      <c r="C188" s="140">
        <v>9.5200000000000007E-2</v>
      </c>
      <c r="D188" s="140">
        <v>4.838000000000002E-2</v>
      </c>
      <c r="E188" s="140">
        <f t="shared" si="2"/>
        <v>4.6819999999999987E-2</v>
      </c>
      <c r="S188" s="139"/>
      <c r="T188" s="139"/>
      <c r="U188" s="139"/>
      <c r="V188" s="139"/>
      <c r="W188" s="139"/>
      <c r="X188" s="139"/>
      <c r="Y188" s="139"/>
      <c r="Z188" s="139"/>
      <c r="AA188" s="139"/>
    </row>
    <row r="189" spans="2:27" ht="15" customHeight="1">
      <c r="B189" s="291">
        <v>2025.3</v>
      </c>
      <c r="C189" s="140">
        <v>9.5750000000000002E-2</v>
      </c>
      <c r="D189" s="140">
        <v>4.8458461538461534E-2</v>
      </c>
      <c r="E189" s="140">
        <f t="shared" si="2"/>
        <v>4.7291538461538468E-2</v>
      </c>
      <c r="S189" s="139"/>
      <c r="T189" s="139"/>
      <c r="U189" s="139"/>
      <c r="V189" s="139"/>
      <c r="W189" s="139"/>
      <c r="X189" s="139"/>
      <c r="Y189" s="139"/>
      <c r="Z189" s="139"/>
      <c r="AA189" s="139"/>
    </row>
    <row r="190" spans="2:27" ht="15" customHeight="1">
      <c r="B190" s="302">
        <v>2025.4</v>
      </c>
      <c r="C190" s="140">
        <v>9.9914285714285705E-2</v>
      </c>
      <c r="D190" s="140">
        <v>4.665365853658536E-2</v>
      </c>
      <c r="E190" s="140">
        <f>C190-D190</f>
        <v>5.3260627177700345E-2</v>
      </c>
      <c r="S190" s="139"/>
      <c r="T190" s="139"/>
      <c r="U190" s="139"/>
      <c r="V190" s="139"/>
      <c r="W190" s="139"/>
      <c r="X190" s="139"/>
      <c r="Y190" s="139"/>
      <c r="Z190" s="139"/>
      <c r="AA190" s="139"/>
    </row>
    <row r="191" spans="2:27" ht="15" customHeight="1">
      <c r="B191" s="303" t="s">
        <v>1082</v>
      </c>
      <c r="C191" s="304">
        <f>AVERAGE(C7:C190)</f>
        <v>0.1145505689521278</v>
      </c>
      <c r="D191" s="304">
        <f t="shared" ref="D191:E191" si="3">AVERAGE(D7:D190)</f>
        <v>6.0189188569345443E-2</v>
      </c>
      <c r="E191" s="304">
        <f t="shared" si="3"/>
        <v>5.4361380382782439E-2</v>
      </c>
      <c r="S191" s="139"/>
      <c r="T191" s="139"/>
      <c r="U191" s="139"/>
      <c r="V191" s="139"/>
      <c r="W191" s="139"/>
      <c r="X191" s="139"/>
      <c r="Y191" s="139"/>
      <c r="Z191" s="139"/>
      <c r="AA191" s="139"/>
    </row>
    <row r="192" spans="2:27" ht="15" customHeight="1" thickBot="1">
      <c r="B192" s="305" t="s">
        <v>1194</v>
      </c>
      <c r="C192" s="306">
        <f>MEDIAN(C7:C190)</f>
        <v>0.10969999999999999</v>
      </c>
      <c r="D192" s="306">
        <f t="shared" ref="D192:E192" si="4">MEDIAN(D7:D190)</f>
        <v>5.1143181818181824E-2</v>
      </c>
      <c r="E192" s="306">
        <f t="shared" si="4"/>
        <v>5.5425782585470082E-2</v>
      </c>
      <c r="S192" s="139"/>
      <c r="T192" s="139"/>
      <c r="U192" s="139"/>
      <c r="V192" s="139"/>
      <c r="W192" s="139"/>
      <c r="X192" s="139"/>
      <c r="Y192" s="139"/>
      <c r="Z192" s="139"/>
      <c r="AA192" s="139"/>
    </row>
    <row r="193" spans="19:27" ht="15" customHeight="1">
      <c r="S193" s="139"/>
      <c r="T193" s="139"/>
      <c r="U193" s="139"/>
      <c r="V193" s="139"/>
      <c r="W193" s="139"/>
      <c r="X193" s="139"/>
      <c r="Y193" s="139"/>
      <c r="Z193" s="139"/>
      <c r="AA193" s="139"/>
    </row>
    <row r="194" spans="19:27" ht="15" customHeight="1">
      <c r="S194" s="139"/>
      <c r="T194" s="139"/>
      <c r="U194" s="139"/>
      <c r="V194" s="139"/>
      <c r="W194" s="139"/>
      <c r="X194" s="139"/>
      <c r="Y194" s="139"/>
      <c r="Z194" s="139"/>
      <c r="AA194" s="139"/>
    </row>
    <row r="195" spans="19:27" ht="15" customHeight="1">
      <c r="S195" s="139"/>
      <c r="T195" s="139"/>
      <c r="U195" s="139"/>
      <c r="V195" s="139"/>
      <c r="W195" s="139"/>
      <c r="X195" s="139"/>
      <c r="Y195" s="139"/>
      <c r="Z195" s="139"/>
      <c r="AA195" s="139"/>
    </row>
    <row r="196" spans="19:27" ht="15" customHeight="1">
      <c r="S196" s="139"/>
      <c r="T196" s="139"/>
      <c r="U196" s="139"/>
      <c r="V196" s="139"/>
      <c r="W196" s="139"/>
      <c r="X196" s="139"/>
      <c r="Y196" s="139"/>
      <c r="Z196" s="139"/>
      <c r="AA196" s="139"/>
    </row>
    <row r="197" spans="19:27" ht="15" customHeight="1">
      <c r="S197" s="139"/>
      <c r="T197" s="139"/>
      <c r="U197" s="139"/>
      <c r="V197" s="139"/>
      <c r="W197" s="139"/>
      <c r="X197" s="139"/>
      <c r="Y197" s="139"/>
      <c r="Z197" s="139"/>
      <c r="AA197" s="139"/>
    </row>
    <row r="198" spans="19:27" ht="15" customHeight="1">
      <c r="S198" s="139"/>
      <c r="T198" s="139"/>
      <c r="U198" s="139"/>
      <c r="V198" s="139"/>
      <c r="W198" s="139"/>
      <c r="X198" s="139"/>
      <c r="Y198" s="139"/>
      <c r="Z198" s="139"/>
      <c r="AA198" s="139"/>
    </row>
    <row r="199" spans="19:27" ht="15" customHeight="1">
      <c r="S199" s="139"/>
      <c r="T199" s="139"/>
      <c r="U199" s="139"/>
      <c r="V199" s="139"/>
      <c r="W199" s="139"/>
      <c r="X199" s="139"/>
      <c r="Y199" s="139"/>
      <c r="Z199" s="139"/>
      <c r="AA199" s="139"/>
    </row>
    <row r="200" spans="19:27" ht="15" customHeight="1">
      <c r="S200" s="139"/>
      <c r="T200" s="139"/>
      <c r="U200" s="139"/>
      <c r="V200" s="139"/>
      <c r="W200" s="139"/>
      <c r="X200" s="139"/>
      <c r="Y200" s="139"/>
      <c r="Z200" s="139"/>
      <c r="AA200" s="139"/>
    </row>
    <row r="201" spans="19:27" ht="15" customHeight="1">
      <c r="S201" s="139"/>
      <c r="T201" s="139"/>
      <c r="U201" s="139"/>
      <c r="V201" s="139"/>
      <c r="W201" s="139"/>
      <c r="X201" s="139"/>
      <c r="Y201" s="139"/>
      <c r="Z201" s="139"/>
      <c r="AA201" s="139"/>
    </row>
    <row r="202" spans="19:27" ht="15" customHeight="1">
      <c r="S202" s="139"/>
      <c r="T202" s="139"/>
      <c r="U202" s="139"/>
      <c r="V202" s="139"/>
      <c r="W202" s="139"/>
      <c r="X202" s="139"/>
      <c r="Y202" s="139"/>
      <c r="Z202" s="139"/>
      <c r="AA202" s="139"/>
    </row>
    <row r="203" spans="19:27" ht="15" customHeight="1">
      <c r="S203" s="139"/>
      <c r="T203" s="139"/>
      <c r="U203" s="139"/>
      <c r="V203" s="139"/>
      <c r="W203" s="139"/>
      <c r="X203" s="139"/>
      <c r="Y203" s="139"/>
      <c r="Z203" s="139"/>
      <c r="AA203" s="139"/>
    </row>
    <row r="204" spans="19:27" ht="15" customHeight="1">
      <c r="S204" s="139"/>
      <c r="T204" s="139"/>
      <c r="U204" s="139"/>
      <c r="V204" s="139"/>
      <c r="W204" s="139"/>
      <c r="X204" s="139"/>
      <c r="Y204" s="139"/>
      <c r="Z204" s="139"/>
      <c r="AA204" s="139"/>
    </row>
    <row r="205" spans="19:27" ht="15" customHeight="1">
      <c r="S205" s="139"/>
      <c r="T205" s="139"/>
      <c r="U205" s="139"/>
      <c r="V205" s="139"/>
      <c r="W205" s="139"/>
      <c r="X205" s="139"/>
      <c r="Y205" s="139"/>
      <c r="Z205" s="139"/>
      <c r="AA205" s="139"/>
    </row>
    <row r="206" spans="19:27" ht="15" customHeight="1">
      <c r="S206" s="139"/>
      <c r="T206" s="139"/>
      <c r="U206" s="139"/>
      <c r="V206" s="139"/>
      <c r="W206" s="139"/>
      <c r="X206" s="139"/>
      <c r="Y206" s="139"/>
      <c r="Z206" s="139"/>
      <c r="AA206" s="139"/>
    </row>
    <row r="207" spans="19:27" ht="15" customHeight="1">
      <c r="S207" s="139"/>
      <c r="T207" s="139"/>
      <c r="U207" s="139"/>
      <c r="V207" s="139"/>
      <c r="W207" s="139"/>
      <c r="X207" s="139"/>
      <c r="Y207" s="139"/>
      <c r="Z207" s="139"/>
      <c r="AA207" s="139"/>
    </row>
    <row r="208" spans="19:27" ht="15" customHeight="1">
      <c r="S208" s="139"/>
      <c r="T208" s="139"/>
      <c r="U208" s="139"/>
      <c r="V208" s="139"/>
      <c r="W208" s="139"/>
      <c r="X208" s="139"/>
      <c r="Y208" s="139"/>
      <c r="Z208" s="139"/>
      <c r="AA208" s="139"/>
    </row>
    <row r="209" spans="19:27" ht="15" customHeight="1">
      <c r="S209" s="139"/>
      <c r="T209" s="139"/>
      <c r="U209" s="139"/>
      <c r="V209" s="139"/>
      <c r="W209" s="139"/>
      <c r="X209" s="139"/>
      <c r="Y209" s="139"/>
      <c r="Z209" s="139"/>
      <c r="AA209" s="139"/>
    </row>
    <row r="210" spans="19:27" ht="15" customHeight="1">
      <c r="S210" s="139"/>
      <c r="T210" s="139"/>
      <c r="U210" s="139"/>
      <c r="V210" s="139"/>
      <c r="W210" s="139"/>
      <c r="X210" s="139"/>
      <c r="Y210" s="139"/>
      <c r="Z210" s="139"/>
      <c r="AA210" s="139"/>
    </row>
    <row r="211" spans="19:27" ht="15" customHeight="1">
      <c r="S211" s="139"/>
      <c r="T211" s="139"/>
      <c r="U211" s="139"/>
      <c r="V211" s="139"/>
      <c r="W211" s="139"/>
      <c r="X211" s="139"/>
      <c r="Y211" s="139"/>
      <c r="Z211" s="139"/>
      <c r="AA211" s="139"/>
    </row>
    <row r="212" spans="19:27" ht="15" customHeight="1">
      <c r="S212" s="139"/>
      <c r="T212" s="139"/>
      <c r="U212" s="139"/>
      <c r="V212" s="139"/>
      <c r="W212" s="139"/>
      <c r="X212" s="139"/>
      <c r="Y212" s="139"/>
      <c r="Z212" s="139"/>
      <c r="AA212" s="139"/>
    </row>
    <row r="213" spans="19:27" ht="15" customHeight="1">
      <c r="S213" s="139"/>
      <c r="T213" s="139"/>
      <c r="U213" s="139"/>
      <c r="V213" s="139"/>
      <c r="W213" s="139"/>
      <c r="X213" s="139"/>
      <c r="Y213" s="139"/>
      <c r="Z213" s="139"/>
      <c r="AA213" s="139"/>
    </row>
    <row r="214" spans="19:27" ht="15" customHeight="1">
      <c r="S214" s="139"/>
      <c r="T214" s="139"/>
      <c r="U214" s="139"/>
      <c r="V214" s="139"/>
      <c r="W214" s="139"/>
      <c r="X214" s="139"/>
      <c r="Y214" s="139"/>
      <c r="Z214" s="139"/>
      <c r="AA214" s="139"/>
    </row>
    <row r="215" spans="19:27" ht="15" customHeight="1">
      <c r="S215" s="139"/>
      <c r="T215" s="139"/>
      <c r="U215" s="139"/>
      <c r="V215" s="139"/>
      <c r="W215" s="139"/>
      <c r="X215" s="139"/>
      <c r="Y215" s="139"/>
      <c r="Z215" s="139"/>
      <c r="AA215" s="139"/>
    </row>
    <row r="216" spans="19:27" ht="15" customHeight="1">
      <c r="S216" s="139"/>
      <c r="T216" s="139"/>
      <c r="U216" s="139"/>
      <c r="V216" s="139"/>
      <c r="W216" s="139"/>
      <c r="X216" s="139"/>
      <c r="Y216" s="139"/>
      <c r="Z216" s="139"/>
      <c r="AA216" s="139"/>
    </row>
    <row r="217" spans="19:27" ht="15" customHeight="1">
      <c r="S217" s="139"/>
      <c r="T217" s="139"/>
      <c r="U217" s="139"/>
      <c r="V217" s="139"/>
      <c r="W217" s="139"/>
      <c r="X217" s="139"/>
      <c r="Y217" s="139"/>
      <c r="Z217" s="139"/>
      <c r="AA217" s="139"/>
    </row>
    <row r="218" spans="19:27" ht="15" customHeight="1">
      <c r="S218" s="139"/>
      <c r="T218" s="139"/>
      <c r="U218" s="139"/>
      <c r="V218" s="139"/>
      <c r="W218" s="139"/>
      <c r="X218" s="139"/>
      <c r="Y218" s="139"/>
      <c r="Z218" s="139"/>
      <c r="AA218" s="139"/>
    </row>
    <row r="219" spans="19:27" ht="15" customHeight="1">
      <c r="S219" s="139"/>
      <c r="T219" s="139"/>
      <c r="U219" s="139"/>
      <c r="V219" s="139"/>
      <c r="W219" s="139"/>
      <c r="X219" s="139"/>
      <c r="Y219" s="139"/>
      <c r="Z219" s="139"/>
      <c r="AA219" s="139"/>
    </row>
    <row r="220" spans="19:27" ht="15" customHeight="1">
      <c r="S220" s="139"/>
      <c r="T220" s="139"/>
      <c r="U220" s="139"/>
      <c r="V220" s="139"/>
      <c r="W220" s="139"/>
      <c r="X220" s="139"/>
      <c r="Y220" s="139"/>
      <c r="Z220" s="139"/>
      <c r="AA220" s="139"/>
    </row>
    <row r="221" spans="19:27" ht="15" customHeight="1">
      <c r="S221" s="139"/>
      <c r="T221" s="139"/>
      <c r="U221" s="139"/>
      <c r="V221" s="139"/>
      <c r="W221" s="139"/>
      <c r="X221" s="139"/>
      <c r="Y221" s="139"/>
      <c r="Z221" s="139"/>
      <c r="AA221" s="139"/>
    </row>
    <row r="222" spans="19:27" ht="15" customHeight="1">
      <c r="S222" s="139"/>
      <c r="T222" s="139"/>
      <c r="U222" s="139"/>
      <c r="V222" s="139"/>
      <c r="W222" s="139"/>
      <c r="X222" s="139"/>
      <c r="Y222" s="139"/>
      <c r="Z222" s="139"/>
      <c r="AA222" s="139"/>
    </row>
    <row r="223" spans="19:27" ht="15" customHeight="1">
      <c r="S223" s="139"/>
      <c r="T223" s="139"/>
      <c r="U223" s="139"/>
      <c r="V223" s="139"/>
      <c r="W223" s="139"/>
      <c r="X223" s="139"/>
      <c r="Y223" s="139"/>
      <c r="Z223" s="139"/>
      <c r="AA223" s="139"/>
    </row>
    <row r="224" spans="19:27" ht="15" customHeight="1">
      <c r="S224" s="139"/>
      <c r="T224" s="139"/>
      <c r="U224" s="139"/>
      <c r="V224" s="139"/>
      <c r="W224" s="139"/>
      <c r="X224" s="139"/>
      <c r="Y224" s="139"/>
      <c r="Z224" s="139"/>
      <c r="AA224" s="139"/>
    </row>
    <row r="225" spans="19:27" ht="15" customHeight="1">
      <c r="S225" s="139"/>
      <c r="T225" s="139"/>
      <c r="U225" s="139"/>
      <c r="V225" s="139"/>
      <c r="W225" s="139"/>
      <c r="X225" s="139"/>
      <c r="Y225" s="139"/>
      <c r="Z225" s="139"/>
      <c r="AA225" s="139"/>
    </row>
    <row r="226" spans="19:27" ht="15" customHeight="1">
      <c r="S226" s="139"/>
      <c r="T226" s="139"/>
      <c r="U226" s="139"/>
      <c r="V226" s="139"/>
      <c r="W226" s="139"/>
      <c r="X226" s="139"/>
      <c r="Y226" s="139"/>
      <c r="Z226" s="139"/>
      <c r="AA226" s="139"/>
    </row>
    <row r="227" spans="19:27" ht="15" customHeight="1">
      <c r="S227" s="139"/>
      <c r="T227" s="139"/>
      <c r="U227" s="139"/>
      <c r="V227" s="139"/>
      <c r="W227" s="139"/>
      <c r="X227" s="139"/>
      <c r="Y227" s="139"/>
      <c r="Z227" s="139"/>
      <c r="AA227" s="139"/>
    </row>
    <row r="228" spans="19:27" ht="15" customHeight="1">
      <c r="S228" s="139"/>
      <c r="T228" s="139"/>
      <c r="U228" s="139"/>
      <c r="V228" s="139"/>
      <c r="W228" s="139"/>
      <c r="X228" s="139"/>
      <c r="Y228" s="139"/>
      <c r="Z228" s="139"/>
      <c r="AA228" s="139"/>
    </row>
    <row r="229" spans="19:27" ht="15" customHeight="1">
      <c r="S229" s="139"/>
      <c r="T229" s="139"/>
      <c r="U229" s="139"/>
      <c r="V229" s="139"/>
      <c r="W229" s="139"/>
      <c r="X229" s="139"/>
      <c r="Y229" s="139"/>
      <c r="Z229" s="139"/>
      <c r="AA229" s="139"/>
    </row>
    <row r="230" spans="19:27" ht="15" customHeight="1">
      <c r="S230" s="139"/>
      <c r="T230" s="139"/>
      <c r="U230" s="139"/>
      <c r="V230" s="139"/>
      <c r="W230" s="139"/>
      <c r="X230" s="139"/>
      <c r="Y230" s="139"/>
      <c r="Z230" s="139"/>
      <c r="AA230" s="139"/>
    </row>
    <row r="231" spans="19:27" ht="15" customHeight="1">
      <c r="S231" s="139"/>
      <c r="T231" s="139"/>
      <c r="U231" s="139"/>
      <c r="V231" s="139"/>
      <c r="W231" s="139"/>
      <c r="X231" s="139"/>
      <c r="Y231" s="139"/>
      <c r="Z231" s="139"/>
      <c r="AA231" s="139"/>
    </row>
    <row r="232" spans="19:27" ht="15" customHeight="1">
      <c r="S232" s="139"/>
      <c r="T232" s="139"/>
      <c r="U232" s="139"/>
      <c r="V232" s="139"/>
      <c r="W232" s="139"/>
      <c r="X232" s="139"/>
      <c r="Y232" s="139"/>
      <c r="Z232" s="139"/>
      <c r="AA232" s="139"/>
    </row>
    <row r="233" spans="19:27" ht="15" customHeight="1">
      <c r="S233" s="139"/>
      <c r="T233" s="139"/>
      <c r="U233" s="139"/>
      <c r="V233" s="139"/>
      <c r="W233" s="139"/>
      <c r="X233" s="139"/>
      <c r="Y233" s="139"/>
      <c r="Z233" s="139"/>
      <c r="AA233" s="139"/>
    </row>
    <row r="234" spans="19:27" ht="15" customHeight="1">
      <c r="S234" s="139"/>
      <c r="T234" s="139"/>
      <c r="U234" s="139"/>
      <c r="V234" s="139"/>
      <c r="W234" s="139"/>
      <c r="X234" s="139"/>
      <c r="Y234" s="139"/>
      <c r="Z234" s="139"/>
      <c r="AA234" s="139"/>
    </row>
    <row r="235" spans="19:27" ht="15" customHeight="1">
      <c r="S235" s="139"/>
      <c r="T235" s="139"/>
      <c r="U235" s="139"/>
      <c r="V235" s="139"/>
      <c r="W235" s="139"/>
      <c r="X235" s="139"/>
      <c r="Y235" s="139"/>
      <c r="Z235" s="139"/>
      <c r="AA235" s="139"/>
    </row>
    <row r="236" spans="19:27" ht="15" customHeight="1">
      <c r="S236" s="139"/>
      <c r="T236" s="139"/>
      <c r="U236" s="139"/>
      <c r="V236" s="139"/>
      <c r="W236" s="139"/>
      <c r="X236" s="139"/>
      <c r="Y236" s="139"/>
      <c r="Z236" s="139"/>
      <c r="AA236" s="139"/>
    </row>
    <row r="237" spans="19:27" ht="15" customHeight="1">
      <c r="S237" s="139"/>
      <c r="T237" s="139"/>
      <c r="U237" s="139"/>
      <c r="V237" s="139"/>
      <c r="W237" s="139"/>
      <c r="X237" s="139"/>
      <c r="Y237" s="139"/>
      <c r="Z237" s="139"/>
      <c r="AA237" s="139"/>
    </row>
    <row r="238" spans="19:27" ht="15" customHeight="1">
      <c r="S238" s="139"/>
      <c r="T238" s="139"/>
      <c r="U238" s="139"/>
      <c r="V238" s="139"/>
      <c r="W238" s="139"/>
      <c r="X238" s="139"/>
      <c r="Y238" s="139"/>
      <c r="Z238" s="139"/>
      <c r="AA238" s="139"/>
    </row>
    <row r="239" spans="19:27" ht="15" customHeight="1">
      <c r="S239" s="139"/>
      <c r="T239" s="139"/>
      <c r="U239" s="139"/>
    </row>
    <row r="240" spans="19:27" ht="15" customHeight="1">
      <c r="S240" s="139"/>
      <c r="T240" s="139"/>
      <c r="U240" s="139"/>
    </row>
    <row r="241" spans="19:21" ht="15" customHeight="1">
      <c r="S241" s="139"/>
      <c r="T241" s="139"/>
      <c r="U241" s="139"/>
    </row>
    <row r="242" spans="19:21" ht="15" customHeight="1">
      <c r="S242" s="139"/>
      <c r="T242" s="139"/>
      <c r="U242" s="139"/>
    </row>
    <row r="243" spans="19:21" ht="15" customHeight="1">
      <c r="S243" s="139"/>
      <c r="T243" s="139"/>
      <c r="U243" s="139"/>
    </row>
    <row r="244" spans="19:21" ht="15" customHeight="1">
      <c r="S244" s="139"/>
      <c r="T244" s="139"/>
      <c r="U244" s="139"/>
    </row>
    <row r="245" spans="19:21" ht="15" customHeight="1">
      <c r="S245" s="139"/>
      <c r="T245" s="139"/>
      <c r="U245" s="139"/>
    </row>
    <row r="246" spans="19:21" ht="15" customHeight="1">
      <c r="S246" s="139"/>
      <c r="T246" s="139"/>
      <c r="U246" s="139"/>
    </row>
    <row r="247" spans="19:21" ht="15" customHeight="1">
      <c r="S247" s="139"/>
      <c r="T247" s="139"/>
      <c r="U247" s="139"/>
    </row>
    <row r="248" spans="19:21" ht="15" customHeight="1">
      <c r="S248" s="139"/>
      <c r="T248" s="139"/>
      <c r="U248" s="139"/>
    </row>
    <row r="249" spans="19:21" ht="15" customHeight="1">
      <c r="S249" s="139"/>
      <c r="T249" s="139"/>
      <c r="U249" s="139"/>
    </row>
    <row r="250" spans="19:21" ht="15" customHeight="1">
      <c r="S250" s="139"/>
      <c r="T250" s="139"/>
      <c r="U250" s="139"/>
    </row>
    <row r="251" spans="19:21" ht="15" customHeight="1">
      <c r="S251" s="139"/>
      <c r="T251" s="139"/>
      <c r="U251" s="139"/>
    </row>
    <row r="252" spans="19:21" ht="15" customHeight="1">
      <c r="S252" s="139"/>
      <c r="T252" s="139"/>
      <c r="U252" s="139"/>
    </row>
    <row r="253" spans="19:21" ht="15" customHeight="1">
      <c r="S253" s="139"/>
      <c r="T253" s="139"/>
      <c r="U253" s="139"/>
    </row>
    <row r="254" spans="19:21" ht="15" customHeight="1">
      <c r="S254" s="139"/>
    </row>
  </sheetData>
  <mergeCells count="2">
    <mergeCell ref="B3:E3"/>
    <mergeCell ref="G1:O1"/>
  </mergeCells>
  <conditionalFormatting sqref="C7:E190">
    <cfRule type="containsErrors" dxfId="27" priority="1">
      <formula>ISERROR(C7)</formula>
    </cfRule>
  </conditionalFormatting>
  <printOptions horizontalCentered="1"/>
  <pageMargins left="0.7" right="0.7" top="1.25" bottom="0.75" header="0.3" footer="0.3"/>
  <pageSetup fitToHeight="5" orientation="portrait" useFirstPageNumber="1" horizontalDpi="1200" verticalDpi="1200" r:id="rId1"/>
  <headerFooter scaleWithDoc="0">
    <oddHeader>&amp;L&amp;"Arial,Regular"DRAFT- PRIVILEGED AND CONFIDENTIAL
PREPARED AT THE REQUEST OF COUNSEL
&amp;R&amp;"Arial,Regular"Schedule AEB-7
Page &amp;P</oddHeader>
  </headerFooter>
  <rowBreaks count="1" manualBreakCount="1">
    <brk id="122" min="1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605D-A8D3-49ED-A5BA-B91B25F875AB}">
  <sheetPr codeName="Sheet8"/>
  <dimension ref="A2:L106"/>
  <sheetViews>
    <sheetView zoomScale="115" zoomScaleNormal="115" zoomScaleSheetLayoutView="85" workbookViewId="0">
      <selection activeCell="B1" sqref="B1"/>
    </sheetView>
  </sheetViews>
  <sheetFormatPr defaultColWidth="9.140625" defaultRowHeight="12.75"/>
  <cols>
    <col min="1" max="1" width="2.5703125" style="57" customWidth="1"/>
    <col min="2" max="2" width="33.140625" style="57" customWidth="1"/>
    <col min="3" max="3" width="13.7109375" style="57" customWidth="1"/>
    <col min="4" max="4" width="15" style="57" bestFit="1" customWidth="1"/>
    <col min="5" max="6" width="11.28515625" style="57" customWidth="1"/>
    <col min="7" max="7" width="11" style="57" customWidth="1"/>
    <col min="8" max="8" width="13.28515625" style="57" customWidth="1"/>
    <col min="9" max="9" width="13.5703125" style="57" customWidth="1"/>
    <col min="10" max="10" width="9.85546875" style="57" customWidth="1"/>
    <col min="11" max="11" width="4.5703125" style="57" bestFit="1" customWidth="1"/>
    <col min="12" max="12" width="13.5703125" style="57" customWidth="1"/>
    <col min="13" max="16384" width="9.140625" style="57"/>
  </cols>
  <sheetData>
    <row r="2" spans="1:12" s="361" customFormat="1" ht="11.25" customHeight="1">
      <c r="A2" s="459" t="s">
        <v>1547</v>
      </c>
      <c r="B2" s="459"/>
      <c r="C2" s="459"/>
      <c r="D2" s="459"/>
      <c r="E2" s="459"/>
      <c r="F2" s="459"/>
      <c r="G2" s="459"/>
      <c r="H2" s="459"/>
      <c r="I2" s="459"/>
      <c r="J2" s="360"/>
    </row>
    <row r="3" spans="1:12" ht="12" customHeight="1">
      <c r="A3" s="460" t="s">
        <v>1252</v>
      </c>
      <c r="B3" s="460"/>
      <c r="C3" s="460"/>
      <c r="D3" s="460"/>
      <c r="E3" s="460"/>
      <c r="F3" s="460"/>
      <c r="G3" s="460"/>
      <c r="H3" s="460"/>
      <c r="I3" s="460"/>
      <c r="J3" s="362"/>
    </row>
    <row r="4" spans="1:12">
      <c r="A4" s="363"/>
    </row>
    <row r="5" spans="1:12" ht="13.5" thickBot="1">
      <c r="A5" s="363"/>
      <c r="D5" s="143" t="s">
        <v>31</v>
      </c>
      <c r="E5" s="143" t="s">
        <v>32</v>
      </c>
      <c r="F5" s="143" t="s">
        <v>33</v>
      </c>
      <c r="G5" s="143" t="s">
        <v>34</v>
      </c>
      <c r="H5" s="143" t="s">
        <v>35</v>
      </c>
      <c r="I5" s="143" t="s">
        <v>36</v>
      </c>
      <c r="J5" s="143"/>
    </row>
    <row r="6" spans="1:12" ht="12.75" customHeight="1">
      <c r="A6" s="364"/>
      <c r="B6" s="313"/>
      <c r="C6" s="313"/>
      <c r="D6" s="144"/>
      <c r="E6" s="144"/>
      <c r="F6" s="144"/>
      <c r="G6" s="144"/>
      <c r="H6" s="144"/>
      <c r="I6" s="365" t="s">
        <v>1548</v>
      </c>
      <c r="J6" s="149"/>
    </row>
    <row r="7" spans="1:12">
      <c r="D7" s="145"/>
      <c r="E7" s="145"/>
      <c r="F7" s="145"/>
      <c r="G7" s="145"/>
      <c r="H7" s="145"/>
      <c r="I7" s="146" t="s">
        <v>1253</v>
      </c>
      <c r="J7" s="149"/>
    </row>
    <row r="8" spans="1:12">
      <c r="D8" s="145"/>
      <c r="E8" s="145"/>
      <c r="F8" s="145"/>
      <c r="G8" s="145"/>
      <c r="H8" s="145"/>
      <c r="I8" s="146">
        <v>2024</v>
      </c>
      <c r="J8" s="149"/>
    </row>
    <row r="9" spans="1:12">
      <c r="D9" s="147">
        <v>2024</v>
      </c>
      <c r="E9" s="147">
        <v>2026</v>
      </c>
      <c r="F9" s="147">
        <f>E9+1</f>
        <v>2027</v>
      </c>
      <c r="G9" s="147">
        <f t="shared" ref="G9" si="0">F9+1</f>
        <v>2028</v>
      </c>
      <c r="H9" s="147">
        <f t="shared" ref="H9" si="1">G9+1</f>
        <v>2029</v>
      </c>
      <c r="I9" s="148" t="s">
        <v>1254</v>
      </c>
      <c r="J9" s="149"/>
      <c r="K9" s="366" t="s">
        <v>1195</v>
      </c>
    </row>
    <row r="10" spans="1:12">
      <c r="D10" s="143"/>
      <c r="E10" s="143"/>
      <c r="F10" s="143"/>
      <c r="G10" s="143"/>
      <c r="H10" s="143"/>
      <c r="I10" s="149"/>
      <c r="J10" s="149"/>
    </row>
    <row r="11" spans="1:12">
      <c r="A11" s="57" t="s">
        <v>48</v>
      </c>
      <c r="C11" s="57" t="s">
        <v>49</v>
      </c>
      <c r="K11" s="185" t="str">
        <f t="shared" ref="K11:K13" si="2">IFERROR(RANK(I11,$I$11:$I$93,1),"")</f>
        <v/>
      </c>
    </row>
    <row r="12" spans="1:12">
      <c r="B12" s="57" t="s">
        <v>1255</v>
      </c>
      <c r="D12" s="150"/>
      <c r="E12" s="378">
        <v>5.6</v>
      </c>
      <c r="F12" s="378">
        <f>AVERAGE(E12,G12)</f>
        <v>5.5</v>
      </c>
      <c r="G12" s="378">
        <v>5.4</v>
      </c>
      <c r="H12" s="378">
        <f>G12</f>
        <v>5.4</v>
      </c>
      <c r="K12" s="185" t="str">
        <f t="shared" si="2"/>
        <v/>
      </c>
    </row>
    <row r="13" spans="1:12">
      <c r="B13" s="57" t="s">
        <v>1256</v>
      </c>
      <c r="D13" s="151"/>
      <c r="E13" s="379">
        <v>257</v>
      </c>
      <c r="F13" s="379">
        <f>AVERAGE(E13,G13)</f>
        <v>257</v>
      </c>
      <c r="G13" s="379">
        <v>257</v>
      </c>
      <c r="H13" s="379">
        <f>G13</f>
        <v>257</v>
      </c>
      <c r="I13" s="152"/>
      <c r="K13" s="185" t="str">
        <f t="shared" si="2"/>
        <v/>
      </c>
    </row>
    <row r="14" spans="1:12">
      <c r="B14" s="57" t="s">
        <v>1257</v>
      </c>
      <c r="D14" s="150"/>
      <c r="E14" s="153">
        <f>E12*E13</f>
        <v>1439.1999999999998</v>
      </c>
      <c r="F14" s="153">
        <f>F12*F13</f>
        <v>1413.5</v>
      </c>
      <c r="G14" s="153">
        <f>G12*G13</f>
        <v>1387.8000000000002</v>
      </c>
      <c r="H14" s="153">
        <f>H12*H13</f>
        <v>1387.8000000000002</v>
      </c>
      <c r="I14" s="154">
        <f>SUM(E14:H14)/D15</f>
        <v>0.30096251537350943</v>
      </c>
      <c r="J14" s="154"/>
      <c r="K14" s="185">
        <f>IFERROR(RANK(I14,$I$11:$I$95,1),"")</f>
        <v>1</v>
      </c>
      <c r="L14" s="57" t="str">
        <f>C11</f>
        <v>LNT</v>
      </c>
    </row>
    <row r="15" spans="1:12">
      <c r="B15" s="57" t="s">
        <v>1254</v>
      </c>
      <c r="D15" s="153">
        <v>18701</v>
      </c>
      <c r="E15" s="150"/>
      <c r="F15" s="150"/>
      <c r="G15" s="150"/>
      <c r="H15" s="150"/>
      <c r="K15" s="185" t="str">
        <f t="shared" ref="K15:K78" si="3">IFERROR(RANK(I15,$I$11:$I$95,1),"")</f>
        <v/>
      </c>
    </row>
    <row r="16" spans="1:12">
      <c r="A16" s="57" t="s">
        <v>51</v>
      </c>
      <c r="C16" s="57" t="s">
        <v>52</v>
      </c>
      <c r="D16" s="150"/>
      <c r="E16" s="150"/>
      <c r="F16" s="150"/>
      <c r="G16" s="150"/>
      <c r="H16" s="150"/>
      <c r="K16" s="185" t="str">
        <f t="shared" si="3"/>
        <v/>
      </c>
    </row>
    <row r="17" spans="1:12">
      <c r="B17" s="57" t="s">
        <v>1255</v>
      </c>
      <c r="D17" s="150"/>
      <c r="E17" s="378">
        <v>12.85</v>
      </c>
      <c r="F17" s="378">
        <f>AVERAGE(E17,G17)</f>
        <v>12.925000000000001</v>
      </c>
      <c r="G17" s="378">
        <v>13</v>
      </c>
      <c r="H17" s="378">
        <f>G17</f>
        <v>13</v>
      </c>
      <c r="K17" s="185" t="str">
        <f t="shared" si="3"/>
        <v/>
      </c>
    </row>
    <row r="18" spans="1:12">
      <c r="B18" s="57" t="s">
        <v>1256</v>
      </c>
      <c r="D18" s="151"/>
      <c r="E18" s="379">
        <v>275</v>
      </c>
      <c r="F18" s="380">
        <f>AVERAGE(E18,G18)</f>
        <v>280</v>
      </c>
      <c r="G18" s="379">
        <v>285</v>
      </c>
      <c r="H18" s="379">
        <f>G18</f>
        <v>285</v>
      </c>
      <c r="I18" s="152"/>
      <c r="K18" s="185" t="str">
        <f t="shared" si="3"/>
        <v/>
      </c>
    </row>
    <row r="19" spans="1:12">
      <c r="B19" s="57" t="s">
        <v>1257</v>
      </c>
      <c r="D19" s="150"/>
      <c r="E19" s="153">
        <f>E17*E18</f>
        <v>3533.75</v>
      </c>
      <c r="F19" s="153">
        <f>F17*F18</f>
        <v>3619</v>
      </c>
      <c r="G19" s="153">
        <f>G17*G18</f>
        <v>3705</v>
      </c>
      <c r="H19" s="153">
        <f>H17*H18</f>
        <v>3705</v>
      </c>
      <c r="I19" s="154">
        <f>SUM(E19:H19)/D20</f>
        <v>0.4003395095667473</v>
      </c>
      <c r="J19" s="154"/>
      <c r="K19" s="185">
        <f t="shared" si="3"/>
        <v>6</v>
      </c>
      <c r="L19" s="57" t="str">
        <f>C16</f>
        <v>AEE</v>
      </c>
    </row>
    <row r="20" spans="1:12">
      <c r="B20" s="57" t="s">
        <v>1254</v>
      </c>
      <c r="D20" s="153">
        <v>36376</v>
      </c>
      <c r="E20" s="150"/>
      <c r="F20" s="150"/>
      <c r="G20" s="150"/>
      <c r="H20" s="150"/>
      <c r="K20" s="185" t="str">
        <f t="shared" si="3"/>
        <v/>
      </c>
    </row>
    <row r="21" spans="1:12">
      <c r="A21" s="57" t="s">
        <v>54</v>
      </c>
      <c r="C21" s="57" t="s">
        <v>55</v>
      </c>
      <c r="D21" s="150"/>
      <c r="E21" s="150"/>
      <c r="F21" s="150"/>
      <c r="G21" s="150"/>
      <c r="H21" s="150"/>
      <c r="K21" s="185" t="str">
        <f t="shared" si="3"/>
        <v/>
      </c>
    </row>
    <row r="22" spans="1:12">
      <c r="B22" s="57" t="s">
        <v>1255</v>
      </c>
      <c r="D22" s="150"/>
      <c r="E22" s="378">
        <v>14.1</v>
      </c>
      <c r="F22" s="378">
        <f>AVERAGE(E22,G22)</f>
        <v>14.05</v>
      </c>
      <c r="G22" s="378">
        <v>14</v>
      </c>
      <c r="H22" s="378">
        <f>G22</f>
        <v>14</v>
      </c>
      <c r="K22" s="185" t="str">
        <f t="shared" si="3"/>
        <v/>
      </c>
    </row>
    <row r="23" spans="1:12">
      <c r="B23" s="57" t="s">
        <v>1256</v>
      </c>
      <c r="D23" s="151"/>
      <c r="E23" s="379">
        <v>540</v>
      </c>
      <c r="F23" s="379">
        <f>AVERAGE(E23,G23)</f>
        <v>545</v>
      </c>
      <c r="G23" s="379">
        <v>550</v>
      </c>
      <c r="H23" s="379">
        <f>G23</f>
        <v>550</v>
      </c>
      <c r="I23" s="152"/>
      <c r="K23" s="185" t="str">
        <f t="shared" si="3"/>
        <v/>
      </c>
    </row>
    <row r="24" spans="1:12">
      <c r="B24" s="57" t="s">
        <v>1257</v>
      </c>
      <c r="D24" s="150"/>
      <c r="E24" s="153">
        <f>E22*E23</f>
        <v>7614</v>
      </c>
      <c r="F24" s="153">
        <f>F22*F23</f>
        <v>7657.25</v>
      </c>
      <c r="G24" s="153">
        <f>G22*G23</f>
        <v>7700</v>
      </c>
      <c r="H24" s="153">
        <f>H22*H23</f>
        <v>7700</v>
      </c>
      <c r="I24" s="154">
        <f>SUM(E24:H24)/D25</f>
        <v>0.37215164531159001</v>
      </c>
      <c r="J24" s="154"/>
      <c r="K24" s="185">
        <f t="shared" si="3"/>
        <v>4</v>
      </c>
      <c r="L24" s="57" t="str">
        <f>C21</f>
        <v>AEP</v>
      </c>
    </row>
    <row r="25" spans="1:12">
      <c r="B25" s="57" t="s">
        <v>1254</v>
      </c>
      <c r="D25" s="153">
        <v>82416</v>
      </c>
      <c r="E25" s="150"/>
      <c r="F25" s="150"/>
      <c r="G25" s="150"/>
      <c r="H25" s="150"/>
      <c r="K25" s="185" t="str">
        <f t="shared" si="3"/>
        <v/>
      </c>
    </row>
    <row r="26" spans="1:12">
      <c r="A26" s="57" t="s">
        <v>1423</v>
      </c>
      <c r="C26" s="57" t="s">
        <v>1424</v>
      </c>
      <c r="K26" s="185" t="str">
        <f t="shared" si="3"/>
        <v/>
      </c>
    </row>
    <row r="27" spans="1:12">
      <c r="B27" s="57" t="s">
        <v>1255</v>
      </c>
      <c r="E27" s="378">
        <v>7</v>
      </c>
      <c r="F27" s="155">
        <f>AVERAGE(E27,G27)</f>
        <v>8.25</v>
      </c>
      <c r="G27" s="378">
        <v>9.5</v>
      </c>
      <c r="H27" s="378">
        <f>G27</f>
        <v>9.5</v>
      </c>
      <c r="K27" s="185" t="str">
        <f t="shared" si="3"/>
        <v/>
      </c>
    </row>
    <row r="28" spans="1:12">
      <c r="B28" s="57" t="s">
        <v>1256</v>
      </c>
      <c r="D28" s="152"/>
      <c r="E28" s="379">
        <v>83</v>
      </c>
      <c r="F28" s="381">
        <f>AVERAGE(E28,G28)</f>
        <v>84</v>
      </c>
      <c r="G28" s="379">
        <v>85</v>
      </c>
      <c r="H28" s="379">
        <f>G28</f>
        <v>85</v>
      </c>
      <c r="I28" s="152"/>
      <c r="K28" s="185" t="str">
        <f t="shared" si="3"/>
        <v/>
      </c>
    </row>
    <row r="29" spans="1:12">
      <c r="B29" s="57" t="s">
        <v>1257</v>
      </c>
      <c r="E29" s="156">
        <f>E27*E28</f>
        <v>581</v>
      </c>
      <c r="F29" s="156">
        <f>F27*F28</f>
        <v>693</v>
      </c>
      <c r="G29" s="156">
        <f>G27*G28</f>
        <v>807.5</v>
      </c>
      <c r="H29" s="156">
        <f>H27*H28</f>
        <v>807.5</v>
      </c>
      <c r="I29" s="154">
        <f>SUM(E29:H29)/D30</f>
        <v>0.47990033222591361</v>
      </c>
      <c r="J29" s="154"/>
      <c r="K29" s="185">
        <f t="shared" si="3"/>
        <v>8</v>
      </c>
      <c r="L29" s="57" t="str">
        <f>C26</f>
        <v>AVA</v>
      </c>
    </row>
    <row r="30" spans="1:12">
      <c r="B30" s="57" t="s">
        <v>1254</v>
      </c>
      <c r="D30" s="156">
        <v>6020</v>
      </c>
      <c r="K30" s="185" t="str">
        <f t="shared" si="3"/>
        <v/>
      </c>
    </row>
    <row r="31" spans="1:12">
      <c r="A31" s="57" t="s">
        <v>1425</v>
      </c>
      <c r="C31" s="57" t="s">
        <v>56</v>
      </c>
      <c r="K31" s="185" t="str">
        <f t="shared" si="3"/>
        <v/>
      </c>
    </row>
    <row r="32" spans="1:12">
      <c r="B32" s="57" t="s">
        <v>1255</v>
      </c>
      <c r="E32" s="378">
        <v>11.75</v>
      </c>
      <c r="F32" s="378">
        <f>AVERAGE(E32,G32)</f>
        <v>12.5</v>
      </c>
      <c r="G32" s="378">
        <v>13.25</v>
      </c>
      <c r="H32" s="378">
        <f>G32</f>
        <v>13.25</v>
      </c>
      <c r="K32" s="185" t="str">
        <f t="shared" si="3"/>
        <v/>
      </c>
    </row>
    <row r="33" spans="1:12">
      <c r="B33" s="57" t="s">
        <v>1256</v>
      </c>
      <c r="D33" s="152"/>
      <c r="E33" s="379">
        <v>301</v>
      </c>
      <c r="F33" s="379">
        <f>AVERAGE(E33,G33)</f>
        <v>301.5</v>
      </c>
      <c r="G33" s="379">
        <v>302</v>
      </c>
      <c r="H33" s="379">
        <f>G33</f>
        <v>302</v>
      </c>
      <c r="I33" s="152"/>
      <c r="K33" s="185" t="str">
        <f t="shared" si="3"/>
        <v/>
      </c>
    </row>
    <row r="34" spans="1:12">
      <c r="B34" s="57" t="s">
        <v>1257</v>
      </c>
      <c r="E34" s="153">
        <f>E32*E33</f>
        <v>3536.75</v>
      </c>
      <c r="F34" s="153">
        <f>F32*F33</f>
        <v>3768.75</v>
      </c>
      <c r="G34" s="153">
        <f>G32*G33</f>
        <v>4001.5</v>
      </c>
      <c r="H34" s="156">
        <f>H32*H33</f>
        <v>4001.5</v>
      </c>
      <c r="I34" s="154">
        <f>SUM(E34:H34)/D35</f>
        <v>0.55746331160554974</v>
      </c>
      <c r="J34" s="154"/>
      <c r="K34" s="185">
        <f t="shared" si="3"/>
        <v>15</v>
      </c>
      <c r="L34" s="57" t="str">
        <f>C31</f>
        <v>CMS</v>
      </c>
    </row>
    <row r="35" spans="1:12">
      <c r="B35" s="57" t="s">
        <v>1254</v>
      </c>
      <c r="D35" s="156">
        <v>27461</v>
      </c>
      <c r="K35" s="185" t="str">
        <f t="shared" si="3"/>
        <v/>
      </c>
    </row>
    <row r="36" spans="1:12">
      <c r="A36" s="83" t="s">
        <v>1344</v>
      </c>
      <c r="C36" s="57" t="s">
        <v>303</v>
      </c>
      <c r="K36" s="185" t="str">
        <f t="shared" si="3"/>
        <v/>
      </c>
    </row>
    <row r="37" spans="1:12">
      <c r="B37" s="57" t="s">
        <v>1255</v>
      </c>
      <c r="E37" s="378">
        <v>11</v>
      </c>
      <c r="F37" s="378">
        <f>AVERAGE(E37,G37)</f>
        <v>11</v>
      </c>
      <c r="G37" s="378">
        <v>11</v>
      </c>
      <c r="H37" s="378">
        <f>G37</f>
        <v>11</v>
      </c>
      <c r="K37" s="185" t="str">
        <f t="shared" si="3"/>
        <v/>
      </c>
    </row>
    <row r="38" spans="1:12">
      <c r="B38" s="57" t="s">
        <v>1256</v>
      </c>
      <c r="D38" s="152"/>
      <c r="E38" s="379">
        <v>858</v>
      </c>
      <c r="F38" s="379">
        <f>AVERAGE(E38,G38)</f>
        <v>869</v>
      </c>
      <c r="G38" s="379">
        <v>880</v>
      </c>
      <c r="H38" s="379">
        <f>G38</f>
        <v>880</v>
      </c>
      <c r="I38" s="152"/>
      <c r="K38" s="185" t="str">
        <f t="shared" si="3"/>
        <v/>
      </c>
    </row>
    <row r="39" spans="1:12">
      <c r="B39" s="57" t="s">
        <v>1257</v>
      </c>
      <c r="E39" s="156">
        <f>E37*E38</f>
        <v>9438</v>
      </c>
      <c r="F39" s="156">
        <f>F37*F38</f>
        <v>9559</v>
      </c>
      <c r="G39" s="156">
        <f>G37*G38</f>
        <v>9680</v>
      </c>
      <c r="H39" s="156">
        <f>H37*H38</f>
        <v>9680</v>
      </c>
      <c r="I39" s="154">
        <f>SUM(E39:H39)/D40</f>
        <v>0.55701257587639041</v>
      </c>
      <c r="K39" s="185">
        <f t="shared" si="3"/>
        <v>14</v>
      </c>
      <c r="L39" s="57" t="str">
        <f>C36</f>
        <v>D</v>
      </c>
    </row>
    <row r="40" spans="1:12">
      <c r="B40" s="57" t="s">
        <v>1254</v>
      </c>
      <c r="D40" s="156">
        <v>68862</v>
      </c>
      <c r="K40" s="185" t="str">
        <f t="shared" si="3"/>
        <v/>
      </c>
    </row>
    <row r="41" spans="1:12">
      <c r="A41" s="57" t="s">
        <v>1345</v>
      </c>
      <c r="C41" s="57" t="s">
        <v>838</v>
      </c>
      <c r="K41" s="185" t="str">
        <f t="shared" si="3"/>
        <v/>
      </c>
    </row>
    <row r="42" spans="1:12">
      <c r="B42" s="57" t="s">
        <v>1255</v>
      </c>
      <c r="E42" s="378">
        <v>17.95</v>
      </c>
      <c r="F42" s="378">
        <f>AVERAGE(E42,G42)</f>
        <v>18.225000000000001</v>
      </c>
      <c r="G42" s="378">
        <v>18.5</v>
      </c>
      <c r="H42" s="378">
        <f>G42</f>
        <v>18.5</v>
      </c>
      <c r="K42" s="185" t="str">
        <f t="shared" si="3"/>
        <v/>
      </c>
    </row>
    <row r="43" spans="1:12">
      <c r="B43" s="57" t="s">
        <v>1256</v>
      </c>
      <c r="D43" s="152"/>
      <c r="E43" s="380">
        <v>205.5</v>
      </c>
      <c r="F43" s="380">
        <f>AVERAGE(E43,G43)</f>
        <v>205.75</v>
      </c>
      <c r="G43" s="380">
        <v>206</v>
      </c>
      <c r="H43" s="380">
        <f>G43</f>
        <v>206</v>
      </c>
      <c r="I43" s="152"/>
      <c r="K43" s="185" t="str">
        <f t="shared" si="3"/>
        <v/>
      </c>
    </row>
    <row r="44" spans="1:12">
      <c r="B44" s="57" t="s">
        <v>1257</v>
      </c>
      <c r="E44" s="153">
        <f>E42*E43</f>
        <v>3688.7249999999999</v>
      </c>
      <c r="F44" s="153">
        <f>F42*F43</f>
        <v>3749.7937500000003</v>
      </c>
      <c r="G44" s="153">
        <f>G42*G43</f>
        <v>3811</v>
      </c>
      <c r="H44" s="156">
        <f>H42*H43</f>
        <v>3811</v>
      </c>
      <c r="I44" s="154">
        <f>SUM(E44:H44)/D45</f>
        <v>0.484557084714134</v>
      </c>
      <c r="K44" s="185">
        <f t="shared" si="3"/>
        <v>9</v>
      </c>
      <c r="L44" s="57" t="str">
        <f>C41</f>
        <v>DTE</v>
      </c>
    </row>
    <row r="45" spans="1:12">
      <c r="B45" s="57" t="s">
        <v>1254</v>
      </c>
      <c r="D45" s="156">
        <v>31081</v>
      </c>
      <c r="K45" s="185" t="str">
        <f t="shared" si="3"/>
        <v/>
      </c>
    </row>
    <row r="46" spans="1:12">
      <c r="A46" s="57" t="s">
        <v>58</v>
      </c>
      <c r="C46" s="57" t="s">
        <v>59</v>
      </c>
      <c r="D46" s="150"/>
      <c r="H46" s="150"/>
      <c r="K46" s="185" t="str">
        <f t="shared" si="3"/>
        <v/>
      </c>
    </row>
    <row r="47" spans="1:12">
      <c r="B47" s="57" t="s">
        <v>1255</v>
      </c>
      <c r="D47" s="150"/>
      <c r="E47" s="378">
        <v>12.5</v>
      </c>
      <c r="F47" s="378">
        <f>AVERAGE(E47,G47)</f>
        <v>13.25</v>
      </c>
      <c r="G47" s="378">
        <v>14</v>
      </c>
      <c r="H47" s="378">
        <f>G47</f>
        <v>14</v>
      </c>
      <c r="K47" s="185" t="str">
        <f t="shared" si="3"/>
        <v/>
      </c>
    </row>
    <row r="48" spans="1:12">
      <c r="B48" s="57" t="s">
        <v>1256</v>
      </c>
      <c r="D48" s="151"/>
      <c r="E48" s="379">
        <v>440</v>
      </c>
      <c r="F48" s="379">
        <f>AVERAGE(E48,G48)</f>
        <v>450</v>
      </c>
      <c r="G48" s="379">
        <v>460</v>
      </c>
      <c r="H48" s="379">
        <f>G48</f>
        <v>460</v>
      </c>
      <c r="I48" s="152"/>
      <c r="K48" s="185" t="str">
        <f t="shared" si="3"/>
        <v/>
      </c>
    </row>
    <row r="49" spans="1:12">
      <c r="B49" s="57" t="s">
        <v>1257</v>
      </c>
      <c r="D49" s="150"/>
      <c r="E49" s="153">
        <f>E47*E48</f>
        <v>5500</v>
      </c>
      <c r="F49" s="153">
        <f>F47*F48</f>
        <v>5962.5</v>
      </c>
      <c r="G49" s="153">
        <f>G47*G48</f>
        <v>6440</v>
      </c>
      <c r="H49" s="153">
        <f>H47*H48</f>
        <v>6440</v>
      </c>
      <c r="I49" s="154">
        <f>SUM(E49:H49)/D50</f>
        <v>0.51330577989583115</v>
      </c>
      <c r="J49" s="154"/>
      <c r="K49" s="185">
        <f t="shared" si="3"/>
        <v>10</v>
      </c>
      <c r="L49" s="57" t="str">
        <f>C46</f>
        <v>ETR</v>
      </c>
    </row>
    <row r="50" spans="1:12">
      <c r="B50" s="57" t="s">
        <v>1254</v>
      </c>
      <c r="D50" s="153">
        <v>47423</v>
      </c>
      <c r="H50" s="150"/>
      <c r="K50" s="185" t="str">
        <f t="shared" si="3"/>
        <v/>
      </c>
    </row>
    <row r="51" spans="1:12">
      <c r="A51" s="57" t="s">
        <v>61</v>
      </c>
      <c r="C51" s="57" t="s">
        <v>62</v>
      </c>
      <c r="D51" s="150"/>
      <c r="E51" s="150"/>
      <c r="F51" s="150"/>
      <c r="G51" s="150"/>
      <c r="H51" s="150"/>
      <c r="K51" s="185" t="str">
        <f t="shared" si="3"/>
        <v/>
      </c>
    </row>
    <row r="52" spans="1:12">
      <c r="B52" s="57" t="s">
        <v>1255</v>
      </c>
      <c r="D52" s="150"/>
      <c r="E52" s="378">
        <v>18.25</v>
      </c>
      <c r="F52" s="378">
        <f>AVERAGE(E52,G52)</f>
        <v>21.625</v>
      </c>
      <c r="G52" s="378">
        <v>25</v>
      </c>
      <c r="H52" s="378">
        <f>G52</f>
        <v>25</v>
      </c>
      <c r="K52" s="185" t="str">
        <f t="shared" si="3"/>
        <v/>
      </c>
    </row>
    <row r="53" spans="1:12">
      <c r="B53" s="57" t="s">
        <v>1256</v>
      </c>
      <c r="D53" s="151"/>
      <c r="E53" s="379">
        <v>55</v>
      </c>
      <c r="F53" s="379">
        <f>AVERAGE(E53,G53)</f>
        <v>55.5</v>
      </c>
      <c r="G53" s="379">
        <v>56</v>
      </c>
      <c r="H53" s="379">
        <f>G53</f>
        <v>56</v>
      </c>
      <c r="I53" s="152"/>
      <c r="K53" s="185" t="str">
        <f t="shared" si="3"/>
        <v/>
      </c>
    </row>
    <row r="54" spans="1:12">
      <c r="B54" s="57" t="s">
        <v>1257</v>
      </c>
      <c r="D54" s="150"/>
      <c r="E54" s="153">
        <f>E52*E53</f>
        <v>1003.75</v>
      </c>
      <c r="F54" s="153">
        <f>F52*F53</f>
        <v>1200.1875</v>
      </c>
      <c r="G54" s="153">
        <f>G52*G53</f>
        <v>1400</v>
      </c>
      <c r="H54" s="153">
        <f>H52*H53</f>
        <v>1400</v>
      </c>
      <c r="I54" s="154">
        <f>SUM(E54:H54)/D55</f>
        <v>0.76779302778758074</v>
      </c>
      <c r="K54" s="185">
        <f t="shared" si="3"/>
        <v>17</v>
      </c>
      <c r="L54" s="57" t="str">
        <f>C51</f>
        <v>IDA</v>
      </c>
    </row>
    <row r="55" spans="1:12">
      <c r="B55" s="57" t="s">
        <v>1254</v>
      </c>
      <c r="D55" s="153">
        <v>6517.3</v>
      </c>
      <c r="K55" s="185" t="str">
        <f t="shared" si="3"/>
        <v/>
      </c>
    </row>
    <row r="56" spans="1:12" s="83" customFormat="1">
      <c r="A56" s="57" t="s">
        <v>1426</v>
      </c>
      <c r="C56" s="57" t="s">
        <v>63</v>
      </c>
      <c r="D56" s="150"/>
      <c r="E56" s="150"/>
      <c r="F56" s="150"/>
      <c r="G56" s="150"/>
      <c r="H56" s="150"/>
      <c r="J56" s="57"/>
      <c r="K56" s="185" t="str">
        <f t="shared" si="3"/>
        <v/>
      </c>
    </row>
    <row r="57" spans="1:12" s="83" customFormat="1">
      <c r="B57" s="57" t="s">
        <v>1255</v>
      </c>
      <c r="D57" s="150"/>
      <c r="E57" s="378">
        <v>11</v>
      </c>
      <c r="F57" s="378">
        <f>AVERAGE(E57,G57)</f>
        <v>11.5</v>
      </c>
      <c r="G57" s="378">
        <v>12</v>
      </c>
      <c r="H57" s="378">
        <f>G57</f>
        <v>12</v>
      </c>
      <c r="J57" s="57"/>
      <c r="K57" s="185" t="str">
        <f t="shared" si="3"/>
        <v/>
      </c>
    </row>
    <row r="58" spans="1:12" s="83" customFormat="1">
      <c r="B58" s="57" t="s">
        <v>1256</v>
      </c>
      <c r="D58" s="151"/>
      <c r="E58" s="379">
        <v>2100</v>
      </c>
      <c r="F58" s="379">
        <f>AVERAGE(E58,G58)</f>
        <v>2150</v>
      </c>
      <c r="G58" s="379">
        <v>2200</v>
      </c>
      <c r="H58" s="379">
        <f>G58</f>
        <v>2200</v>
      </c>
      <c r="I58" s="92"/>
      <c r="J58" s="57"/>
      <c r="K58" s="185" t="str">
        <f t="shared" si="3"/>
        <v/>
      </c>
    </row>
    <row r="59" spans="1:12" s="83" customFormat="1">
      <c r="B59" s="57" t="s">
        <v>1257</v>
      </c>
      <c r="D59" s="150"/>
      <c r="E59" s="153">
        <f>E57*E58</f>
        <v>23100</v>
      </c>
      <c r="F59" s="153">
        <f>F57*F58</f>
        <v>24725</v>
      </c>
      <c r="G59" s="153">
        <f>G57*G58</f>
        <v>26400</v>
      </c>
      <c r="H59" s="153">
        <f>H57*H58</f>
        <v>26400</v>
      </c>
      <c r="I59" s="154">
        <f>SUM(E59:H59)/D60</f>
        <v>0.72469247832224237</v>
      </c>
      <c r="J59" s="154"/>
      <c r="K59" s="185">
        <f t="shared" si="3"/>
        <v>16</v>
      </c>
      <c r="L59" s="57" t="str">
        <f>C56</f>
        <v>NEE</v>
      </c>
    </row>
    <row r="60" spans="1:12" s="83" customFormat="1">
      <c r="B60" s="57" t="s">
        <v>1254</v>
      </c>
      <c r="D60" s="153">
        <v>138852</v>
      </c>
      <c r="E60" s="150"/>
      <c r="F60" s="150"/>
      <c r="G60" s="150"/>
      <c r="H60" s="150"/>
      <c r="J60" s="57"/>
      <c r="K60" s="185" t="str">
        <f t="shared" si="3"/>
        <v/>
      </c>
    </row>
    <row r="61" spans="1:12">
      <c r="A61" s="57" t="s">
        <v>1428</v>
      </c>
      <c r="C61" s="57" t="s">
        <v>1429</v>
      </c>
      <c r="D61" s="150"/>
      <c r="E61" s="150"/>
      <c r="F61" s="150"/>
      <c r="G61" s="150"/>
      <c r="H61" s="150"/>
      <c r="J61" s="83"/>
      <c r="K61" s="185" t="str">
        <f t="shared" si="3"/>
        <v/>
      </c>
    </row>
    <row r="62" spans="1:12">
      <c r="B62" s="57" t="s">
        <v>1255</v>
      </c>
      <c r="D62" s="150"/>
      <c r="E62" s="378">
        <v>4.75</v>
      </c>
      <c r="F62" s="378">
        <f>AVERAGE(E62,G62)</f>
        <v>4.75</v>
      </c>
      <c r="G62" s="378">
        <v>4.75</v>
      </c>
      <c r="H62" s="378">
        <f>G62</f>
        <v>4.75</v>
      </c>
      <c r="J62" s="83"/>
      <c r="K62" s="185" t="str">
        <f t="shared" si="3"/>
        <v/>
      </c>
    </row>
    <row r="63" spans="1:12">
      <c r="B63" s="57" t="s">
        <v>1256</v>
      </c>
      <c r="D63" s="151"/>
      <c r="E63" s="380">
        <v>200.2</v>
      </c>
      <c r="F63" s="380">
        <f>AVERAGE(E63,G63)</f>
        <v>200.2</v>
      </c>
      <c r="G63" s="380">
        <v>200.2</v>
      </c>
      <c r="H63" s="380">
        <f>G63</f>
        <v>200.2</v>
      </c>
      <c r="I63" s="152"/>
      <c r="J63" s="83"/>
      <c r="K63" s="185" t="str">
        <f t="shared" si="3"/>
        <v/>
      </c>
    </row>
    <row r="64" spans="1:12">
      <c r="B64" s="57" t="s">
        <v>1257</v>
      </c>
      <c r="D64" s="150"/>
      <c r="E64" s="153">
        <f>E62*E63</f>
        <v>950.94999999999993</v>
      </c>
      <c r="F64" s="153">
        <f>F62*F63</f>
        <v>950.94999999999993</v>
      </c>
      <c r="G64" s="153">
        <f>G62*G63</f>
        <v>950.94999999999993</v>
      </c>
      <c r="H64" s="153">
        <f>H62*H63</f>
        <v>950.94999999999993</v>
      </c>
      <c r="I64" s="154">
        <f>SUM(E64:H64)/D65</f>
        <v>0.3296758537008147</v>
      </c>
      <c r="J64" s="83"/>
      <c r="K64" s="185">
        <f t="shared" si="3"/>
        <v>2</v>
      </c>
      <c r="L64" s="57" t="str">
        <f>C61</f>
        <v>OGE</v>
      </c>
    </row>
    <row r="65" spans="1:12">
      <c r="B65" s="57" t="s">
        <v>1254</v>
      </c>
      <c r="D65" s="153">
        <v>11538</v>
      </c>
      <c r="E65" s="150"/>
      <c r="F65" s="150"/>
      <c r="G65" s="150"/>
      <c r="H65" s="150"/>
      <c r="J65" s="83"/>
      <c r="K65" s="185" t="str">
        <f t="shared" si="3"/>
        <v/>
      </c>
    </row>
    <row r="66" spans="1:12">
      <c r="A66" s="57" t="s">
        <v>64</v>
      </c>
      <c r="C66" s="57" t="s">
        <v>65</v>
      </c>
      <c r="D66" s="150"/>
      <c r="E66" s="150"/>
      <c r="F66" s="150"/>
      <c r="G66" s="150"/>
      <c r="H66" s="150"/>
      <c r="K66" s="185" t="str">
        <f t="shared" si="3"/>
        <v/>
      </c>
    </row>
    <row r="67" spans="1:12">
      <c r="B67" s="57" t="s">
        <v>1255</v>
      </c>
      <c r="D67" s="150"/>
      <c r="E67" s="378">
        <v>17</v>
      </c>
      <c r="F67" s="378">
        <f>AVERAGE(E67,G67)</f>
        <v>17.25</v>
      </c>
      <c r="G67" s="378">
        <v>17.5</v>
      </c>
      <c r="H67" s="378">
        <f>G67</f>
        <v>17.5</v>
      </c>
      <c r="K67" s="185" t="str">
        <f t="shared" si="3"/>
        <v/>
      </c>
    </row>
    <row r="68" spans="1:12">
      <c r="B68" s="57" t="s">
        <v>1256</v>
      </c>
      <c r="D68" s="151"/>
      <c r="E68" s="379">
        <v>122</v>
      </c>
      <c r="F68" s="382">
        <f>AVERAGE(E68,G68)</f>
        <v>123.5</v>
      </c>
      <c r="G68" s="379">
        <v>125</v>
      </c>
      <c r="H68" s="379">
        <f>G68</f>
        <v>125</v>
      </c>
      <c r="I68" s="152"/>
      <c r="K68" s="185" t="str">
        <f t="shared" si="3"/>
        <v/>
      </c>
    </row>
    <row r="69" spans="1:12">
      <c r="B69" s="57" t="s">
        <v>1257</v>
      </c>
      <c r="D69" s="150"/>
      <c r="E69" s="153">
        <f>E67*E68</f>
        <v>2074</v>
      </c>
      <c r="F69" s="153">
        <f>F67*F68</f>
        <v>2130.375</v>
      </c>
      <c r="G69" s="153">
        <f>G67*G68</f>
        <v>2187.5</v>
      </c>
      <c r="H69" s="153">
        <f>H67*H68</f>
        <v>2187.5</v>
      </c>
      <c r="I69" s="154">
        <f>SUM(E69:H69)/D70</f>
        <v>0.44688899885404731</v>
      </c>
      <c r="J69" s="154"/>
      <c r="K69" s="185">
        <f t="shared" si="3"/>
        <v>7</v>
      </c>
      <c r="L69" s="57" t="str">
        <f>C66</f>
        <v>PNW</v>
      </c>
    </row>
    <row r="70" spans="1:12">
      <c r="B70" s="57" t="s">
        <v>1254</v>
      </c>
      <c r="D70" s="153">
        <v>19198</v>
      </c>
      <c r="E70" s="150"/>
      <c r="F70" s="150"/>
      <c r="G70" s="150"/>
      <c r="H70" s="150"/>
      <c r="K70" s="185" t="str">
        <f t="shared" si="3"/>
        <v/>
      </c>
    </row>
    <row r="71" spans="1:12">
      <c r="A71" s="57" t="s">
        <v>66</v>
      </c>
      <c r="C71" s="57" t="s">
        <v>67</v>
      </c>
      <c r="D71" s="150"/>
      <c r="E71" s="150"/>
      <c r="F71" s="150"/>
      <c r="G71" s="150"/>
      <c r="H71" s="150"/>
      <c r="K71" s="185" t="str">
        <f t="shared" si="3"/>
        <v/>
      </c>
    </row>
    <row r="72" spans="1:12">
      <c r="B72" s="57" t="s">
        <v>1255</v>
      </c>
      <c r="D72" s="150"/>
      <c r="E72" s="378">
        <v>11.5</v>
      </c>
      <c r="F72" s="378">
        <f>AVERAGE(E72,G72)</f>
        <v>11.5</v>
      </c>
      <c r="G72" s="378">
        <v>11.5</v>
      </c>
      <c r="H72" s="378">
        <f>G72</f>
        <v>11.5</v>
      </c>
      <c r="K72" s="185" t="str">
        <f t="shared" si="3"/>
        <v/>
      </c>
    </row>
    <row r="73" spans="1:12">
      <c r="B73" s="57" t="s">
        <v>1256</v>
      </c>
      <c r="D73" s="151"/>
      <c r="E73" s="379">
        <v>114</v>
      </c>
      <c r="F73" s="382">
        <f>AVERAGE(E73,G73)</f>
        <v>117</v>
      </c>
      <c r="G73" s="379">
        <v>120</v>
      </c>
      <c r="H73" s="379">
        <f>G73</f>
        <v>120</v>
      </c>
      <c r="I73" s="152"/>
      <c r="K73" s="185" t="str">
        <f t="shared" si="3"/>
        <v/>
      </c>
    </row>
    <row r="74" spans="1:12">
      <c r="B74" s="57" t="s">
        <v>1257</v>
      </c>
      <c r="D74" s="150"/>
      <c r="E74" s="153">
        <f>E72*E73</f>
        <v>1311</v>
      </c>
      <c r="F74" s="153">
        <f>F72*F73</f>
        <v>1345.5</v>
      </c>
      <c r="G74" s="153">
        <f>G72*G73</f>
        <v>1380</v>
      </c>
      <c r="H74" s="153">
        <f>H72*H73</f>
        <v>1380</v>
      </c>
      <c r="I74" s="154">
        <f>SUM(E74:H74)/D75</f>
        <v>0.5235862735621073</v>
      </c>
      <c r="J74" s="154"/>
      <c r="K74" s="185">
        <f t="shared" si="3"/>
        <v>11</v>
      </c>
      <c r="L74" s="57" t="str">
        <f>C71</f>
        <v>POR</v>
      </c>
    </row>
    <row r="75" spans="1:12">
      <c r="B75" s="57" t="s">
        <v>1254</v>
      </c>
      <c r="D75" s="153">
        <v>10345</v>
      </c>
      <c r="E75" s="150"/>
      <c r="F75" s="150"/>
      <c r="G75" s="150"/>
      <c r="H75" s="150"/>
      <c r="K75" s="185" t="str">
        <f t="shared" si="3"/>
        <v/>
      </c>
    </row>
    <row r="76" spans="1:12">
      <c r="A76" s="83" t="s">
        <v>1427</v>
      </c>
      <c r="C76" s="57" t="s">
        <v>475</v>
      </c>
      <c r="D76" s="153"/>
      <c r="E76" s="150"/>
      <c r="F76" s="150"/>
      <c r="G76" s="150"/>
      <c r="H76" s="150"/>
      <c r="K76" s="185" t="str">
        <f t="shared" si="3"/>
        <v/>
      </c>
    </row>
    <row r="77" spans="1:12">
      <c r="B77" s="57" t="s">
        <v>1255</v>
      </c>
      <c r="D77" s="150"/>
      <c r="E77" s="378">
        <v>3.75</v>
      </c>
      <c r="F77" s="378">
        <f>AVERAGE(E77,G77)</f>
        <v>3.875</v>
      </c>
      <c r="G77" s="378">
        <v>4</v>
      </c>
      <c r="H77" s="378">
        <f>G77</f>
        <v>4</v>
      </c>
      <c r="K77" s="185" t="str">
        <f t="shared" si="3"/>
        <v/>
      </c>
    </row>
    <row r="78" spans="1:12">
      <c r="B78" s="57" t="s">
        <v>1256</v>
      </c>
      <c r="D78" s="151"/>
      <c r="E78" s="379">
        <v>737.5</v>
      </c>
      <c r="F78" s="379">
        <f>AVERAGE(E78,G78)</f>
        <v>737.75</v>
      </c>
      <c r="G78" s="379">
        <v>738</v>
      </c>
      <c r="H78" s="379">
        <f>G78</f>
        <v>738</v>
      </c>
      <c r="I78" s="152"/>
      <c r="K78" s="185" t="str">
        <f t="shared" si="3"/>
        <v/>
      </c>
    </row>
    <row r="79" spans="1:12">
      <c r="B79" s="57" t="s">
        <v>1257</v>
      </c>
      <c r="D79" s="150"/>
      <c r="E79" s="153">
        <f>E77*E78</f>
        <v>2765.625</v>
      </c>
      <c r="F79" s="153">
        <f>F77*F78</f>
        <v>2858.78125</v>
      </c>
      <c r="G79" s="153">
        <f>G77*G78</f>
        <v>2952</v>
      </c>
      <c r="H79" s="153">
        <f>H77*H78</f>
        <v>2952</v>
      </c>
      <c r="I79" s="154">
        <f>SUM(E79:H79)/D80</f>
        <v>0.34777538538115782</v>
      </c>
      <c r="J79" s="154"/>
      <c r="K79" s="185">
        <f t="shared" ref="K79:K95" si="4">IFERROR(RANK(I79,$I$11:$I$95,1),"")</f>
        <v>3</v>
      </c>
      <c r="L79" s="57" t="str">
        <f>C76</f>
        <v>PPL</v>
      </c>
    </row>
    <row r="80" spans="1:12">
      <c r="B80" s="57" t="s">
        <v>1254</v>
      </c>
      <c r="D80" s="153">
        <v>33149</v>
      </c>
      <c r="E80" s="150"/>
      <c r="F80" s="150"/>
      <c r="G80" s="150"/>
      <c r="H80" s="150"/>
      <c r="K80" s="185" t="str">
        <f t="shared" si="4"/>
        <v/>
      </c>
    </row>
    <row r="81" spans="1:12">
      <c r="A81" s="57" t="s">
        <v>68</v>
      </c>
      <c r="B81" s="157"/>
      <c r="C81" s="57" t="s">
        <v>69</v>
      </c>
      <c r="D81" s="156"/>
      <c r="K81" s="185" t="str">
        <f t="shared" si="4"/>
        <v/>
      </c>
    </row>
    <row r="82" spans="1:12">
      <c r="A82" s="157"/>
      <c r="B82" s="157" t="s">
        <v>1255</v>
      </c>
      <c r="E82" s="378">
        <v>8.6999999999999993</v>
      </c>
      <c r="F82" s="378">
        <f>AVERAGE(E82,G82)</f>
        <v>8.6</v>
      </c>
      <c r="G82" s="378">
        <v>8.5</v>
      </c>
      <c r="H82" s="378">
        <f>G82</f>
        <v>8.5</v>
      </c>
      <c r="K82" s="185" t="str">
        <f t="shared" si="4"/>
        <v/>
      </c>
    </row>
    <row r="83" spans="1:12">
      <c r="A83" s="157"/>
      <c r="B83" s="157" t="s">
        <v>1256</v>
      </c>
      <c r="D83" s="152"/>
      <c r="E83" s="379">
        <v>1110</v>
      </c>
      <c r="F83" s="379">
        <f>AVERAGE(E83,G83)</f>
        <v>1115</v>
      </c>
      <c r="G83" s="379">
        <v>1120</v>
      </c>
      <c r="H83" s="379">
        <f>G83</f>
        <v>1120</v>
      </c>
      <c r="I83" s="152"/>
      <c r="K83" s="185" t="str">
        <f t="shared" si="4"/>
        <v/>
      </c>
    </row>
    <row r="84" spans="1:12">
      <c r="A84" s="157"/>
      <c r="B84" s="157" t="s">
        <v>1257</v>
      </c>
      <c r="E84" s="156">
        <f>E82*E83</f>
        <v>9657</v>
      </c>
      <c r="F84" s="156">
        <f>F82*F83</f>
        <v>9589</v>
      </c>
      <c r="G84" s="156">
        <f>G82*G83</f>
        <v>9520</v>
      </c>
      <c r="H84" s="156">
        <f>H82*H83</f>
        <v>9520</v>
      </c>
      <c r="I84" s="154">
        <f>SUM(E84:H84)/D85</f>
        <v>0.38275282920782183</v>
      </c>
      <c r="J84" s="154"/>
      <c r="K84" s="185">
        <f t="shared" si="4"/>
        <v>5</v>
      </c>
      <c r="L84" s="57" t="str">
        <f>C81</f>
        <v>SO</v>
      </c>
    </row>
    <row r="85" spans="1:12">
      <c r="A85" s="157"/>
      <c r="B85" s="157" t="s">
        <v>1254</v>
      </c>
      <c r="C85" s="158"/>
      <c r="D85" s="156">
        <v>100028</v>
      </c>
      <c r="K85" s="185" t="str">
        <f t="shared" si="4"/>
        <v/>
      </c>
    </row>
    <row r="86" spans="1:12">
      <c r="A86" s="57" t="s">
        <v>1490</v>
      </c>
      <c r="B86" s="157"/>
      <c r="C86" s="57" t="s">
        <v>70</v>
      </c>
      <c r="D86" s="156"/>
      <c r="K86" s="185" t="str">
        <f t="shared" si="4"/>
        <v/>
      </c>
    </row>
    <row r="87" spans="1:12">
      <c r="A87" s="157"/>
      <c r="B87" s="157" t="s">
        <v>1255</v>
      </c>
      <c r="E87" s="378">
        <v>13.5</v>
      </c>
      <c r="F87" s="378">
        <f>AVERAGE(E87,G87)</f>
        <v>13.25</v>
      </c>
      <c r="G87" s="378">
        <v>13</v>
      </c>
      <c r="H87" s="378">
        <f>G87</f>
        <v>13</v>
      </c>
      <c r="K87" s="185" t="str">
        <f t="shared" si="4"/>
        <v/>
      </c>
    </row>
    <row r="88" spans="1:12">
      <c r="A88" s="157"/>
      <c r="B88" s="157" t="s">
        <v>1256</v>
      </c>
      <c r="D88" s="367"/>
      <c r="E88" s="380">
        <v>593.5</v>
      </c>
      <c r="F88" s="383">
        <f>AVERAGE(E88,G88)</f>
        <v>596.75</v>
      </c>
      <c r="G88" s="380">
        <v>600</v>
      </c>
      <c r="H88" s="380">
        <f>G88</f>
        <v>600</v>
      </c>
      <c r="I88" s="367"/>
      <c r="K88" s="185" t="str">
        <f t="shared" si="4"/>
        <v/>
      </c>
    </row>
    <row r="89" spans="1:12">
      <c r="A89" s="157"/>
      <c r="B89" s="157" t="s">
        <v>1257</v>
      </c>
      <c r="E89" s="156">
        <f>E87*E88</f>
        <v>8012.25</v>
      </c>
      <c r="F89" s="156">
        <f>F87*F88</f>
        <v>7906.9375</v>
      </c>
      <c r="G89" s="156">
        <f>G87*G88</f>
        <v>7800</v>
      </c>
      <c r="H89" s="153">
        <f>H87*H88</f>
        <v>7800</v>
      </c>
      <c r="I89" s="154">
        <f>SUM(E89:H89)/D90</f>
        <v>0.55105401412636801</v>
      </c>
      <c r="K89" s="185">
        <f t="shared" si="4"/>
        <v>13</v>
      </c>
      <c r="L89" s="57" t="str">
        <f>C86</f>
        <v>XEL</v>
      </c>
    </row>
    <row r="90" spans="1:12">
      <c r="A90" s="157"/>
      <c r="B90" s="157" t="s">
        <v>1254</v>
      </c>
      <c r="C90" s="158"/>
      <c r="D90" s="156">
        <v>57198</v>
      </c>
      <c r="K90" s="185" t="str">
        <f t="shared" si="4"/>
        <v/>
      </c>
    </row>
    <row r="91" spans="1:12">
      <c r="A91" s="157"/>
      <c r="B91" s="157"/>
      <c r="C91" s="158"/>
      <c r="D91" s="150"/>
      <c r="E91" s="150"/>
      <c r="F91" s="150"/>
      <c r="G91" s="150"/>
      <c r="H91" s="150"/>
      <c r="K91" s="185" t="str">
        <f t="shared" si="4"/>
        <v/>
      </c>
    </row>
    <row r="92" spans="1:12">
      <c r="A92" s="57" t="s">
        <v>1553</v>
      </c>
      <c r="C92" s="57" t="s">
        <v>1554</v>
      </c>
      <c r="D92" s="399"/>
      <c r="E92" s="402"/>
      <c r="F92" s="402"/>
      <c r="G92" s="402"/>
      <c r="H92" s="402"/>
      <c r="I92" s="401"/>
      <c r="K92" s="185" t="str">
        <f t="shared" si="4"/>
        <v/>
      </c>
    </row>
    <row r="93" spans="1:12">
      <c r="B93" s="57" t="s">
        <v>1549</v>
      </c>
      <c r="D93" s="399"/>
      <c r="E93" s="400">
        <v>878</v>
      </c>
      <c r="F93" s="400">
        <v>1056</v>
      </c>
      <c r="G93" s="400">
        <v>1123</v>
      </c>
      <c r="H93" s="400">
        <v>1175</v>
      </c>
      <c r="I93" s="401"/>
      <c r="K93" s="185" t="str">
        <f t="shared" si="4"/>
        <v/>
      </c>
    </row>
    <row r="94" spans="1:12">
      <c r="B94" s="57" t="s">
        <v>1551</v>
      </c>
      <c r="D94" s="403"/>
      <c r="E94" s="387">
        <v>0.53749999999999998</v>
      </c>
      <c r="F94" s="387">
        <v>0.53749999999999998</v>
      </c>
      <c r="G94" s="387">
        <v>0.53749999999999998</v>
      </c>
      <c r="H94" s="387">
        <v>0.53749999999999998</v>
      </c>
      <c r="I94" s="404"/>
      <c r="K94" s="185" t="str">
        <f t="shared" si="4"/>
        <v/>
      </c>
    </row>
    <row r="95" spans="1:12">
      <c r="B95" s="57" t="s">
        <v>1550</v>
      </c>
      <c r="D95" s="399"/>
      <c r="E95" s="400">
        <f>E93*E94</f>
        <v>471.92499999999995</v>
      </c>
      <c r="F95" s="400">
        <f t="shared" ref="F95:H95" si="5">F93*F94</f>
        <v>567.6</v>
      </c>
      <c r="G95" s="400">
        <f t="shared" si="5"/>
        <v>603.61249999999995</v>
      </c>
      <c r="H95" s="400">
        <f t="shared" si="5"/>
        <v>631.5625</v>
      </c>
      <c r="I95" s="401">
        <f>SUM(E95:H95)/D96</f>
        <v>0.54623805398363845</v>
      </c>
      <c r="K95" s="185">
        <f t="shared" si="4"/>
        <v>12</v>
      </c>
      <c r="L95" s="57" t="str">
        <f>C92</f>
        <v>EMM</v>
      </c>
    </row>
    <row r="96" spans="1:12">
      <c r="B96" s="57" t="s">
        <v>1379</v>
      </c>
      <c r="D96" s="153">
        <f>4164301596/1000000</f>
        <v>4164.3015960000002</v>
      </c>
      <c r="E96" s="156"/>
      <c r="F96" s="156"/>
      <c r="G96" s="156"/>
      <c r="H96" s="156"/>
    </row>
    <row r="97" spans="1:12">
      <c r="D97" s="156"/>
      <c r="H97" s="376"/>
      <c r="I97" s="161"/>
    </row>
    <row r="98" spans="1:12">
      <c r="I98" s="161"/>
    </row>
    <row r="99" spans="1:12">
      <c r="I99" s="162"/>
      <c r="J99" s="154"/>
    </row>
    <row r="100" spans="1:12">
      <c r="I100" s="163"/>
    </row>
    <row r="101" spans="1:12">
      <c r="H101" s="376">
        <f>SUM(E95:H95)</f>
        <v>2274.6999999999998</v>
      </c>
      <c r="I101" s="163"/>
    </row>
    <row r="102" spans="1:12">
      <c r="A102" s="152" t="s">
        <v>71</v>
      </c>
      <c r="B102" s="152"/>
      <c r="H102" s="405">
        <f>H101/1000</f>
        <v>2.2746999999999997</v>
      </c>
      <c r="K102" s="368"/>
      <c r="L102" s="369"/>
    </row>
    <row r="103" spans="1:12">
      <c r="A103" s="57" t="s">
        <v>1545</v>
      </c>
      <c r="K103" s="370"/>
    </row>
    <row r="104" spans="1:12">
      <c r="A104" s="57" t="s">
        <v>1546</v>
      </c>
      <c r="J104" s="154"/>
    </row>
    <row r="105" spans="1:12">
      <c r="A105" s="57" t="s">
        <v>1552</v>
      </c>
    </row>
    <row r="106" spans="1:12">
      <c r="A106" s="157"/>
      <c r="B106" s="157"/>
      <c r="C106" s="158"/>
      <c r="D106" s="150"/>
      <c r="E106" s="150"/>
      <c r="F106" s="150"/>
      <c r="G106" s="150"/>
      <c r="H106" s="150"/>
      <c r="K106" s="143"/>
    </row>
  </sheetData>
  <mergeCells count="2">
    <mergeCell ref="A2:I2"/>
    <mergeCell ref="A3:I3"/>
  </mergeCells>
  <conditionalFormatting sqref="D56:I56">
    <cfRule type="expression" dxfId="26" priority="1">
      <formula>"(blank)"</formula>
    </cfRule>
  </conditionalFormatting>
  <conditionalFormatting sqref="L11:L55 L61:L95">
    <cfRule type="expression" dxfId="25" priority="6">
      <formula>#REF!</formula>
    </cfRule>
  </conditionalFormatting>
  <conditionalFormatting sqref="L11:L95 B56 I57:I58 A57:A60 C57:C60 I60">
    <cfRule type="expression" dxfId="24" priority="4">
      <formula>"(blank)"</formula>
    </cfRule>
  </conditionalFormatting>
  <conditionalFormatting sqref="L59">
    <cfRule type="expression" dxfId="23" priority="3">
      <formula>#REF!</formula>
    </cfRule>
  </conditionalFormatting>
  <printOptions horizontalCentered="1"/>
  <pageMargins left="0.7" right="0.7" top="1.25" bottom="0.75" header="0.3" footer="0.3"/>
  <pageSetup scale="65" fitToHeight="2" orientation="portrait" useFirstPageNumber="1" r:id="rId1"/>
  <headerFooter scaleWithDoc="0">
    <oddHeader>&amp;L&amp;"Arial,Regular"DRAFT- PRIVILEGED AND CONFIDENTIAL
PREPARED AT THE REQUEST OF COUNSEL&amp;R&amp;"Arial,Regular"Schedule AEB-8
Page &amp;P</oddHeader>
  </headerFooter>
  <rowBreaks count="1" manualBreakCount="1">
    <brk id="65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F147-994A-4BD8-BFDA-7777AE36F9BD}">
  <sheetPr codeName="Sheet9">
    <pageSetUpPr fitToPage="1"/>
  </sheetPr>
  <dimension ref="B4:I74"/>
  <sheetViews>
    <sheetView zoomScaleNormal="100" zoomScaleSheetLayoutView="100" zoomScalePageLayoutView="70" workbookViewId="0">
      <selection activeCell="L48" sqref="L48"/>
    </sheetView>
  </sheetViews>
  <sheetFormatPr defaultColWidth="8.7109375" defaultRowHeight="12.75"/>
  <cols>
    <col min="1" max="1" width="12.5703125" style="159" customWidth="1"/>
    <col min="2" max="2" width="8.85546875" style="159" customWidth="1"/>
    <col min="3" max="3" width="33.140625" style="159" customWidth="1"/>
    <col min="4" max="4" width="13.28515625" style="159" customWidth="1"/>
    <col min="5" max="5" width="12.5703125" style="159" customWidth="1"/>
    <col min="6" max="6" width="11.28515625" style="159" customWidth="1"/>
    <col min="7" max="16384" width="8.7109375" style="159"/>
  </cols>
  <sheetData>
    <row r="4" spans="2:9" ht="12.75" customHeight="1">
      <c r="B4" s="461" t="s">
        <v>1547</v>
      </c>
      <c r="C4" s="461"/>
      <c r="D4" s="461"/>
      <c r="E4" s="461"/>
      <c r="F4" s="461"/>
      <c r="G4" s="461"/>
      <c r="H4" s="164"/>
      <c r="I4" s="164"/>
    </row>
    <row r="30" spans="3:5">
      <c r="C30" s="165"/>
      <c r="D30" s="142"/>
      <c r="E30" s="142"/>
    </row>
    <row r="32" spans="3:5">
      <c r="C32" s="166" t="s">
        <v>39</v>
      </c>
      <c r="D32" s="167"/>
      <c r="E32" s="375" t="s">
        <v>1555</v>
      </c>
    </row>
    <row r="33" spans="2:7">
      <c r="B33" s="159">
        <v>1</v>
      </c>
      <c r="C33" s="159" t="str">
        <f>INDEX('AEB-8 CapEx 1'!$A$11:$A$96,MATCH($D33,'AEB-8 CapEx 1'!$C$11:$C$96,0))</f>
        <v>Alliant Energy Corporation</v>
      </c>
      <c r="D33" s="168" t="str">
        <f>INDEX('AEB-8 CapEx 1'!$L$11:$L$96,MATCH($B33,'AEB-8 CapEx 1'!$K$11:$K$96,0))</f>
        <v>LNT</v>
      </c>
      <c r="E33" s="56">
        <f>INDEX('AEB-8 CapEx 1'!$I$11:$I$96,MATCH($D33,'AEB-8 CapEx 1'!$L$11:$L$96,0))</f>
        <v>0.30096251537350943</v>
      </c>
      <c r="G33" s="55"/>
    </row>
    <row r="34" spans="2:7">
      <c r="B34" s="159">
        <f>B33+1</f>
        <v>2</v>
      </c>
      <c r="C34" s="159" t="str">
        <f>INDEX('AEB-8 CapEx 1'!$A$11:$A$96,MATCH($D34,'AEB-8 CapEx 1'!$C$11:$C$96,0))</f>
        <v>OGE Energy Corporation</v>
      </c>
      <c r="D34" s="168" t="str">
        <f>INDEX('AEB-8 CapEx 1'!$L$11:$L$96,MATCH($B34,'AEB-8 CapEx 1'!$K$11:$K$96,0))</f>
        <v>OGE</v>
      </c>
      <c r="E34" s="56">
        <f>INDEX('AEB-8 CapEx 1'!$I$11:$I$96,MATCH($D34,'AEB-8 CapEx 1'!$L$11:$L$96,0))</f>
        <v>0.3296758537008147</v>
      </c>
      <c r="G34" s="55"/>
    </row>
    <row r="35" spans="2:7">
      <c r="B35" s="159">
        <f t="shared" ref="B35:B48" si="0">B34+1</f>
        <v>3</v>
      </c>
      <c r="C35" s="159" t="str">
        <f>INDEX('AEB-8 CapEx 1'!$A$11:$A$96,MATCH($D35,'AEB-8 CapEx 1'!$C$11:$C$96,0))</f>
        <v>PPL Corporation</v>
      </c>
      <c r="D35" s="168" t="str">
        <f>INDEX('AEB-8 CapEx 1'!$L$11:$L$96,MATCH($B35,'AEB-8 CapEx 1'!$K$11:$K$96,0))</f>
        <v>PPL</v>
      </c>
      <c r="E35" s="56">
        <f>INDEX('AEB-8 CapEx 1'!$I$11:$I$96,MATCH($D35,'AEB-8 CapEx 1'!$L$11:$L$96,0))</f>
        <v>0.34777538538115782</v>
      </c>
      <c r="G35" s="55"/>
    </row>
    <row r="36" spans="2:7">
      <c r="B36" s="159">
        <f t="shared" si="0"/>
        <v>4</v>
      </c>
      <c r="C36" s="159" t="str">
        <f>INDEX('AEB-8 CapEx 1'!$A$11:$A$96,MATCH($D36,'AEB-8 CapEx 1'!$C$11:$C$96,0))</f>
        <v>American Electric Power Company, Inc.</v>
      </c>
      <c r="D36" s="168" t="str">
        <f>INDEX('AEB-8 CapEx 1'!$L$11:$L$96,MATCH($B36,'AEB-8 CapEx 1'!$K$11:$K$96,0))</f>
        <v>AEP</v>
      </c>
      <c r="E36" s="56">
        <f>INDEX('AEB-8 CapEx 1'!$I$11:$I$96,MATCH($D36,'AEB-8 CapEx 1'!$L$11:$L$96,0))</f>
        <v>0.37215164531159001</v>
      </c>
      <c r="G36" s="55"/>
    </row>
    <row r="37" spans="2:7">
      <c r="B37" s="159">
        <f t="shared" si="0"/>
        <v>5</v>
      </c>
      <c r="C37" s="159" t="str">
        <f>INDEX('AEB-8 CapEx 1'!$A$11:$A$96,MATCH($D37,'AEB-8 CapEx 1'!$C$11:$C$96,0))</f>
        <v>Southern Company</v>
      </c>
      <c r="D37" s="168" t="str">
        <f>INDEX('AEB-8 CapEx 1'!$L$11:$L$96,MATCH($B37,'AEB-8 CapEx 1'!$K$11:$K$96,0))</f>
        <v>SO</v>
      </c>
      <c r="E37" s="56">
        <f>INDEX('AEB-8 CapEx 1'!$I$11:$I$96,MATCH($D37,'AEB-8 CapEx 1'!$L$11:$L$96,0))</f>
        <v>0.38275282920782183</v>
      </c>
      <c r="G37" s="55"/>
    </row>
    <row r="38" spans="2:7">
      <c r="B38" s="159">
        <f t="shared" si="0"/>
        <v>6</v>
      </c>
      <c r="C38" s="159" t="str">
        <f>INDEX('AEB-8 CapEx 1'!$A$11:$A$96,MATCH($D38,'AEB-8 CapEx 1'!$C$11:$C$96,0))</f>
        <v>Ameren Corporation</v>
      </c>
      <c r="D38" s="168" t="str">
        <f>INDEX('AEB-8 CapEx 1'!$L$11:$L$96,MATCH($B38,'AEB-8 CapEx 1'!$K$11:$K$96,0))</f>
        <v>AEE</v>
      </c>
      <c r="E38" s="56">
        <f>INDEX('AEB-8 CapEx 1'!$I$11:$I$96,MATCH($D38,'AEB-8 CapEx 1'!$L$11:$L$96,0))</f>
        <v>0.4003395095667473</v>
      </c>
      <c r="G38" s="55"/>
    </row>
    <row r="39" spans="2:7">
      <c r="B39" s="159">
        <f t="shared" si="0"/>
        <v>7</v>
      </c>
      <c r="C39" s="159" t="str">
        <f>INDEX('AEB-8 CapEx 1'!$A$11:$A$96,MATCH($D39,'AEB-8 CapEx 1'!$C$11:$C$96,0))</f>
        <v>Pinnacle West Capital Corporation</v>
      </c>
      <c r="D39" s="168" t="str">
        <f>INDEX('AEB-8 CapEx 1'!$L$11:$L$96,MATCH($B39,'AEB-8 CapEx 1'!$K$11:$K$96,0))</f>
        <v>PNW</v>
      </c>
      <c r="E39" s="56">
        <f>INDEX('AEB-8 CapEx 1'!$I$11:$I$96,MATCH($D39,'AEB-8 CapEx 1'!$L$11:$L$96,0))</f>
        <v>0.44688899885404731</v>
      </c>
      <c r="G39" s="55"/>
    </row>
    <row r="40" spans="2:7">
      <c r="B40" s="159">
        <f t="shared" si="0"/>
        <v>8</v>
      </c>
      <c r="C40" s="159" t="str">
        <f>INDEX('AEB-8 CapEx 1'!$A$11:$A$96,MATCH($D40,'AEB-8 CapEx 1'!$C$11:$C$96,0))</f>
        <v>Avista Corporation</v>
      </c>
      <c r="D40" s="168" t="str">
        <f>INDEX('AEB-8 CapEx 1'!$L$11:$L$96,MATCH($B40,'AEB-8 CapEx 1'!$K$11:$K$96,0))</f>
        <v>AVA</v>
      </c>
      <c r="E40" s="56">
        <f>INDEX('AEB-8 CapEx 1'!$I$11:$I$96,MATCH($D40,'AEB-8 CapEx 1'!$L$11:$L$96,0))</f>
        <v>0.47990033222591361</v>
      </c>
      <c r="G40" s="55"/>
    </row>
    <row r="41" spans="2:7">
      <c r="B41" s="159">
        <f t="shared" si="0"/>
        <v>9</v>
      </c>
      <c r="C41" s="159" t="str">
        <f>INDEX('AEB-8 CapEx 1'!$A$11:$A$96,MATCH($D41,'AEB-8 CapEx 1'!$C$11:$C$96,0))</f>
        <v>DTE Energy Company</v>
      </c>
      <c r="D41" s="168" t="str">
        <f>INDEX('AEB-8 CapEx 1'!$L$11:$L$96,MATCH($B41,'AEB-8 CapEx 1'!$K$11:$K$96,0))</f>
        <v>DTE</v>
      </c>
      <c r="E41" s="56">
        <f>INDEX('AEB-8 CapEx 1'!$I$11:$I$96,MATCH($D41,'AEB-8 CapEx 1'!$L$11:$L$96,0))</f>
        <v>0.484557084714134</v>
      </c>
      <c r="G41" s="55"/>
    </row>
    <row r="42" spans="2:7">
      <c r="B42" s="159">
        <f t="shared" si="0"/>
        <v>10</v>
      </c>
      <c r="C42" s="159" t="str">
        <f>INDEX('AEB-8 CapEx 1'!$A$11:$A$96,MATCH($D42,'AEB-8 CapEx 1'!$C$11:$C$96,0))</f>
        <v>Entergy Corporation</v>
      </c>
      <c r="D42" s="168" t="str">
        <f>INDEX('AEB-8 CapEx 1'!$L$11:$L$96,MATCH($B42,'AEB-8 CapEx 1'!$K$11:$K$96,0))</f>
        <v>ETR</v>
      </c>
      <c r="E42" s="56">
        <f>INDEX('AEB-8 CapEx 1'!$I$11:$I$96,MATCH($D42,'AEB-8 CapEx 1'!$L$11:$L$96,0))</f>
        <v>0.51330577989583115</v>
      </c>
      <c r="G42" s="55"/>
    </row>
    <row r="43" spans="2:7">
      <c r="B43" s="159">
        <f t="shared" si="0"/>
        <v>11</v>
      </c>
      <c r="C43" s="159" t="str">
        <f>INDEX('AEB-8 CapEx 1'!$A$11:$A$96,MATCH($D43,'AEB-8 CapEx 1'!$C$11:$C$96,0))</f>
        <v>Portland General Electric Company</v>
      </c>
      <c r="D43" s="168" t="str">
        <f>INDEX('AEB-8 CapEx 1'!$L$11:$L$96,MATCH($B43,'AEB-8 CapEx 1'!$K$11:$K$96,0))</f>
        <v>POR</v>
      </c>
      <c r="E43" s="56">
        <f>INDEX('AEB-8 CapEx 1'!$I$11:$I$96,MATCH($D43,'AEB-8 CapEx 1'!$L$11:$L$96,0))</f>
        <v>0.5235862735621073</v>
      </c>
      <c r="G43" s="55"/>
    </row>
    <row r="44" spans="2:7">
      <c r="B44" s="159">
        <f t="shared" si="0"/>
        <v>12</v>
      </c>
      <c r="C44" s="159" t="str">
        <f>INDEX('AEB-8 CapEx 1'!$A$11:$A$96,MATCH($D44,'AEB-8 CapEx 1'!$C$11:$C$96,0))</f>
        <v>Evergy Missouri Metro</v>
      </c>
      <c r="D44" s="168" t="str">
        <f>INDEX('AEB-8 CapEx 1'!$L$11:$L$96,MATCH($B44,'AEB-8 CapEx 1'!$K$11:$K$96,0))</f>
        <v>EMM</v>
      </c>
      <c r="E44" s="56">
        <f>INDEX('AEB-8 CapEx 1'!$I$11:$I$96,MATCH($D44,'AEB-8 CapEx 1'!$L$11:$L$96,0))</f>
        <v>0.54623805398363845</v>
      </c>
      <c r="G44" s="55"/>
    </row>
    <row r="45" spans="2:7">
      <c r="B45" s="159">
        <f t="shared" si="0"/>
        <v>13</v>
      </c>
      <c r="C45" s="159" t="str">
        <f>INDEX('AEB-8 CapEx 1'!$A$11:$A$96,MATCH($D45,'AEB-8 CapEx 1'!$C$11:$C$96,0))</f>
        <v>Xcel Energy Inc.</v>
      </c>
      <c r="D45" s="168" t="str">
        <f>INDEX('AEB-8 CapEx 1'!$L$11:$L$96,MATCH($B45,'AEB-8 CapEx 1'!$K$11:$K$96,0))</f>
        <v>XEL</v>
      </c>
      <c r="E45" s="56">
        <f>INDEX('AEB-8 CapEx 1'!$I$11:$I$96,MATCH($D45,'AEB-8 CapEx 1'!$L$11:$L$96,0))</f>
        <v>0.55105401412636801</v>
      </c>
      <c r="G45" s="55"/>
    </row>
    <row r="46" spans="2:7">
      <c r="B46" s="159">
        <f t="shared" si="0"/>
        <v>14</v>
      </c>
      <c r="C46" s="159" t="str">
        <f>INDEX('AEB-8 CapEx 1'!$A$11:$A$96,MATCH($D46,'AEB-8 CapEx 1'!$C$11:$C$96,0))</f>
        <v>Dominion Resources, Inc.</v>
      </c>
      <c r="D46" s="168" t="str">
        <f>INDEX('AEB-8 CapEx 1'!$L$11:$L$96,MATCH($B46,'AEB-8 CapEx 1'!$K$11:$K$96,0))</f>
        <v>D</v>
      </c>
      <c r="E46" s="56">
        <f>INDEX('AEB-8 CapEx 1'!$I$11:$I$96,MATCH($D46,'AEB-8 CapEx 1'!$L$11:$L$96,0))</f>
        <v>0.55701257587639041</v>
      </c>
      <c r="G46" s="55"/>
    </row>
    <row r="47" spans="2:7">
      <c r="B47" s="159">
        <f t="shared" si="0"/>
        <v>15</v>
      </c>
      <c r="C47" s="159" t="str">
        <f>INDEX('AEB-8 CapEx 1'!$A$11:$A$96,MATCH($D47,'AEB-8 CapEx 1'!$C$11:$C$96,0))</f>
        <v>CMS Energy Corporation</v>
      </c>
      <c r="D47" s="168" t="str">
        <f>INDEX('AEB-8 CapEx 1'!$L$11:$L$96,MATCH($B47,'AEB-8 CapEx 1'!$K$11:$K$96,0))</f>
        <v>CMS</v>
      </c>
      <c r="E47" s="56">
        <f>INDEX('AEB-8 CapEx 1'!$I$11:$I$96,MATCH($D47,'AEB-8 CapEx 1'!$L$11:$L$96,0))</f>
        <v>0.55746331160554974</v>
      </c>
      <c r="G47" s="55"/>
    </row>
    <row r="48" spans="2:7">
      <c r="B48" s="159">
        <f t="shared" si="0"/>
        <v>16</v>
      </c>
      <c r="C48" s="159" t="str">
        <f>INDEX('AEB-8 CapEx 1'!$A$11:$A$96,MATCH($D48,'AEB-8 CapEx 1'!$C$11:$C$96,0))</f>
        <v>NextEra Energy, Inc.</v>
      </c>
      <c r="D48" s="168" t="str">
        <f>INDEX('AEB-8 CapEx 1'!$L$11:$L$96,MATCH($B48,'AEB-8 CapEx 1'!$K$11:$K$96,0))</f>
        <v>NEE</v>
      </c>
      <c r="E48" s="56">
        <f>INDEX('AEB-8 CapEx 1'!$I$11:$I$96,MATCH($D48,'AEB-8 CapEx 1'!$L$11:$L$96,0))</f>
        <v>0.72469247832224237</v>
      </c>
      <c r="G48" s="55"/>
    </row>
    <row r="49" spans="2:7">
      <c r="B49" s="159">
        <f>B48+1</f>
        <v>17</v>
      </c>
      <c r="C49" s="159" t="str">
        <f>INDEX('AEB-8 CapEx 1'!$A$11:$A$96,MATCH($D49,'AEB-8 CapEx 1'!$C$11:$C$96,0))</f>
        <v>IDACORP, Inc.</v>
      </c>
      <c r="D49" s="168" t="str">
        <f>INDEX('AEB-8 CapEx 1'!$L$11:$L$96,MATCH($B49,'AEB-8 CapEx 1'!$K$11:$K$96,0))</f>
        <v>IDA</v>
      </c>
      <c r="E49" s="56">
        <f>INDEX('AEB-8 CapEx 1'!$I$11:$I$96,MATCH($D49,'AEB-8 CapEx 1'!$L$11:$L$96,0))</f>
        <v>0.76779302778758074</v>
      </c>
      <c r="G49" s="55"/>
    </row>
    <row r="50" spans="2:7">
      <c r="D50" s="168"/>
      <c r="E50" s="56"/>
      <c r="G50" s="55"/>
    </row>
    <row r="51" spans="2:7" ht="14.25">
      <c r="C51" s="169" t="s">
        <v>1260</v>
      </c>
      <c r="D51" s="170"/>
      <c r="E51" s="160">
        <f>MEDIAN(E33:E43,E45:E49)</f>
        <v>0.4822287084700238</v>
      </c>
      <c r="G51" s="171"/>
    </row>
    <row r="52" spans="2:7" ht="15" thickBot="1">
      <c r="C52" s="172" t="s">
        <v>1556</v>
      </c>
      <c r="D52" s="173"/>
      <c r="E52" s="174">
        <f>E44/E51</f>
        <v>1.1327364887020068</v>
      </c>
      <c r="G52" s="171"/>
    </row>
    <row r="53" spans="2:7">
      <c r="D53" s="55"/>
      <c r="E53" s="175"/>
    </row>
    <row r="54" spans="2:7">
      <c r="D54" s="55"/>
      <c r="E54" s="175"/>
      <c r="F54" s="176"/>
    </row>
    <row r="55" spans="2:7">
      <c r="C55" s="177" t="s">
        <v>71</v>
      </c>
    </row>
    <row r="56" spans="2:7">
      <c r="C56" s="157" t="s">
        <v>1557</v>
      </c>
      <c r="D56" s="157"/>
      <c r="E56" s="157"/>
      <c r="F56" s="157"/>
    </row>
    <row r="58" spans="2:7">
      <c r="B58" s="55"/>
      <c r="C58" s="178" t="s">
        <v>1258</v>
      </c>
      <c r="D58" s="178"/>
    </row>
    <row r="59" spans="2:7">
      <c r="B59" s="179"/>
      <c r="C59" s="180" t="s">
        <v>1259</v>
      </c>
      <c r="D59" s="180" t="s">
        <v>85</v>
      </c>
      <c r="E59" s="178"/>
    </row>
    <row r="60" spans="2:7">
      <c r="B60" s="179"/>
      <c r="C60" s="178">
        <v>0</v>
      </c>
      <c r="D60" s="181">
        <f>E51</f>
        <v>0.4822287084700238</v>
      </c>
      <c r="E60" s="178"/>
    </row>
    <row r="61" spans="2:7">
      <c r="B61" s="179"/>
      <c r="C61" s="178">
        <v>10</v>
      </c>
      <c r="D61" s="181">
        <f>E51</f>
        <v>0.4822287084700238</v>
      </c>
      <c r="E61" s="178"/>
    </row>
    <row r="62" spans="2:7">
      <c r="B62" s="179"/>
      <c r="C62" s="180"/>
      <c r="D62" s="180"/>
      <c r="E62" s="178"/>
      <c r="F62" s="179"/>
    </row>
    <row r="63" spans="2:7">
      <c r="B63" s="179"/>
      <c r="C63" s="178"/>
      <c r="D63" s="181"/>
      <c r="E63" s="178"/>
      <c r="F63" s="179"/>
    </row>
    <row r="64" spans="2:7">
      <c r="B64" s="179"/>
      <c r="C64" s="178"/>
      <c r="D64" s="181"/>
      <c r="E64" s="178"/>
      <c r="F64" s="179"/>
    </row>
    <row r="65" spans="2:6">
      <c r="B65" s="179"/>
      <c r="C65" s="178"/>
      <c r="D65" s="178"/>
      <c r="E65" s="178"/>
      <c r="F65" s="179"/>
    </row>
    <row r="66" spans="2:6">
      <c r="B66" s="179"/>
      <c r="C66" s="179"/>
      <c r="D66" s="179"/>
      <c r="E66" s="179"/>
      <c r="F66" s="179"/>
    </row>
    <row r="67" spans="2:6">
      <c r="B67" s="179"/>
      <c r="C67" s="179"/>
      <c r="D67" s="179"/>
      <c r="E67" s="179"/>
      <c r="F67" s="179"/>
    </row>
    <row r="68" spans="2:6">
      <c r="B68" s="179"/>
      <c r="C68" s="179"/>
      <c r="D68" s="179"/>
      <c r="E68" s="179"/>
      <c r="F68" s="179"/>
    </row>
    <row r="69" spans="2:6">
      <c r="B69" s="179"/>
      <c r="C69" s="179"/>
      <c r="D69" s="179"/>
      <c r="E69" s="179"/>
      <c r="F69" s="179"/>
    </row>
    <row r="70" spans="2:6">
      <c r="C70" s="55"/>
      <c r="D70" s="55"/>
      <c r="E70" s="55"/>
    </row>
    <row r="71" spans="2:6">
      <c r="C71" s="55"/>
      <c r="D71" s="55"/>
      <c r="E71" s="55"/>
    </row>
    <row r="72" spans="2:6">
      <c r="C72" s="55"/>
      <c r="D72" s="55"/>
      <c r="E72" s="55"/>
    </row>
    <row r="73" spans="2:6">
      <c r="C73" s="55"/>
      <c r="D73" s="55"/>
      <c r="E73" s="55"/>
    </row>
    <row r="74" spans="2:6">
      <c r="C74" s="55"/>
      <c r="D74" s="55"/>
      <c r="E74" s="55"/>
    </row>
  </sheetData>
  <mergeCells count="1">
    <mergeCell ref="B4:G4"/>
  </mergeCells>
  <conditionalFormatting sqref="C33:D50">
    <cfRule type="expression" dxfId="22" priority="1">
      <formula>"(blank)"</formula>
    </cfRule>
    <cfRule type="expression" dxfId="21" priority="2">
      <formula>#REF!</formula>
    </cfRule>
  </conditionalFormatting>
  <printOptions horizontalCentered="1"/>
  <pageMargins left="0.7" right="0.7" top="1.25" bottom="0.75" header="0.3" footer="0.3"/>
  <pageSetup scale="90" firstPageNumber="3" orientation="portrait" useFirstPageNumber="1" r:id="rId1"/>
  <headerFooter scaleWithDoc="0">
    <oddHeader>&amp;L&amp;"Arial,Regular"DRAFT- PRIVILEGED AND CONFIDENTIAL
PREPARED AT THE REQUEST OF COUNSEL
&amp;R&amp;"Arial,Regular"Schedule AEB-8
Page 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3B6732D9B8AC45B92AC23C294CFAF4" ma:contentTypeVersion="14" ma:contentTypeDescription="Create a new document." ma:contentTypeScope="" ma:versionID="64fa85b5e1a28fbceacbb277f0a0dc45">
  <xsd:schema xmlns:xsd="http://www.w3.org/2001/XMLSchema" xmlns:xs="http://www.w3.org/2001/XMLSchema" xmlns:p="http://schemas.microsoft.com/office/2006/metadata/properties" xmlns:ns1="http://schemas.microsoft.com/sharepoint/v3" xmlns:ns2="ac490600-4b8a-4089-8db0-d3461bbed9a9" xmlns:ns3="854f6eb9-76cf-4368-a46f-84f4be2bef9a" targetNamespace="http://schemas.microsoft.com/office/2006/metadata/properties" ma:root="true" ma:fieldsID="8463aaef2cd91b097d59b59e9adbe9cc" ns1:_="" ns2:_="" ns3:_="">
    <xsd:import namespace="http://schemas.microsoft.com/sharepoint/v3"/>
    <xsd:import namespace="ac490600-4b8a-4089-8db0-d3461bbed9a9"/>
    <xsd:import namespace="854f6eb9-76cf-4368-a46f-84f4be2be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90600-4b8a-4089-8db0-d3461bbe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de806c-d2cf-4c46-a211-32d1573fc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f6eb9-76cf-4368-a46f-84f4be2bef9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700ed5c-b17b-44a6-a19c-5d7c9e773f44}" ma:internalName="TaxCatchAll" ma:showField="CatchAllData" ma:web="854f6eb9-76cf-4368-a46f-84f4be2bef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c490600-4b8a-4089-8db0-d3461bbed9a9">
      <Terms xmlns="http://schemas.microsoft.com/office/infopath/2007/PartnerControls"/>
    </lcf76f155ced4ddcb4097134ff3c332f>
    <TaxCatchAll xmlns="854f6eb9-76cf-4368-a46f-84f4be2bef9a" xsi:nil="true"/>
  </documentManagement>
</p:properties>
</file>

<file path=customXml/itemProps1.xml><?xml version="1.0" encoding="utf-8"?>
<ds:datastoreItem xmlns:ds="http://schemas.openxmlformats.org/officeDocument/2006/customXml" ds:itemID="{BA50AD4B-0241-4000-B8E2-750460BE43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92C2F7-23C8-4242-AFDF-FE18E0046B33}"/>
</file>

<file path=customXml/itemProps3.xml><?xml version="1.0" encoding="utf-8"?>
<ds:datastoreItem xmlns:ds="http://schemas.openxmlformats.org/officeDocument/2006/customXml" ds:itemID="{6A1D1B6D-0EE7-489F-BE54-8E00CED8A875}">
  <ds:schemaRefs>
    <ds:schemaRef ds:uri="http://schemas.microsoft.com/office/infopath/2007/PartnerControls"/>
    <ds:schemaRef ds:uri="http://purl.org/dc/elements/1.1/"/>
    <ds:schemaRef ds:uri="http://purl.org/dc/dcmitype/"/>
    <ds:schemaRef ds:uri="e7dde0d2-8c6c-490b-946e-18dafc1970d9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20c5dee-25dc-455a-aba9-b3b8034987f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AEB-1 Summ</vt:lpstr>
      <vt:lpstr>AEB-2 Proxy</vt:lpstr>
      <vt:lpstr>AEB-3 CGDCF</vt:lpstr>
      <vt:lpstr>AEB-4 CAPM</vt:lpstr>
      <vt:lpstr>AEB-5 LT Beta</vt:lpstr>
      <vt:lpstr>AEB-6 MktRet</vt:lpstr>
      <vt:lpstr>AEB-7 RskPrem</vt:lpstr>
      <vt:lpstr>AEB-8 CapEx 1</vt:lpstr>
      <vt:lpstr>AEB-8 CapEx 2</vt:lpstr>
      <vt:lpstr>AEB-9 Reg Risk</vt:lpstr>
      <vt:lpstr>AEB-10 RRA Reg Env</vt:lpstr>
      <vt:lpstr>AEB-11 S&amp;P Cred Sup</vt:lpstr>
      <vt:lpstr>AEB-12 CapStruc</vt:lpstr>
      <vt:lpstr>AEB-13 Cost of Debt</vt:lpstr>
      <vt:lpstr>'AEB-1 Summ'!Print_Area</vt:lpstr>
      <vt:lpstr>'AEB-10 RRA Reg Env'!Print_Area</vt:lpstr>
      <vt:lpstr>'AEB-11 S&amp;P Cred Sup'!Print_Area</vt:lpstr>
      <vt:lpstr>'AEB-12 CapStruc'!Print_Area</vt:lpstr>
      <vt:lpstr>'AEB-13 Cost of Debt'!Print_Area</vt:lpstr>
      <vt:lpstr>'AEB-2 Proxy'!Print_Area</vt:lpstr>
      <vt:lpstr>'AEB-3 CGDCF'!Print_Area</vt:lpstr>
      <vt:lpstr>'AEB-4 CAPM'!Print_Area</vt:lpstr>
      <vt:lpstr>'AEB-5 LT Beta'!Print_Area</vt:lpstr>
      <vt:lpstr>'AEB-6 MktRet'!Print_Area</vt:lpstr>
      <vt:lpstr>'AEB-7 RskPrem'!Print_Area</vt:lpstr>
      <vt:lpstr>'AEB-8 CapEx 1'!Print_Area</vt:lpstr>
      <vt:lpstr>'AEB-8 CapEx 2'!Print_Area</vt:lpstr>
      <vt:lpstr>'AEB-9 Reg Risk'!Print_Area</vt:lpstr>
      <vt:lpstr>'AEB-10 RRA Reg Env'!Print_Titles</vt:lpstr>
      <vt:lpstr>'AEB-11 S&amp;P Cred Sup'!Print_Titles</vt:lpstr>
      <vt:lpstr>'AEB-6 MktRet'!Print_Titles</vt:lpstr>
      <vt:lpstr>'AEB-7 RskPrem'!Print_Titles</vt:lpstr>
      <vt:lpstr>'AEB-8 CapEx 1'!Print_Titles</vt:lpstr>
      <vt:lpstr>'AEB-9 Reg Risk'!Print_Titles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2023-12-04T17:18:09Z</dcterms:created>
  <dcterms:modified xsi:type="dcterms:W3CDTF">2026-01-28T00:05:29Z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{2311782A-0A66-40B7-9193-ACFA9DFCDE6C}</vt:lpwstr>
  </property>
  <property fmtid="{D5CDD505-2E9C-101B-9397-08002B2CF9AE}" pid="3" name="ContentTypeId">
    <vt:lpwstr>0x010100683B6732D9B8AC45B92AC23C294CFAF4</vt:lpwstr>
  </property>
  <property fmtid="{D5CDD505-2E9C-101B-9397-08002B2CF9AE}" pid="4" name="MediaServiceImageTags">
    <vt:lpwstr/>
  </property>
</Properties>
</file>