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6\"/>
    </mc:Choice>
  </mc:AlternateContent>
  <xr:revisionPtr revIDLastSave="0" documentId="13_ncr:1_{064A1C04-A555-431D-A685-1322BEBC722F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7" sheetId="16" r:id="rId1"/>
    <sheet name="Monthly Cost Tracker AP8" sheetId="17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C4" i="17"/>
  <c r="C29" i="17"/>
  <c r="C26" i="16"/>
  <c r="C27" i="16" s="1"/>
  <c r="C26" i="17" l="1"/>
  <c r="D11" i="6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6" l="1"/>
  <c r="C30" i="16" s="1"/>
  <c r="C34" i="16" s="1"/>
  <c r="C20" i="17" l="1"/>
  <c r="C27" i="17" s="1"/>
  <c r="C30" i="17" s="1"/>
  <c r="C32" i="17" s="1"/>
</calcChain>
</file>

<file path=xl/sharedStrings.xml><?xml version="1.0" encoding="utf-8"?>
<sst xmlns="http://schemas.openxmlformats.org/spreadsheetml/2006/main" count="158" uniqueCount="82">
  <si>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</si>
  <si>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</si>
  <si>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</si>
  <si>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</si>
  <si>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</si>
  <si>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</si>
  <si>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</si>
  <si>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</si>
  <si>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</si>
  <si>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</si>
  <si>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</si>
  <si>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</si>
  <si>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</si>
  <si>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</si>
  <si>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</si>
  <si>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</si>
  <si>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</si>
  <si>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</si>
  <si>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</si>
  <si>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</si>
  <si>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</si>
  <si>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</si>
  <si>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</si>
  <si>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</si>
  <si>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</si>
  <si>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</si>
  <si>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</si>
  <si>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</si>
  <si>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</si>
  <si>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</si>
  <si>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</si>
  <si>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</si>
  <si>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</si>
  <si>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</si>
  <si>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</si>
  <si>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</si>
  <si>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</si>
  <si>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</si>
  <si>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</si>
  <si>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</si>
  <si>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</si>
  <si>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</si>
  <si>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</si>
  <si>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</si>
  <si>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</si>
  <si>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</si>
  <si>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</si>
  <si>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</si>
  <si>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</si>
  <si>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</si>
  <si>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</si>
  <si>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</si>
  <si>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</si>
  <si>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Amt in Base Rates/Test Year kWh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</si>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</sst>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4"/>
  <sheetViews>
    <sheetView tabSelected="1" zoomScaleNormal="100" workbookViewId="0">
      <pane ySplit="4" topLeftCell="A5" activePane="bottomLeft" state="frozen"/>
      <selection activeCell="B28" sqref="B28"/>
      <selection pane="bottomLeft" activeCell="H16" sqref="H1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58</v>
      </c>
    </row>
    <row r="4" spans="1:13" x14ac:dyDescent="0.25">
      <c r="A4" s="1"/>
      <c r="B4" s="2" t="s">
        <v>21</v>
      </c>
      <c r="C4" s="2">
        <v>46081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59</v>
      </c>
      <c r="B6" s="6"/>
      <c r="C6" s="40"/>
      <c r="D6" s="55"/>
      <c r="E6" s="56"/>
    </row>
    <row r="7" spans="1:13" x14ac:dyDescent="0.25">
      <c r="A7" s="5" t="s">
        <v>60</v>
      </c>
      <c r="B7" s="6"/>
      <c r="C7" s="40"/>
      <c r="D7" s="55"/>
      <c r="E7" s="56"/>
    </row>
    <row r="8" spans="1:13" x14ac:dyDescent="0.25">
      <c r="A8" s="5" t="s">
        <v>61</v>
      </c>
      <c r="B8" s="6"/>
      <c r="C8" s="40"/>
      <c r="D8" s="55"/>
      <c r="E8" s="56"/>
    </row>
    <row r="9" spans="1:13" x14ac:dyDescent="0.25">
      <c r="A9" s="5" t="s">
        <v>62</v>
      </c>
      <c r="B9" s="6"/>
      <c r="C9" s="40"/>
      <c r="D9" s="55"/>
      <c r="E9" s="56"/>
    </row>
    <row r="10" spans="1:13" x14ac:dyDescent="0.25">
      <c r="A10" s="5" t="s">
        <v>63</v>
      </c>
      <c r="B10" s="6"/>
      <c r="C10" s="40"/>
      <c r="D10" s="55"/>
      <c r="E10" s="56"/>
    </row>
    <row r="11" spans="1:13" x14ac:dyDescent="0.25">
      <c r="A11" s="5" t="s">
        <v>54</v>
      </c>
      <c r="B11" s="6"/>
      <c r="C11" s="40"/>
      <c r="D11" s="55"/>
      <c r="E11" s="56"/>
    </row>
    <row r="12" spans="1:13" x14ac:dyDescent="0.25">
      <c r="A12" s="5" t="s">
        <v>55</v>
      </c>
      <c r="B12" s="7"/>
      <c r="C12" s="40"/>
      <c r="D12" s="55"/>
      <c r="E12" s="56"/>
      <c r="F12" s="57"/>
    </row>
    <row r="13" spans="1:13" x14ac:dyDescent="0.25">
      <c r="A13" s="5" t="s">
        <v>56</v>
      </c>
      <c r="B13" s="6"/>
      <c r="C13" s="40"/>
      <c r="D13" s="55"/>
      <c r="E13" s="56"/>
      <c r="F13" s="57"/>
    </row>
    <row r="14" spans="1:13" x14ac:dyDescent="0.25">
      <c r="A14" s="5" t="s">
        <v>57</v>
      </c>
      <c r="B14" s="6"/>
      <c r="C14" s="40"/>
      <c r="D14" s="55"/>
      <c r="E14" s="56"/>
      <c r="F14" s="57"/>
    </row>
    <row r="15" spans="1:13" x14ac:dyDescent="0.25">
      <c r="A15" s="5" t="s">
        <v>2</v>
      </c>
      <c r="B15" s="6"/>
      <c r="C15" s="40"/>
      <c r="D15" s="55"/>
      <c r="E15" s="56"/>
      <c r="F15" s="57"/>
    </row>
    <row r="16" spans="1:13" x14ac:dyDescent="0.25">
      <c r="A16" s="5" t="s">
        <v>3</v>
      </c>
      <c r="B16" s="6"/>
      <c r="C16" s="40"/>
      <c r="D16" s="55"/>
      <c r="E16" s="56"/>
      <c r="F16" s="57"/>
    </row>
    <row r="17" spans="1:6" x14ac:dyDescent="0.25">
      <c r="A17" s="5" t="s">
        <v>4</v>
      </c>
      <c r="B17" s="6"/>
      <c r="C17" s="40"/>
      <c r="D17" s="55"/>
      <c r="E17" s="56"/>
      <c r="F17" s="57"/>
    </row>
    <row r="18" spans="1:6" x14ac:dyDescent="0.25">
      <c r="A18" s="5" t="s">
        <v>49</v>
      </c>
      <c r="B18" s="6"/>
      <c r="C18" s="40"/>
      <c r="D18" s="55"/>
      <c r="E18" s="56"/>
      <c r="F18" s="57"/>
    </row>
    <row r="19" spans="1:6" x14ac:dyDescent="0.25">
      <c r="A19" s="5" t="s">
        <v>5</v>
      </c>
      <c r="B19" s="6"/>
      <c r="C19" s="40"/>
      <c r="D19" s="55"/>
      <c r="E19" s="56"/>
      <c r="F19" s="57"/>
    </row>
    <row r="20" spans="1:6" ht="15.75" thickBot="1" x14ac:dyDescent="0.3">
      <c r="A20" s="3" t="s">
        <v>6</v>
      </c>
      <c r="B20" s="9"/>
      <c r="C20" s="64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-859247.41999999993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3">
        <f>SUM(C22:C25)</f>
        <v>-859247.41999999993</v>
      </c>
    </row>
    <row r="27" spans="1:6" ht="15.75" thickBot="1" x14ac:dyDescent="0.3">
      <c r="A27" s="12" t="s">
        <v>7</v>
      </c>
      <c r="B27" s="22"/>
      <c r="C27" s="65">
        <f>SUM(C26)+C20</f>
        <v>-859247.41999999993</v>
      </c>
    </row>
    <row r="28" spans="1:6" x14ac:dyDescent="0.25">
      <c r="A28" s="3"/>
      <c r="B28" s="4"/>
      <c r="C28" s="46"/>
    </row>
    <row r="29" spans="1:6" x14ac:dyDescent="0.25">
      <c r="A29" s="13" t="s">
        <v>8</v>
      </c>
      <c r="B29" s="14"/>
      <c r="C29" s="14">
        <v>3.1920583333333334E-3</v>
      </c>
    </row>
    <row r="30" spans="1:6" x14ac:dyDescent="0.25">
      <c r="A30" s="15" t="s">
        <v>9</v>
      </c>
      <c r="B30" s="43"/>
      <c r="C30" s="43">
        <f>(C27+B34)*C29</f>
        <v>31315.883581239599</v>
      </c>
      <c r="D30" s="55"/>
      <c r="E30" s="56"/>
      <c r="F30" s="57"/>
    </row>
    <row r="31" spans="1:6" x14ac:dyDescent="0.25">
      <c r="A31" s="15"/>
      <c r="B31" s="43"/>
      <c r="C31" s="43"/>
    </row>
    <row r="32" spans="1:6" x14ac:dyDescent="0.25">
      <c r="A32" s="3"/>
      <c r="B32" s="43"/>
      <c r="C32" s="43"/>
    </row>
    <row r="33" spans="1:3" x14ac:dyDescent="0.25">
      <c r="A33" s="3"/>
      <c r="B33" s="45"/>
      <c r="C33" s="45"/>
    </row>
    <row r="34" spans="1:3" ht="15.75" thickBot="1" x14ac:dyDescent="0.3">
      <c r="A34" s="12" t="s">
        <v>10</v>
      </c>
      <c r="B34" s="65">
        <v>10669808.603741817</v>
      </c>
      <c r="C34" s="65">
        <f>C27+C30+B34+C32</f>
        <v>9841877.067323057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B28" sqref="B28"/>
      <selection pane="bottomLeft" activeCell="G20" sqref="G2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81</v>
      </c>
    </row>
    <row r="4" spans="1:13" x14ac:dyDescent="0.25">
      <c r="A4" s="1"/>
      <c r="B4" s="2" t="s">
        <v>21</v>
      </c>
      <c r="C4" s="2">
        <f>'Monthly Cost Tracker AP7'!C4</f>
        <v>46081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75</v>
      </c>
      <c r="B6" s="6"/>
      <c r="C6" s="40">
        <v>7873.04</v>
      </c>
      <c r="D6" s="55"/>
      <c r="E6" s="56"/>
    </row>
    <row r="7" spans="1:13" x14ac:dyDescent="0.25">
      <c r="A7" s="5" t="s">
        <v>76</v>
      </c>
      <c r="B7" s="6"/>
      <c r="C7" s="40">
        <v>252.58</v>
      </c>
      <c r="D7" s="55"/>
      <c r="E7" s="56"/>
    </row>
    <row r="8" spans="1:13" x14ac:dyDescent="0.25">
      <c r="A8" s="5" t="s">
        <v>77</v>
      </c>
      <c r="B8" s="6"/>
      <c r="C8" s="40">
        <v>0</v>
      </c>
      <c r="D8" s="55"/>
      <c r="E8" s="56"/>
    </row>
    <row r="9" spans="1:13" x14ac:dyDescent="0.25">
      <c r="A9" s="5" t="s">
        <v>78</v>
      </c>
      <c r="B9" s="6"/>
      <c r="C9" s="40">
        <v>0</v>
      </c>
      <c r="D9" s="55"/>
      <c r="E9" s="56"/>
    </row>
    <row r="10" spans="1:13" x14ac:dyDescent="0.25">
      <c r="A10" s="5" t="s">
        <v>79</v>
      </c>
      <c r="B10" s="6"/>
      <c r="C10" s="40">
        <v>0</v>
      </c>
      <c r="D10" s="55"/>
      <c r="E10" s="56"/>
    </row>
    <row r="11" spans="1:13" x14ac:dyDescent="0.25">
      <c r="A11" s="5" t="s">
        <v>80</v>
      </c>
      <c r="B11" s="6"/>
      <c r="C11" s="40">
        <v>0</v>
      </c>
      <c r="D11" s="55"/>
      <c r="E11" s="56"/>
    </row>
    <row r="12" spans="1:13" x14ac:dyDescent="0.25">
      <c r="A12" s="5" t="s">
        <v>55</v>
      </c>
      <c r="B12" s="7"/>
      <c r="C12" s="40">
        <v>0</v>
      </c>
      <c r="D12" s="55"/>
      <c r="E12" s="56"/>
      <c r="F12" s="57"/>
    </row>
    <row r="13" spans="1:13" x14ac:dyDescent="0.25">
      <c r="A13" s="5" t="s">
        <v>56</v>
      </c>
      <c r="B13" s="6"/>
      <c r="C13" s="40">
        <v>-3522225.2275865572</v>
      </c>
      <c r="D13" s="55"/>
      <c r="E13" s="56"/>
      <c r="F13" s="57"/>
    </row>
    <row r="14" spans="1:13" x14ac:dyDescent="0.25">
      <c r="A14" s="5" t="s">
        <v>57</v>
      </c>
      <c r="B14" s="6"/>
      <c r="C14" s="40">
        <v>-4998471.6599999843</v>
      </c>
      <c r="D14" s="55"/>
      <c r="E14" s="56"/>
      <c r="F14" s="57"/>
    </row>
    <row r="15" spans="1:13" x14ac:dyDescent="0.25">
      <c r="A15" s="5" t="s">
        <v>2</v>
      </c>
      <c r="B15" s="6"/>
      <c r="C15" s="40">
        <v>8464179.2549342569</v>
      </c>
      <c r="D15" s="55"/>
      <c r="E15" s="56"/>
      <c r="F15" s="57"/>
    </row>
    <row r="16" spans="1:13" x14ac:dyDescent="0.25">
      <c r="A16" s="5" t="s">
        <v>3</v>
      </c>
      <c r="B16" s="6"/>
      <c r="C16" s="40">
        <v>4560619.6140330834</v>
      </c>
      <c r="D16" s="55"/>
      <c r="E16" s="56"/>
      <c r="F16" s="57"/>
    </row>
    <row r="17" spans="1:6" x14ac:dyDescent="0.25">
      <c r="A17" s="5" t="s">
        <v>4</v>
      </c>
      <c r="B17" s="6"/>
      <c r="C17" s="40">
        <v>1163166.3800000001</v>
      </c>
      <c r="D17" s="55"/>
      <c r="E17" s="56"/>
      <c r="F17" s="57"/>
    </row>
    <row r="18" spans="1:6" x14ac:dyDescent="0.25">
      <c r="A18" s="5" t="s">
        <v>49</v>
      </c>
      <c r="B18" s="6"/>
      <c r="C18" s="40">
        <v>215214.51</v>
      </c>
      <c r="D18" s="55"/>
      <c r="E18" s="56"/>
      <c r="F18" s="57"/>
    </row>
    <row r="19" spans="1:6" x14ac:dyDescent="0.25">
      <c r="A19" s="5" t="s">
        <v>5</v>
      </c>
      <c r="B19" s="6"/>
      <c r="C19" s="40">
        <v>820833.33333333337</v>
      </c>
      <c r="D19" s="55"/>
      <c r="E19" s="56"/>
      <c r="F19" s="57"/>
    </row>
    <row r="20" spans="1:6" ht="15.75" thickBot="1" x14ac:dyDescent="0.3">
      <c r="A20" s="3" t="s">
        <v>6</v>
      </c>
      <c r="B20" s="9"/>
      <c r="C20" s="64">
        <f>SUM(C6:C19)</f>
        <v>6711441.8247141326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4399180.3430433217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3">
        <f>C24+C25</f>
        <v>4597588.9657886401</v>
      </c>
    </row>
    <row r="27" spans="1:6" ht="15.75" thickBot="1" x14ac:dyDescent="0.3">
      <c r="A27" s="12" t="s">
        <v>7</v>
      </c>
      <c r="B27" s="22"/>
      <c r="C27" s="65">
        <f>-C26+C20</f>
        <v>2113852.8589254925</v>
      </c>
    </row>
    <row r="28" spans="1:6" x14ac:dyDescent="0.25">
      <c r="A28" s="3"/>
      <c r="B28" s="4"/>
      <c r="C28" s="46"/>
    </row>
    <row r="29" spans="1:6" x14ac:dyDescent="0.25">
      <c r="A29" s="13" t="s">
        <v>8</v>
      </c>
      <c r="B29" s="14"/>
      <c r="C29" s="14">
        <f>'Monthly Cost Tracker AP7'!C29</f>
        <v>3.1920583333333334E-3</v>
      </c>
    </row>
    <row r="30" spans="1:6" x14ac:dyDescent="0.25">
      <c r="A30" s="15" t="s">
        <v>9</v>
      </c>
      <c r="B30" s="43"/>
      <c r="C30" s="43">
        <f>(C27+B32)*C29</f>
        <v>118451.15968598814</v>
      </c>
      <c r="D30" s="55"/>
      <c r="E30" s="56"/>
      <c r="F30" s="57"/>
    </row>
    <row r="31" spans="1:6" x14ac:dyDescent="0.25">
      <c r="A31" s="3"/>
      <c r="B31" s="45"/>
      <c r="C31" s="45"/>
    </row>
    <row r="32" spans="1:6" ht="15.75" thickBot="1" x14ac:dyDescent="0.3">
      <c r="A32" s="12" t="s">
        <v>10</v>
      </c>
      <c r="B32" s="65">
        <v>34994228.29643815</v>
      </c>
      <c r="C32" s="65">
        <f>C27+C30+B32</f>
        <v>37226532.315049633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B28" sqref="B28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2">
        <f>'Monthly Cost Tracker AP7'!C4</f>
        <v>46081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2403086.6199999992</v>
      </c>
    </row>
    <row r="10" spans="1:4" x14ac:dyDescent="0.25">
      <c r="A10" s="35" t="s">
        <v>31</v>
      </c>
      <c r="B10" s="27" t="s">
        <v>30</v>
      </c>
      <c r="C10" s="36">
        <v>522439.16000000003</v>
      </c>
      <c r="D10" s="8"/>
    </row>
    <row r="11" spans="1:4" x14ac:dyDescent="0.25">
      <c r="A11" s="35" t="s">
        <v>32</v>
      </c>
      <c r="B11" s="27" t="s">
        <v>30</v>
      </c>
      <c r="C11" s="36">
        <v>997703.22</v>
      </c>
      <c r="D11" s="8"/>
    </row>
    <row r="12" spans="1:4" x14ac:dyDescent="0.25">
      <c r="A12" s="35" t="s">
        <v>33</v>
      </c>
      <c r="B12" s="27" t="s">
        <v>34</v>
      </c>
      <c r="C12" s="36">
        <v>419333.74999999994</v>
      </c>
      <c r="D12" s="8"/>
    </row>
    <row r="13" spans="1:4" x14ac:dyDescent="0.25">
      <c r="A13" s="35" t="s">
        <v>35</v>
      </c>
      <c r="B13" s="27" t="s">
        <v>30</v>
      </c>
      <c r="C13" s="36">
        <v>16822.990000000002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19884.18</v>
      </c>
      <c r="D15" s="25"/>
    </row>
    <row r="16" spans="1:4" x14ac:dyDescent="0.25">
      <c r="A16" s="37" t="s">
        <v>38</v>
      </c>
      <c r="B16" s="27" t="s">
        <v>34</v>
      </c>
      <c r="C16" s="36">
        <v>215166.01000000004</v>
      </c>
      <c r="D16" s="25"/>
    </row>
    <row r="17" spans="1:4" x14ac:dyDescent="0.25">
      <c r="A17" s="37" t="s">
        <v>39</v>
      </c>
      <c r="B17" s="27" t="s">
        <v>34</v>
      </c>
      <c r="C17" s="36">
        <v>207150.78000000003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4801586.709999999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I48" sqref="I48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46081</v>
      </c>
    </row>
    <row r="7" spans="1:5" x14ac:dyDescent="0.25">
      <c r="A7" s="17"/>
      <c r="B7" s="16"/>
      <c r="D7" s="8"/>
    </row>
    <row r="8" spans="1:5" x14ac:dyDescent="0.25">
      <c r="A8" s="47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Feb-2026 kWh</v>
      </c>
      <c r="D10" s="58" t="s">
        <v>53</v>
      </c>
      <c r="E10" s="58" t="s">
        <v>51</v>
      </c>
    </row>
    <row r="11" spans="1:5" x14ac:dyDescent="0.25">
      <c r="A11" s="35" t="s">
        <v>29</v>
      </c>
      <c r="B11" s="27" t="s">
        <v>30</v>
      </c>
      <c r="C11" s="68">
        <v>1108949001.8619423</v>
      </c>
      <c r="D11" s="61">
        <f>($E$38/$E$57)</f>
        <v>7.6966043691179155E-5</v>
      </c>
      <c r="E11" s="48">
        <f>C11*D11</f>
        <v>85351.417328595766</v>
      </c>
    </row>
    <row r="12" spans="1:5" x14ac:dyDescent="0.25">
      <c r="A12" s="35" t="s">
        <v>31</v>
      </c>
      <c r="B12" s="27" t="s">
        <v>30</v>
      </c>
      <c r="C12" s="68">
        <v>260315194.47933817</v>
      </c>
      <c r="D12" s="61">
        <f>($E$38/$E$57)</f>
        <v>7.6966043691179155E-5</v>
      </c>
      <c r="E12" s="48">
        <f>C12*D12</f>
        <v>20035.43063177454</v>
      </c>
    </row>
    <row r="13" spans="1:5" x14ac:dyDescent="0.25">
      <c r="A13" s="35" t="s">
        <v>32</v>
      </c>
      <c r="B13" s="27" t="s">
        <v>30</v>
      </c>
      <c r="C13" s="68">
        <v>530220218.41031498</v>
      </c>
      <c r="D13" s="61">
        <f>($E$38/$E$57)</f>
        <v>7.6966043691179155E-5</v>
      </c>
      <c r="E13" s="48">
        <f t="shared" ref="E13:E19" si="0">C13*D13</f>
        <v>40808.952496114856</v>
      </c>
    </row>
    <row r="14" spans="1:5" x14ac:dyDescent="0.25">
      <c r="A14" s="35" t="s">
        <v>33</v>
      </c>
      <c r="B14" s="27" t="s">
        <v>34</v>
      </c>
      <c r="C14" s="68">
        <v>248072084.53599</v>
      </c>
      <c r="D14" s="61">
        <f>($E$38/$E$57)</f>
        <v>7.6966043691179155E-5</v>
      </c>
      <c r="E14" s="48">
        <f t="shared" si="0"/>
        <v>19093.126896958896</v>
      </c>
    </row>
    <row r="15" spans="1:5" x14ac:dyDescent="0.25">
      <c r="A15" s="35" t="s">
        <v>35</v>
      </c>
      <c r="B15" s="27" t="s">
        <v>30</v>
      </c>
      <c r="C15" s="68">
        <v>9280858.5069861673</v>
      </c>
      <c r="D15" s="61">
        <f>($E$38/$E$57)</f>
        <v>7.6966043691179155E-5</v>
      </c>
      <c r="E15" s="48">
        <f t="shared" si="0"/>
        <v>714.31096134034908</v>
      </c>
    </row>
    <row r="16" spans="1:5" x14ac:dyDescent="0.25">
      <c r="A16" s="35" t="s">
        <v>36</v>
      </c>
      <c r="B16" s="27"/>
      <c r="C16" s="68"/>
      <c r="D16" s="61"/>
      <c r="E16" s="48"/>
    </row>
    <row r="17" spans="1:5" x14ac:dyDescent="0.25">
      <c r="A17" s="37" t="s">
        <v>37</v>
      </c>
      <c r="B17" s="27" t="s">
        <v>34</v>
      </c>
      <c r="C17" s="68">
        <v>13378226.907153098</v>
      </c>
      <c r="D17" s="61">
        <f>($E$38/$E$57)</f>
        <v>7.6966043691179155E-5</v>
      </c>
      <c r="E17" s="48">
        <f t="shared" si="0"/>
        <v>1029.6691966464539</v>
      </c>
    </row>
    <row r="18" spans="1:5" x14ac:dyDescent="0.25">
      <c r="A18" s="37" t="s">
        <v>38</v>
      </c>
      <c r="B18" s="27" t="s">
        <v>34</v>
      </c>
      <c r="C18" s="68">
        <v>137629335.69769457</v>
      </c>
      <c r="D18" s="61">
        <f>($E$38/$E$57)</f>
        <v>7.6966043691179155E-5</v>
      </c>
      <c r="E18" s="48">
        <f t="shared" si="0"/>
        <v>10592.785464496723</v>
      </c>
    </row>
    <row r="19" spans="1:5" x14ac:dyDescent="0.25">
      <c r="A19" s="37" t="s">
        <v>39</v>
      </c>
      <c r="B19" s="27" t="s">
        <v>34</v>
      </c>
      <c r="C19" s="68">
        <v>126425544.60058086</v>
      </c>
      <c r="D19" s="61">
        <f>($E$38/$E$57)</f>
        <v>7.6966043691179155E-5</v>
      </c>
      <c r="E19" s="48">
        <f t="shared" si="0"/>
        <v>9730.4739894094255</v>
      </c>
    </row>
    <row r="20" spans="1:5" x14ac:dyDescent="0.25">
      <c r="C20" s="49"/>
      <c r="D20" s="49"/>
      <c r="E20" s="49"/>
    </row>
    <row r="21" spans="1:5" ht="15.75" thickBot="1" x14ac:dyDescent="0.3">
      <c r="A21" s="33" t="s">
        <v>27</v>
      </c>
      <c r="B21" s="32"/>
      <c r="C21" s="50">
        <f>SUM(C11:C20)</f>
        <v>2434270465</v>
      </c>
      <c r="D21" s="50"/>
      <c r="E21" s="50">
        <f t="shared" ref="E21" si="1">SUM(E11:E20)</f>
        <v>187356.166965337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1" t="s">
        <v>65</v>
      </c>
      <c r="B30" s="51"/>
      <c r="C30" s="51"/>
      <c r="D30" s="51"/>
      <c r="E30" s="51"/>
    </row>
    <row r="38" spans="1:7" x14ac:dyDescent="0.25">
      <c r="E38" s="55">
        <v>2380903</v>
      </c>
      <c r="G38" s="8"/>
    </row>
    <row r="40" spans="1:7" x14ac:dyDescent="0.25">
      <c r="A40" s="51" t="s">
        <v>64</v>
      </c>
      <c r="B40" s="51"/>
      <c r="C40" s="51"/>
      <c r="D40" s="51"/>
      <c r="E40" s="51"/>
    </row>
    <row r="50" spans="5:6" x14ac:dyDescent="0.25">
      <c r="E50" s="69">
        <v>13282878801</v>
      </c>
      <c r="F50" s="66" t="s">
        <v>66</v>
      </c>
    </row>
    <row r="51" spans="5:6" x14ac:dyDescent="0.25">
      <c r="E51" s="69">
        <v>3231277025</v>
      </c>
      <c r="F51" s="66" t="s">
        <v>67</v>
      </c>
    </row>
    <row r="52" spans="5:6" x14ac:dyDescent="0.25">
      <c r="E52" s="69">
        <v>7212371801</v>
      </c>
      <c r="F52" s="66" t="s">
        <v>68</v>
      </c>
    </row>
    <row r="53" spans="5:6" x14ac:dyDescent="0.25">
      <c r="E53" s="69">
        <v>3399414455</v>
      </c>
      <c r="F53" s="66" t="s">
        <v>69</v>
      </c>
    </row>
    <row r="54" spans="5:6" x14ac:dyDescent="0.25">
      <c r="E54" s="69">
        <v>3684171231</v>
      </c>
      <c r="F54" s="66" t="s">
        <v>70</v>
      </c>
    </row>
    <row r="55" spans="5:6" x14ac:dyDescent="0.25">
      <c r="E55" s="69">
        <v>79712880</v>
      </c>
      <c r="F55" s="66" t="s">
        <v>71</v>
      </c>
    </row>
    <row r="56" spans="5:6" x14ac:dyDescent="0.25">
      <c r="E56" s="69">
        <v>44633808</v>
      </c>
      <c r="F56" s="66" t="s">
        <v>72</v>
      </c>
    </row>
    <row r="57" spans="5:6" ht="15.75" thickBot="1" x14ac:dyDescent="0.3">
      <c r="E57" s="70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46081</v>
      </c>
    </row>
    <row r="6" spans="1:8" x14ac:dyDescent="0.25">
      <c r="A6" s="17"/>
      <c r="B6" s="16"/>
      <c r="D6" s="8"/>
    </row>
    <row r="7" spans="1:8" ht="15" customHeight="1" x14ac:dyDescent="0.25">
      <c r="A7" t="s">
        <v>73</v>
      </c>
      <c r="B7" s="60"/>
      <c r="C7" s="60"/>
      <c r="D7" s="60"/>
      <c r="E7" s="60"/>
      <c r="F7" s="60"/>
      <c r="G7" s="60"/>
      <c r="H7" s="60"/>
    </row>
    <row r="8" spans="1:8" x14ac:dyDescent="0.25">
      <c r="A8" s="59"/>
      <c r="B8" s="59"/>
      <c r="C8" s="59"/>
      <c r="D8" s="59"/>
      <c r="E8" s="59"/>
      <c r="F8" s="59"/>
      <c r="G8" s="59"/>
      <c r="H8" s="59"/>
    </row>
    <row r="9" spans="1:8" x14ac:dyDescent="0.25">
      <c r="A9" s="59"/>
      <c r="B9" s="59"/>
      <c r="C9" s="59"/>
      <c r="D9" s="59"/>
      <c r="E9" s="59"/>
      <c r="F9" s="59"/>
      <c r="G9" s="59"/>
      <c r="H9" s="5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K28" sqref="K28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46081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74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2403086.6199999992</v>
      </c>
      <c r="D8" s="39">
        <v>1187898000</v>
      </c>
      <c r="E8" s="67">
        <v>2.0694074102607326E-3</v>
      </c>
      <c r="F8" s="36">
        <f>D8*E8</f>
        <v>2458244.9238339039</v>
      </c>
      <c r="G8" s="36">
        <f>F8-C8</f>
        <v>55158.303833904676</v>
      </c>
    </row>
    <row r="9" spans="1:7" x14ac:dyDescent="0.25">
      <c r="A9" s="27" t="s">
        <v>31</v>
      </c>
      <c r="B9" s="27" t="s">
        <v>30</v>
      </c>
      <c r="C9" s="36">
        <f>'18A'!C10</f>
        <v>522439.16000000003</v>
      </c>
      <c r="D9" s="39">
        <v>272257490</v>
      </c>
      <c r="E9" s="67">
        <v>2.0694074102607326E-3</v>
      </c>
      <c r="F9" s="36">
        <f t="shared" ref="F9:F16" si="0">D9*E9</f>
        <v>563411.66730498732</v>
      </c>
      <c r="G9" s="36">
        <f t="shared" ref="G9:G16" si="1">F9-C9</f>
        <v>40972.507304987288</v>
      </c>
    </row>
    <row r="10" spans="1:7" x14ac:dyDescent="0.25">
      <c r="A10" s="27" t="s">
        <v>32</v>
      </c>
      <c r="B10" s="27" t="s">
        <v>30</v>
      </c>
      <c r="C10" s="36">
        <f>'18A'!C11</f>
        <v>997703.22</v>
      </c>
      <c r="D10" s="39">
        <v>575329260</v>
      </c>
      <c r="E10" s="67">
        <v>2.0694074102607326E-3</v>
      </c>
      <c r="F10" s="36">
        <f t="shared" si="0"/>
        <v>1190590.6339838237</v>
      </c>
      <c r="G10" s="36">
        <f t="shared" si="1"/>
        <v>192887.41398382373</v>
      </c>
    </row>
    <row r="11" spans="1:7" x14ac:dyDescent="0.25">
      <c r="A11" s="27" t="s">
        <v>33</v>
      </c>
      <c r="B11" s="27" t="s">
        <v>34</v>
      </c>
      <c r="C11" s="36">
        <f>'18A'!C12</f>
        <v>419333.74999999994</v>
      </c>
      <c r="D11" s="39">
        <v>266258880</v>
      </c>
      <c r="E11" s="67">
        <v>2.0694074102607326E-3</v>
      </c>
      <c r="F11" s="36">
        <f t="shared" si="0"/>
        <v>550998.0993197232</v>
      </c>
      <c r="G11" s="36">
        <f t="shared" si="1"/>
        <v>131664.34931972326</v>
      </c>
    </row>
    <row r="12" spans="1:7" x14ac:dyDescent="0.25">
      <c r="A12" s="27" t="s">
        <v>42</v>
      </c>
      <c r="B12" s="27" t="s">
        <v>30</v>
      </c>
      <c r="C12" s="36">
        <f>'18A'!C13</f>
        <v>16822.990000000002</v>
      </c>
      <c r="D12" s="39">
        <v>10673864.237427646</v>
      </c>
      <c r="E12" s="67">
        <v>2.0694074102607326E-3</v>
      </c>
      <c r="F12" s="36">
        <f t="shared" si="0"/>
        <v>22088.573749049796</v>
      </c>
      <c r="G12" s="36">
        <f t="shared" si="1"/>
        <v>5265.5837490497943</v>
      </c>
    </row>
    <row r="13" spans="1:7" x14ac:dyDescent="0.25">
      <c r="A13" s="27" t="s">
        <v>36</v>
      </c>
      <c r="B13" s="27"/>
      <c r="C13" s="36"/>
      <c r="D13" s="39"/>
      <c r="E13" s="67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19884.18</v>
      </c>
      <c r="D14" s="39">
        <v>16292789.090982122</v>
      </c>
      <c r="E14" s="67">
        <v>2.0694074102607326E-3</v>
      </c>
      <c r="F14" s="36">
        <f t="shared" si="0"/>
        <v>33716.418478693631</v>
      </c>
      <c r="G14" s="36">
        <f t="shared" si="1"/>
        <v>13832.238478693631</v>
      </c>
    </row>
    <row r="15" spans="1:7" x14ac:dyDescent="0.25">
      <c r="A15" s="28" t="s">
        <v>38</v>
      </c>
      <c r="B15" s="27" t="s">
        <v>34</v>
      </c>
      <c r="C15" s="36">
        <f>'18A'!C16</f>
        <v>215166.01000000004</v>
      </c>
      <c r="D15" s="39">
        <v>140006455.1287666</v>
      </c>
      <c r="E15" s="67">
        <v>2.0694074102607326E-3</v>
      </c>
      <c r="F15" s="36">
        <f t="shared" si="0"/>
        <v>289730.39572780638</v>
      </c>
      <c r="G15" s="36">
        <f t="shared" si="1"/>
        <v>74564.385727806337</v>
      </c>
    </row>
    <row r="16" spans="1:7" x14ac:dyDescent="0.25">
      <c r="A16" s="28" t="s">
        <v>39</v>
      </c>
      <c r="B16" s="27" t="s">
        <v>34</v>
      </c>
      <c r="C16" s="36">
        <f>'18A'!C17</f>
        <v>207150.78000000003</v>
      </c>
      <c r="D16" s="39">
        <v>120734865.78025128</v>
      </c>
      <c r="E16" s="67">
        <v>2.0694074102607326E-3</v>
      </c>
      <c r="F16" s="36">
        <f t="shared" si="0"/>
        <v>249849.62592248694</v>
      </c>
      <c r="G16" s="36">
        <f t="shared" si="1"/>
        <v>42698.845922486915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4801586.709999999</v>
      </c>
      <c r="D18" s="41">
        <f>SUM(D8:D17)</f>
        <v>2589451604.2374277</v>
      </c>
      <c r="E18" s="30"/>
      <c r="F18" s="34">
        <f>SUM(F8:F17)</f>
        <v>5358630.3383204751</v>
      </c>
      <c r="G18" s="34">
        <f>SUM(G8:G17)</f>
        <v>557043.62832047557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28" sqref="B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46081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8" sqref="B28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46081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2026-04-10T18:13:31Z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