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6\"/>
    </mc:Choice>
  </mc:AlternateContent>
  <xr:revisionPtr revIDLastSave="0" documentId="13_ncr:1_{DD73D759-18A9-4556-A727-DCF066FE1882}" xr6:coauthVersionLast="47" xr6:coauthVersionMax="47" xr10:uidLastSave="{00000000-0000-0000-0000-000000000000}"/>
  <bookViews>
    <workbookView xWindow="-28920" yWindow="-120" windowWidth="29040" windowHeight="15720" tabRatio="658" activeTab="1" xr2:uid="{00000000-000D-0000-FFFF-FFFF00000000}"/>
  </bookViews>
  <sheets>
    <sheet name="Monthly Cost Tracker AP7" sheetId="16" r:id="rId1"/>
    <sheet name="Monthly Cost Tracker AP8" sheetId="17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C30" i="17"/>
  <c r="C4" i="17"/>
  <c r="D11" i="6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6" l="1"/>
  <c r="C26" i="16" l="1"/>
  <c r="C27" i="16" s="1"/>
  <c r="C21" i="17" l="1"/>
  <c r="C27" i="17" l="1"/>
  <c r="C28" i="17" s="1"/>
  <c r="C30" i="16" l="1"/>
  <c r="C34" i="16" s="1"/>
  <c r="C31" i="17" l="1"/>
  <c r="C33" i="17" s="1"/>
</calcChain>
</file>

<file path=xl/sharedStrings.xml><?xml version="1.0" encoding="utf-8"?>
<sst xmlns="http://schemas.openxmlformats.org/spreadsheetml/2006/main" count="159" uniqueCount="83">
  <si>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</si>
  <si>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</si>
  <si>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</si>
  <si>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</si>
  <si>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</si>
  <si>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</si>
  <si>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</si>
  <si>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</si>
  <si>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</si>
  <si>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</si>
  <si>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</si>
  <si>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</si>
  <si>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</si>
  <si>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</si>
  <si>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</si>
  <si>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</si>
  <si>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</si>
  <si>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</si>
  <si>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</si>
  <si>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</si>
  <si>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</si>
  <si>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</si>
  <si>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</si>
  <si>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</si>
  <si>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</si>
  <si>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</si>
  <si>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</si>
  <si>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</si>
  <si>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</si>
  <si>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</si>
  <si>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</si>
  <si>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</si>
  <si>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</si>
  <si>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</si>
  <si>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</si>
  <si>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</si>
  <si>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</si>
  <si>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</si>
  <si>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</si>
  <si>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</si>
  <si>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</si>
  <si>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</si>
  <si>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</si>
  <si>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</si>
  <si>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</si>
  <si>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</si>
  <si>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</si>
  <si>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</si>
  <si>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</si>
  <si>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</si>
  <si>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</si>
  <si>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</si>
  <si>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</si>
  <si>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Amt in Base Rates/Test Year kWh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</si>
  <si>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</si>
  <si>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</si>
  <si>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</si>
  <si>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</si>
  <si>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</si>
  <si>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</si>
  <si>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</si>
  <si>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</si>
  <si>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</si>
  <si>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</si>
  <si>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</si>
  <si>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</si>
  <si>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</si>
  <si>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</si>
  <si>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</si>
  <si>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</si>
  <si>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</si>
  <si>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</si>
  <si>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</si>
  <si>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</si>
  <si>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</si>
  <si>
    <t>Wind REC Costs - 5553RW/557RWD</t>
  </si>
  <si>
    <t>Solar REC Costs - 5553RC/557RCS</t>
  </si>
  <si>
    <t>Biomass REC Costs - 5553RB/557RBM</t>
  </si>
  <si>
    <t>Hydro REC Costs - 5553RH/557RH2</t>
  </si>
  <si>
    <t>Non Customer Solar REC Costs - 5553RP/557RPS</t>
  </si>
  <si>
    <t>Solar Rebate Processing Costs - 557SRP</t>
  </si>
  <si>
    <t>Accumulation Period 8</t>
  </si>
  <si>
    <t>Other Misc Revenues - 456001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</si>
</sst>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0" fontId="1" fillId="0" borderId="0" xfId="6" applyFont="1" applyAlignment="1">
      <alignment horizontal="left" indent="2"/>
    </xf>
    <xf numFmtId="169" fontId="0" fillId="0" borderId="0" xfId="4" applyNumberFormat="1" applyFont="1" applyFill="1"/>
    <xf numFmtId="169" fontId="0" fillId="0" borderId="4" xfId="0" applyNumberFormat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4"/>
  <sheetViews>
    <sheetView zoomScaleNormal="100" workbookViewId="0">
      <pane ySplit="4" topLeftCell="A5" activePane="bottomLeft" state="frozen"/>
      <selection activeCell="B32" sqref="B32"/>
      <selection pane="bottomLeft" activeCell="H21" sqref="H21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58</v>
      </c>
    </row>
    <row r="4" spans="1:13" x14ac:dyDescent="0.25">
      <c r="A4" s="1"/>
      <c r="B4" s="2" t="s">
        <v>21</v>
      </c>
      <c r="C4" s="2">
        <v>46142</v>
      </c>
    </row>
    <row r="5" spans="1:13" x14ac:dyDescent="0.25">
      <c r="A5" s="3" t="s">
        <v>22</v>
      </c>
      <c r="B5" s="24"/>
      <c r="C5" s="23"/>
      <c r="D5" s="53"/>
      <c r="E5" s="54"/>
      <c r="F5" s="52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59</v>
      </c>
      <c r="B6" s="6"/>
      <c r="C6" s="40"/>
      <c r="D6" s="55"/>
      <c r="E6" s="56"/>
    </row>
    <row r="7" spans="1:13" x14ac:dyDescent="0.25">
      <c r="A7" s="5" t="s">
        <v>60</v>
      </c>
      <c r="B7" s="6"/>
      <c r="C7" s="40"/>
      <c r="D7" s="55"/>
      <c r="E7" s="56"/>
    </row>
    <row r="8" spans="1:13" x14ac:dyDescent="0.25">
      <c r="A8" s="5" t="s">
        <v>61</v>
      </c>
      <c r="B8" s="6"/>
      <c r="C8" s="40"/>
      <c r="D8" s="55"/>
      <c r="E8" s="56"/>
    </row>
    <row r="9" spans="1:13" x14ac:dyDescent="0.25">
      <c r="A9" s="5" t="s">
        <v>62</v>
      </c>
      <c r="B9" s="6"/>
      <c r="C9" s="40"/>
      <c r="D9" s="55"/>
      <c r="E9" s="56"/>
    </row>
    <row r="10" spans="1:13" x14ac:dyDescent="0.25">
      <c r="A10" s="5" t="s">
        <v>63</v>
      </c>
      <c r="B10" s="6"/>
      <c r="C10" s="40"/>
      <c r="D10" s="55"/>
      <c r="E10" s="56"/>
    </row>
    <row r="11" spans="1:13" x14ac:dyDescent="0.25">
      <c r="A11" s="5" t="s">
        <v>54</v>
      </c>
      <c r="B11" s="6"/>
      <c r="C11" s="40"/>
      <c r="D11" s="55"/>
      <c r="E11" s="56"/>
    </row>
    <row r="12" spans="1:13" x14ac:dyDescent="0.25">
      <c r="A12" s="5" t="s">
        <v>55</v>
      </c>
      <c r="B12" s="7"/>
      <c r="C12" s="40"/>
      <c r="D12" s="55"/>
      <c r="E12" s="56"/>
      <c r="F12" s="57"/>
    </row>
    <row r="13" spans="1:13" x14ac:dyDescent="0.25">
      <c r="A13" s="5" t="s">
        <v>56</v>
      </c>
      <c r="B13" s="6"/>
      <c r="C13" s="40"/>
      <c r="D13" s="55"/>
      <c r="E13" s="56"/>
      <c r="F13" s="57"/>
    </row>
    <row r="14" spans="1:13" x14ac:dyDescent="0.25">
      <c r="A14" s="5" t="s">
        <v>57</v>
      </c>
      <c r="B14" s="6"/>
      <c r="C14" s="40"/>
      <c r="D14" s="55"/>
      <c r="E14" s="56"/>
      <c r="F14" s="57"/>
    </row>
    <row r="15" spans="1:13" x14ac:dyDescent="0.25">
      <c r="A15" s="5" t="s">
        <v>2</v>
      </c>
      <c r="B15" s="6"/>
      <c r="C15" s="40"/>
      <c r="D15" s="55"/>
      <c r="E15" s="56"/>
      <c r="F15" s="57"/>
    </row>
    <row r="16" spans="1:13" x14ac:dyDescent="0.25">
      <c r="A16" s="5" t="s">
        <v>3</v>
      </c>
      <c r="B16" s="6"/>
      <c r="C16" s="40"/>
      <c r="D16" s="55"/>
      <c r="E16" s="56"/>
      <c r="F16" s="57"/>
    </row>
    <row r="17" spans="1:6" x14ac:dyDescent="0.25">
      <c r="A17" s="5" t="s">
        <v>4</v>
      </c>
      <c r="B17" s="6"/>
      <c r="C17" s="40"/>
      <c r="D17" s="55"/>
      <c r="E17" s="56"/>
      <c r="F17" s="57"/>
    </row>
    <row r="18" spans="1:6" x14ac:dyDescent="0.25">
      <c r="A18" s="5" t="s">
        <v>49</v>
      </c>
      <c r="B18" s="6"/>
      <c r="C18" s="40"/>
      <c r="D18" s="55"/>
      <c r="E18" s="56"/>
      <c r="F18" s="57"/>
    </row>
    <row r="19" spans="1:6" x14ac:dyDescent="0.25">
      <c r="A19" s="5" t="s">
        <v>5</v>
      </c>
      <c r="B19" s="6"/>
      <c r="C19" s="40"/>
      <c r="D19" s="55"/>
      <c r="E19" s="56"/>
      <c r="F19" s="57"/>
    </row>
    <row r="20" spans="1:6" ht="15.75" thickBot="1" x14ac:dyDescent="0.3">
      <c r="A20" s="3" t="s">
        <v>6</v>
      </c>
      <c r="B20" s="9"/>
      <c r="C20" s="64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-800127.04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/>
    </row>
    <row r="25" spans="1:6" x14ac:dyDescent="0.25">
      <c r="A25" s="5" t="s">
        <v>24</v>
      </c>
      <c r="B25" s="21"/>
      <c r="C25" s="40"/>
    </row>
    <row r="26" spans="1:6" x14ac:dyDescent="0.25">
      <c r="A26" s="3" t="s">
        <v>25</v>
      </c>
      <c r="B26" s="6"/>
      <c r="C26" s="63">
        <f>SUM(C22:C25)</f>
        <v>-800127.04</v>
      </c>
    </row>
    <row r="27" spans="1:6" ht="15.75" thickBot="1" x14ac:dyDescent="0.3">
      <c r="A27" s="12" t="s">
        <v>7</v>
      </c>
      <c r="B27" s="22"/>
      <c r="C27" s="65">
        <f>SUM(C26)+C20</f>
        <v>-800127.04</v>
      </c>
    </row>
    <row r="28" spans="1:6" x14ac:dyDescent="0.25">
      <c r="A28" s="3"/>
      <c r="B28" s="4"/>
      <c r="C28" s="46"/>
    </row>
    <row r="29" spans="1:6" x14ac:dyDescent="0.25">
      <c r="A29" s="13" t="s">
        <v>8</v>
      </c>
      <c r="B29" s="14"/>
      <c r="C29" s="14">
        <v>3.2881058333333337E-3</v>
      </c>
    </row>
    <row r="30" spans="1:6" x14ac:dyDescent="0.25">
      <c r="A30" s="15" t="s">
        <v>9</v>
      </c>
      <c r="B30" s="43"/>
      <c r="C30" s="43">
        <f>(C27+B34)*C29</f>
        <v>26936.082589170353</v>
      </c>
      <c r="D30" s="55"/>
      <c r="E30" s="56"/>
      <c r="F30" s="57"/>
    </row>
    <row r="31" spans="1:6" x14ac:dyDescent="0.25">
      <c r="A31" s="15"/>
      <c r="B31" s="43"/>
      <c r="C31" s="43"/>
    </row>
    <row r="32" spans="1:6" x14ac:dyDescent="0.25">
      <c r="A32" s="3"/>
      <c r="B32" s="43"/>
      <c r="C32" s="43"/>
    </row>
    <row r="33" spans="1:3" x14ac:dyDescent="0.25">
      <c r="A33" s="3"/>
      <c r="B33" s="45"/>
      <c r="C33" s="45"/>
    </row>
    <row r="34" spans="1:3" ht="15.75" thickBot="1" x14ac:dyDescent="0.3">
      <c r="A34" s="12" t="s">
        <v>10</v>
      </c>
      <c r="B34" s="65">
        <v>8992102.5889937393</v>
      </c>
      <c r="C34" s="65">
        <f>C27+C30+B34+C32</f>
        <v>8218911.6315829093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5E4-66FF-4B86-849F-9BD87E072DDB}">
  <sheetPr>
    <pageSetUpPr fitToPage="1"/>
  </sheetPr>
  <dimension ref="A1:M33"/>
  <sheetViews>
    <sheetView tabSelected="1" zoomScaleNormal="100" workbookViewId="0">
      <pane ySplit="4" topLeftCell="A5" activePane="bottomLeft" state="frozen"/>
      <selection activeCell="B32" sqref="B32"/>
      <selection pane="bottomLeft" activeCell="C13" sqref="C13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81</v>
      </c>
    </row>
    <row r="4" spans="1:13" x14ac:dyDescent="0.25">
      <c r="A4" s="1"/>
      <c r="B4" s="2" t="s">
        <v>21</v>
      </c>
      <c r="C4" s="2">
        <f>'Monthly Cost Tracker AP7'!C4</f>
        <v>46142</v>
      </c>
    </row>
    <row r="5" spans="1:13" x14ac:dyDescent="0.25">
      <c r="A5" s="3" t="s">
        <v>22</v>
      </c>
      <c r="B5" s="24"/>
      <c r="C5" s="23"/>
      <c r="D5" s="53"/>
      <c r="E5" s="54"/>
      <c r="F5" s="52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75</v>
      </c>
      <c r="B6" s="6"/>
      <c r="C6" s="40">
        <v>46100.85</v>
      </c>
      <c r="D6" s="55"/>
      <c r="E6" s="56"/>
    </row>
    <row r="7" spans="1:13" x14ac:dyDescent="0.25">
      <c r="A7" s="5" t="s">
        <v>76</v>
      </c>
      <c r="B7" s="6"/>
      <c r="C7" s="40">
        <v>6543.53</v>
      </c>
      <c r="D7" s="55"/>
      <c r="E7" s="56"/>
    </row>
    <row r="8" spans="1:13" x14ac:dyDescent="0.25">
      <c r="A8" s="5" t="s">
        <v>77</v>
      </c>
      <c r="B8" s="6"/>
      <c r="C8" s="40">
        <v>0</v>
      </c>
      <c r="D8" s="55"/>
      <c r="E8" s="56"/>
    </row>
    <row r="9" spans="1:13" x14ac:dyDescent="0.25">
      <c r="A9" s="5" t="s">
        <v>78</v>
      </c>
      <c r="B9" s="6"/>
      <c r="C9" s="40">
        <v>0</v>
      </c>
      <c r="D9" s="55"/>
      <c r="E9" s="56"/>
    </row>
    <row r="10" spans="1:13" x14ac:dyDescent="0.25">
      <c r="A10" s="5" t="s">
        <v>79</v>
      </c>
      <c r="B10" s="6"/>
      <c r="C10" s="40">
        <v>0</v>
      </c>
      <c r="D10" s="55"/>
      <c r="E10" s="56"/>
    </row>
    <row r="11" spans="1:13" x14ac:dyDescent="0.25">
      <c r="A11" s="5" t="s">
        <v>80</v>
      </c>
      <c r="B11" s="6"/>
      <c r="C11" s="40">
        <v>0</v>
      </c>
      <c r="D11" s="55"/>
      <c r="E11" s="56"/>
    </row>
    <row r="12" spans="1:13" x14ac:dyDescent="0.25">
      <c r="A12" s="5" t="s">
        <v>55</v>
      </c>
      <c r="B12" s="7"/>
      <c r="C12" s="40">
        <v>0</v>
      </c>
      <c r="D12" s="55"/>
      <c r="E12" s="56"/>
      <c r="F12" s="57"/>
    </row>
    <row r="13" spans="1:13" x14ac:dyDescent="0.25">
      <c r="A13" s="69" t="s">
        <v>82</v>
      </c>
      <c r="B13" s="6"/>
      <c r="C13" s="40">
        <v>-1200000</v>
      </c>
      <c r="D13" s="55"/>
      <c r="E13" s="56"/>
    </row>
    <row r="14" spans="1:13" x14ac:dyDescent="0.25">
      <c r="A14" s="5" t="s">
        <v>56</v>
      </c>
      <c r="B14" s="6"/>
      <c r="C14" s="40">
        <v>728680.50030993484</v>
      </c>
      <c r="D14" s="55"/>
      <c r="E14" s="56"/>
      <c r="F14" s="57"/>
    </row>
    <row r="15" spans="1:13" x14ac:dyDescent="0.25">
      <c r="A15" s="5" t="s">
        <v>57</v>
      </c>
      <c r="B15" s="6"/>
      <c r="C15" s="40">
        <v>-4022670.0199999893</v>
      </c>
      <c r="D15" s="55"/>
      <c r="E15" s="56"/>
      <c r="F15" s="57"/>
    </row>
    <row r="16" spans="1:13" x14ac:dyDescent="0.25">
      <c r="A16" s="5" t="s">
        <v>2</v>
      </c>
      <c r="B16" s="6"/>
      <c r="C16" s="40">
        <v>8450413.2549342569</v>
      </c>
      <c r="D16" s="55"/>
      <c r="E16" s="56"/>
      <c r="F16" s="57"/>
    </row>
    <row r="17" spans="1:6" x14ac:dyDescent="0.25">
      <c r="A17" s="5" t="s">
        <v>3</v>
      </c>
      <c r="B17" s="6"/>
      <c r="C17" s="40">
        <v>4557128.6140330834</v>
      </c>
      <c r="D17" s="55"/>
      <c r="E17" s="56"/>
      <c r="F17" s="57"/>
    </row>
    <row r="18" spans="1:6" x14ac:dyDescent="0.25">
      <c r="A18" s="5" t="s">
        <v>4</v>
      </c>
      <c r="B18" s="6"/>
      <c r="C18" s="40">
        <v>2499521.0100000002</v>
      </c>
      <c r="D18" s="55"/>
      <c r="E18" s="56"/>
      <c r="F18" s="57"/>
    </row>
    <row r="19" spans="1:6" x14ac:dyDescent="0.25">
      <c r="A19" s="5" t="s">
        <v>49</v>
      </c>
      <c r="B19" s="6"/>
      <c r="C19" s="40">
        <v>215214.51</v>
      </c>
      <c r="D19" s="55"/>
      <c r="E19" s="56"/>
      <c r="F19" s="57"/>
    </row>
    <row r="20" spans="1:6" x14ac:dyDescent="0.25">
      <c r="A20" s="5" t="s">
        <v>5</v>
      </c>
      <c r="B20" s="6"/>
      <c r="C20" s="40">
        <v>820833.33333333337</v>
      </c>
      <c r="D20" s="55"/>
      <c r="E20" s="56"/>
      <c r="F20" s="57"/>
    </row>
    <row r="21" spans="1:6" ht="15.75" thickBot="1" x14ac:dyDescent="0.3">
      <c r="A21" s="3" t="s">
        <v>6</v>
      </c>
      <c r="B21" s="9"/>
      <c r="C21" s="64">
        <f>SUM(C6:C20)</f>
        <v>12101765.58261062</v>
      </c>
    </row>
    <row r="22" spans="1:6" x14ac:dyDescent="0.25">
      <c r="B22" s="10"/>
      <c r="C22" s="44"/>
    </row>
    <row r="23" spans="1:6" x14ac:dyDescent="0.25">
      <c r="A23" s="15" t="s">
        <v>26</v>
      </c>
      <c r="B23" s="10"/>
      <c r="C23" s="44"/>
    </row>
    <row r="24" spans="1:6" x14ac:dyDescent="0.25">
      <c r="B24" s="10"/>
      <c r="C24" s="44"/>
    </row>
    <row r="25" spans="1:6" x14ac:dyDescent="0.25">
      <c r="A25" s="5" t="s">
        <v>23</v>
      </c>
      <c r="B25" s="11"/>
      <c r="C25" s="40">
        <v>4399180.3430433217</v>
      </c>
    </row>
    <row r="26" spans="1:6" x14ac:dyDescent="0.25">
      <c r="A26" s="5" t="s">
        <v>24</v>
      </c>
      <c r="B26" s="21"/>
      <c r="C26" s="40">
        <v>198408.62274531857</v>
      </c>
    </row>
    <row r="27" spans="1:6" x14ac:dyDescent="0.25">
      <c r="A27" s="3" t="s">
        <v>25</v>
      </c>
      <c r="B27" s="6"/>
      <c r="C27" s="63">
        <f>C25+C26</f>
        <v>4597588.9657886401</v>
      </c>
    </row>
    <row r="28" spans="1:6" ht="15.75" thickBot="1" x14ac:dyDescent="0.3">
      <c r="A28" s="12" t="s">
        <v>7</v>
      </c>
      <c r="B28" s="22"/>
      <c r="C28" s="65">
        <f>-C27+C21</f>
        <v>7504176.6168219801</v>
      </c>
    </row>
    <row r="29" spans="1:6" x14ac:dyDescent="0.25">
      <c r="A29" s="3"/>
      <c r="B29" s="4"/>
      <c r="C29" s="46"/>
    </row>
    <row r="30" spans="1:6" x14ac:dyDescent="0.25">
      <c r="A30" s="13" t="s">
        <v>8</v>
      </c>
      <c r="B30" s="14"/>
      <c r="C30" s="14">
        <f>'Monthly Cost Tracker AP7'!C29</f>
        <v>3.2881058333333337E-3</v>
      </c>
    </row>
    <row r="31" spans="1:6" x14ac:dyDescent="0.25">
      <c r="A31" s="15" t="s">
        <v>9</v>
      </c>
      <c r="B31" s="43"/>
      <c r="C31" s="43">
        <f>(C28+B33)*C30</f>
        <v>168898.15679049763</v>
      </c>
      <c r="D31" s="55"/>
      <c r="E31" s="56"/>
      <c r="F31" s="57"/>
    </row>
    <row r="32" spans="1:6" x14ac:dyDescent="0.25">
      <c r="A32" s="3"/>
      <c r="B32" s="45"/>
      <c r="C32" s="45"/>
    </row>
    <row r="33" spans="1:3" ht="15.75" thickBot="1" x14ac:dyDescent="0.3">
      <c r="A33" s="12" t="s">
        <v>10</v>
      </c>
      <c r="B33" s="65">
        <v>43862222.566040166</v>
      </c>
      <c r="C33" s="65">
        <f>C28+C31+B33</f>
        <v>51535297.339652643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C9" sqref="C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2">
        <f>'Monthly Cost Tracker AP7'!C4</f>
        <v>46142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1664741.12</v>
      </c>
    </row>
    <row r="10" spans="1:4" x14ac:dyDescent="0.25">
      <c r="A10" s="35" t="s">
        <v>31</v>
      </c>
      <c r="B10" s="27" t="s">
        <v>30</v>
      </c>
      <c r="C10" s="36">
        <v>460982.28000000026</v>
      </c>
      <c r="D10" s="8"/>
    </row>
    <row r="11" spans="1:4" x14ac:dyDescent="0.25">
      <c r="A11" s="35" t="s">
        <v>32</v>
      </c>
      <c r="B11" s="27" t="s">
        <v>30</v>
      </c>
      <c r="C11" s="36">
        <v>1102520.8899999999</v>
      </c>
      <c r="D11" s="8"/>
    </row>
    <row r="12" spans="1:4" x14ac:dyDescent="0.25">
      <c r="A12" s="35" t="s">
        <v>33</v>
      </c>
      <c r="B12" s="27" t="s">
        <v>34</v>
      </c>
      <c r="C12" s="36">
        <v>574230.32000000007</v>
      </c>
      <c r="D12" s="8"/>
    </row>
    <row r="13" spans="1:4" x14ac:dyDescent="0.25">
      <c r="A13" s="35" t="s">
        <v>35</v>
      </c>
      <c r="B13" s="27" t="s">
        <v>30</v>
      </c>
      <c r="C13" s="36">
        <v>18258.599999999999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28671.57</v>
      </c>
      <c r="D15" s="25"/>
    </row>
    <row r="16" spans="1:4" x14ac:dyDescent="0.25">
      <c r="A16" s="37" t="s">
        <v>38</v>
      </c>
      <c r="B16" s="27" t="s">
        <v>34</v>
      </c>
      <c r="C16" s="36">
        <v>326320.94</v>
      </c>
      <c r="D16" s="25"/>
    </row>
    <row r="17" spans="1:4" x14ac:dyDescent="0.25">
      <c r="A17" s="37" t="s">
        <v>39</v>
      </c>
      <c r="B17" s="27" t="s">
        <v>34</v>
      </c>
      <c r="C17" s="36">
        <v>295488.62999999995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4471214.3500000006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H32" sqref="H32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46142</v>
      </c>
    </row>
    <row r="7" spans="1:5" x14ac:dyDescent="0.25">
      <c r="A7" s="17"/>
      <c r="B7" s="16"/>
      <c r="D7" s="8"/>
    </row>
    <row r="8" spans="1:5" x14ac:dyDescent="0.25">
      <c r="A8" s="47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Apr-2026 kWh</v>
      </c>
      <c r="D10" s="58" t="s">
        <v>53</v>
      </c>
      <c r="E10" s="58" t="s">
        <v>51</v>
      </c>
    </row>
    <row r="11" spans="1:5" x14ac:dyDescent="0.25">
      <c r="A11" s="35" t="s">
        <v>29</v>
      </c>
      <c r="B11" s="27" t="s">
        <v>30</v>
      </c>
      <c r="C11" s="68">
        <v>755743767.16370046</v>
      </c>
      <c r="D11" s="61">
        <f>($E$38/$E$57)</f>
        <v>7.6966043691179155E-5</v>
      </c>
      <c r="E11" s="48">
        <f>C11*D11</f>
        <v>58166.607802857696</v>
      </c>
    </row>
    <row r="12" spans="1:5" x14ac:dyDescent="0.25">
      <c r="A12" s="35" t="s">
        <v>31</v>
      </c>
      <c r="B12" s="27" t="s">
        <v>30</v>
      </c>
      <c r="C12" s="68">
        <v>218618946.53023106</v>
      </c>
      <c r="D12" s="61">
        <f>($E$38/$E$57)</f>
        <v>7.6966043691179155E-5</v>
      </c>
      <c r="E12" s="48">
        <f>C12*D12</f>
        <v>16826.235390365324</v>
      </c>
    </row>
    <row r="13" spans="1:5" x14ac:dyDescent="0.25">
      <c r="A13" s="35" t="s">
        <v>32</v>
      </c>
      <c r="B13" s="27" t="s">
        <v>30</v>
      </c>
      <c r="C13" s="68">
        <v>549526638.68066692</v>
      </c>
      <c r="D13" s="61">
        <f>($E$38/$E$57)</f>
        <v>7.6966043691179155E-5</v>
      </c>
      <c r="E13" s="48">
        <f t="shared" ref="E13:E19" si="0">C13*D13</f>
        <v>42294.891282163029</v>
      </c>
    </row>
    <row r="14" spans="1:5" x14ac:dyDescent="0.25">
      <c r="A14" s="35" t="s">
        <v>33</v>
      </c>
      <c r="B14" s="27" t="s">
        <v>34</v>
      </c>
      <c r="C14" s="68">
        <v>287229574.87137973</v>
      </c>
      <c r="D14" s="61">
        <f>($E$38/$E$57)</f>
        <v>7.6966043691179155E-5</v>
      </c>
      <c r="E14" s="48">
        <f t="shared" si="0"/>
        <v>22106.924008949427</v>
      </c>
    </row>
    <row r="15" spans="1:5" x14ac:dyDescent="0.25">
      <c r="A15" s="35" t="s">
        <v>35</v>
      </c>
      <c r="B15" s="27" t="s">
        <v>30</v>
      </c>
      <c r="C15" s="68">
        <v>7964423.0205981601</v>
      </c>
      <c r="D15" s="61">
        <f>($E$38/$E$57)</f>
        <v>7.6966043691179155E-5</v>
      </c>
      <c r="E15" s="48">
        <f t="shared" si="0"/>
        <v>612.99013017839104</v>
      </c>
    </row>
    <row r="16" spans="1:5" x14ac:dyDescent="0.25">
      <c r="A16" s="35" t="s">
        <v>36</v>
      </c>
      <c r="B16" s="27"/>
      <c r="C16" s="68"/>
      <c r="D16" s="61"/>
      <c r="E16" s="48"/>
    </row>
    <row r="17" spans="1:5" x14ac:dyDescent="0.25">
      <c r="A17" s="37" t="s">
        <v>37</v>
      </c>
      <c r="B17" s="27" t="s">
        <v>34</v>
      </c>
      <c r="C17" s="68">
        <v>14867051.876312485</v>
      </c>
      <c r="D17" s="61">
        <f>($E$38/$E$57)</f>
        <v>7.6966043691179155E-5</v>
      </c>
      <c r="E17" s="48">
        <f t="shared" si="0"/>
        <v>1144.2581642712937</v>
      </c>
    </row>
    <row r="18" spans="1:5" x14ac:dyDescent="0.25">
      <c r="A18" s="37" t="s">
        <v>38</v>
      </c>
      <c r="B18" s="27" t="s">
        <v>34</v>
      </c>
      <c r="C18" s="68">
        <v>169206987.52803248</v>
      </c>
      <c r="D18" s="61">
        <f>($E$38/$E$57)</f>
        <v>7.6966043691179155E-5</v>
      </c>
      <c r="E18" s="48">
        <f t="shared" si="0"/>
        <v>13023.192394935355</v>
      </c>
    </row>
    <row r="19" spans="1:5" x14ac:dyDescent="0.25">
      <c r="A19" s="37" t="s">
        <v>39</v>
      </c>
      <c r="B19" s="27" t="s">
        <v>34</v>
      </c>
      <c r="C19" s="68">
        <v>153219529.3290787</v>
      </c>
      <c r="D19" s="61">
        <f>($E$38/$E$57)</f>
        <v>7.6966043691179155E-5</v>
      </c>
      <c r="E19" s="48">
        <f t="shared" si="0"/>
        <v>11792.700988683777</v>
      </c>
    </row>
    <row r="20" spans="1:5" x14ac:dyDescent="0.25">
      <c r="C20" s="49"/>
      <c r="D20" s="49"/>
      <c r="E20" s="49"/>
    </row>
    <row r="21" spans="1:5" ht="15.75" thickBot="1" x14ac:dyDescent="0.3">
      <c r="A21" s="33" t="s">
        <v>27</v>
      </c>
      <c r="B21" s="32"/>
      <c r="C21" s="50">
        <f>SUM(C11:C20)</f>
        <v>2156376919.0000005</v>
      </c>
      <c r="D21" s="50"/>
      <c r="E21" s="50">
        <f t="shared" ref="E21" si="1">SUM(E11:E20)</f>
        <v>165967.80016240431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1" t="s">
        <v>65</v>
      </c>
      <c r="B30" s="51"/>
      <c r="C30" s="51"/>
      <c r="D30" s="51"/>
      <c r="E30" s="51"/>
    </row>
    <row r="38" spans="1:7" x14ac:dyDescent="0.25">
      <c r="E38" s="55">
        <v>2380903</v>
      </c>
      <c r="G38" s="8"/>
    </row>
    <row r="40" spans="1:7" x14ac:dyDescent="0.25">
      <c r="A40" s="51" t="s">
        <v>64</v>
      </c>
      <c r="B40" s="51"/>
      <c r="C40" s="51"/>
      <c r="D40" s="51"/>
      <c r="E40" s="51"/>
    </row>
    <row r="50" spans="5:6" x14ac:dyDescent="0.25">
      <c r="E50" s="70">
        <v>13282878801</v>
      </c>
      <c r="F50" s="66" t="s">
        <v>66</v>
      </c>
    </row>
    <row r="51" spans="5:6" x14ac:dyDescent="0.25">
      <c r="E51" s="70">
        <v>3231277025</v>
      </c>
      <c r="F51" s="66" t="s">
        <v>67</v>
      </c>
    </row>
    <row r="52" spans="5:6" x14ac:dyDescent="0.25">
      <c r="E52" s="70">
        <v>7212371801</v>
      </c>
      <c r="F52" s="66" t="s">
        <v>68</v>
      </c>
    </row>
    <row r="53" spans="5:6" x14ac:dyDescent="0.25">
      <c r="E53" s="70">
        <v>3399414455</v>
      </c>
      <c r="F53" s="66" t="s">
        <v>69</v>
      </c>
    </row>
    <row r="54" spans="5:6" x14ac:dyDescent="0.25">
      <c r="E54" s="70">
        <v>3684171231</v>
      </c>
      <c r="F54" s="66" t="s">
        <v>70</v>
      </c>
    </row>
    <row r="55" spans="5:6" x14ac:dyDescent="0.25">
      <c r="E55" s="70">
        <v>79712880</v>
      </c>
      <c r="F55" s="66" t="s">
        <v>71</v>
      </c>
    </row>
    <row r="56" spans="5:6" x14ac:dyDescent="0.25">
      <c r="E56" s="70">
        <v>44633808</v>
      </c>
      <c r="F56" s="66" t="s">
        <v>72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46142</v>
      </c>
    </row>
    <row r="6" spans="1:8" x14ac:dyDescent="0.25">
      <c r="A6" s="17"/>
      <c r="B6" s="16"/>
      <c r="D6" s="8"/>
    </row>
    <row r="7" spans="1:8" ht="15" customHeight="1" x14ac:dyDescent="0.25">
      <c r="A7" t="s">
        <v>73</v>
      </c>
      <c r="B7" s="60"/>
      <c r="C7" s="60"/>
      <c r="D7" s="60"/>
      <c r="E7" s="60"/>
      <c r="F7" s="60"/>
      <c r="G7" s="60"/>
      <c r="H7" s="60"/>
    </row>
    <row r="8" spans="1:8" x14ac:dyDescent="0.25">
      <c r="A8" s="59"/>
      <c r="B8" s="59"/>
      <c r="C8" s="59"/>
      <c r="D8" s="59"/>
      <c r="E8" s="59"/>
      <c r="F8" s="59"/>
      <c r="G8" s="59"/>
      <c r="H8" s="59"/>
    </row>
    <row r="9" spans="1:8" x14ac:dyDescent="0.25">
      <c r="A9" s="59"/>
      <c r="B9" s="59"/>
      <c r="C9" s="59"/>
      <c r="D9" s="59"/>
      <c r="E9" s="59"/>
      <c r="F9" s="59"/>
      <c r="G9" s="59"/>
      <c r="H9" s="5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I29" sqref="I29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46142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74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1664741.12</v>
      </c>
      <c r="D8" s="39">
        <v>787607000</v>
      </c>
      <c r="E8" s="67">
        <v>2.0694074102607326E-3</v>
      </c>
      <c r="F8" s="36">
        <f>D8*E8</f>
        <v>1629879.7621732249</v>
      </c>
      <c r="G8" s="36">
        <f>F8-C8</f>
        <v>-34861.357826775173</v>
      </c>
    </row>
    <row r="9" spans="1:7" x14ac:dyDescent="0.25">
      <c r="A9" s="27" t="s">
        <v>31</v>
      </c>
      <c r="B9" s="27" t="s">
        <v>30</v>
      </c>
      <c r="C9" s="36">
        <f>'18A'!C10</f>
        <v>460982.28000000026</v>
      </c>
      <c r="D9" s="39">
        <v>224005950</v>
      </c>
      <c r="E9" s="67">
        <v>2.0694074102607326E-3</v>
      </c>
      <c r="F9" s="36">
        <f t="shared" ref="F9:F16" si="0">D9*E9</f>
        <v>463559.57287249516</v>
      </c>
      <c r="G9" s="36">
        <f t="shared" ref="G9:G16" si="1">F9-C9</f>
        <v>2577.2928724949015</v>
      </c>
    </row>
    <row r="10" spans="1:7" x14ac:dyDescent="0.25">
      <c r="A10" s="27" t="s">
        <v>32</v>
      </c>
      <c r="B10" s="27" t="s">
        <v>30</v>
      </c>
      <c r="C10" s="36">
        <f>'18A'!C11</f>
        <v>1102520.8899999999</v>
      </c>
      <c r="D10" s="39">
        <v>553616240</v>
      </c>
      <c r="E10" s="67">
        <v>2.0694074102607326E-3</v>
      </c>
      <c r="F10" s="36">
        <f t="shared" si="0"/>
        <v>1145657.5494966842</v>
      </c>
      <c r="G10" s="36">
        <f t="shared" si="1"/>
        <v>43136.659496684326</v>
      </c>
    </row>
    <row r="11" spans="1:7" x14ac:dyDescent="0.25">
      <c r="A11" s="27" t="s">
        <v>33</v>
      </c>
      <c r="B11" s="27" t="s">
        <v>34</v>
      </c>
      <c r="C11" s="36">
        <f>'18A'!C12</f>
        <v>574230.32000000007</v>
      </c>
      <c r="D11" s="39">
        <v>271037730</v>
      </c>
      <c r="E11" s="67">
        <v>2.0694074102607326E-3</v>
      </c>
      <c r="F11" s="36">
        <f t="shared" si="0"/>
        <v>560887.48692224768</v>
      </c>
      <c r="G11" s="36">
        <f t="shared" si="1"/>
        <v>-13342.833077752381</v>
      </c>
    </row>
    <row r="12" spans="1:7" x14ac:dyDescent="0.25">
      <c r="A12" s="27" t="s">
        <v>42</v>
      </c>
      <c r="B12" s="27" t="s">
        <v>30</v>
      </c>
      <c r="C12" s="36">
        <f>'18A'!C13</f>
        <v>18258.599999999999</v>
      </c>
      <c r="D12" s="39">
        <v>10027012.162150374</v>
      </c>
      <c r="E12" s="67">
        <v>2.0694074102607326E-3</v>
      </c>
      <c r="F12" s="36">
        <f t="shared" si="0"/>
        <v>20749.973271128474</v>
      </c>
      <c r="G12" s="36">
        <f t="shared" si="1"/>
        <v>2491.3732711284756</v>
      </c>
    </row>
    <row r="13" spans="1:7" x14ac:dyDescent="0.25">
      <c r="A13" s="27" t="s">
        <v>36</v>
      </c>
      <c r="B13" s="27"/>
      <c r="C13" s="36"/>
      <c r="D13" s="39"/>
      <c r="E13" s="67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28671.57</v>
      </c>
      <c r="D14" s="39">
        <v>15393898.226515984</v>
      </c>
      <c r="E14" s="67">
        <v>2.0694074102607326E-3</v>
      </c>
      <c r="F14" s="36">
        <f t="shared" si="0"/>
        <v>31856.247062751729</v>
      </c>
      <c r="G14" s="36">
        <f t="shared" si="1"/>
        <v>3184.677062751729</v>
      </c>
    </row>
    <row r="15" spans="1:7" x14ac:dyDescent="0.25">
      <c r="A15" s="28" t="s">
        <v>38</v>
      </c>
      <c r="B15" s="27" t="s">
        <v>34</v>
      </c>
      <c r="C15" s="36">
        <f>'18A'!C16</f>
        <v>326320.94</v>
      </c>
      <c r="D15" s="39">
        <v>149616188.76049781</v>
      </c>
      <c r="E15" s="67">
        <v>2.0694074102607326E-3</v>
      </c>
      <c r="F15" s="36">
        <f t="shared" si="0"/>
        <v>309616.84971594269</v>
      </c>
      <c r="G15" s="36">
        <f t="shared" si="1"/>
        <v>-16704.090284057311</v>
      </c>
    </row>
    <row r="16" spans="1:7" x14ac:dyDescent="0.25">
      <c r="A16" s="28" t="s">
        <v>39</v>
      </c>
      <c r="B16" s="27" t="s">
        <v>34</v>
      </c>
      <c r="C16" s="36">
        <f>'18A'!C17</f>
        <v>295488.62999999995</v>
      </c>
      <c r="D16" s="39">
        <v>146210673.01298621</v>
      </c>
      <c r="E16" s="67">
        <v>2.0694074102607326E-3</v>
      </c>
      <c r="F16" s="36">
        <f t="shared" si="0"/>
        <v>302569.45019228256</v>
      </c>
      <c r="G16" s="36">
        <f t="shared" si="1"/>
        <v>7080.820192282612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4471214.3500000006</v>
      </c>
      <c r="D18" s="41">
        <f>SUM(D8:D17)</f>
        <v>2157514692.1621504</v>
      </c>
      <c r="E18" s="30"/>
      <c r="F18" s="34">
        <f>SUM(F8:F17)</f>
        <v>4464776.8917067572</v>
      </c>
      <c r="G18" s="34">
        <f>SUM(G8:G17)</f>
        <v>-6437.4582932428202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B32" sqref="B32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46142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26" sqref="B26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46142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AP7</vt:lpstr>
      <vt:lpstr>Monthly Cost Tracker AP8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2026-06-12T16:23:41Z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