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9320" windowHeight="10815" activeTab="2"/>
  </bookViews>
  <sheets>
    <sheet name="FixChgAdjust" sheetId="1" r:id="rId1"/>
    <sheet name="CostEffectiveness Results-Filed" sheetId="4" r:id="rId2"/>
    <sheet name="CostEffectiveness Results-Updtd" sheetId="2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12" i="2" l="1"/>
  <c r="R11" i="2"/>
  <c r="R10" i="2"/>
  <c r="R9" i="2"/>
  <c r="R8" i="2"/>
  <c r="R7" i="2"/>
  <c r="R6" i="2"/>
  <c r="Q12" i="2"/>
  <c r="Q11" i="2"/>
  <c r="Q10" i="2"/>
  <c r="Q9" i="2"/>
  <c r="Q8" i="2"/>
  <c r="Q7" i="2"/>
  <c r="Q6" i="2"/>
  <c r="O12" i="2"/>
  <c r="P12" i="2"/>
  <c r="P11" i="2"/>
  <c r="P10" i="2"/>
  <c r="P9" i="2"/>
  <c r="P8" i="2"/>
  <c r="P7" i="2"/>
  <c r="P6" i="2"/>
  <c r="O11" i="2"/>
  <c r="O10" i="2"/>
  <c r="O9" i="2"/>
  <c r="O8" i="2"/>
  <c r="O7" i="2"/>
  <c r="O6" i="2"/>
  <c r="L10" i="2"/>
  <c r="K10" i="2"/>
  <c r="K69" i="2"/>
  <c r="T5" i="1"/>
  <c r="S5" i="1"/>
  <c r="M187" i="1" l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191" i="1" l="1"/>
  <c r="N30" i="1" s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N175" i="1" l="1"/>
  <c r="N143" i="1"/>
  <c r="N95" i="1"/>
  <c r="N39" i="1"/>
  <c r="N74" i="1"/>
  <c r="O74" i="1" s="1"/>
  <c r="N26" i="1"/>
  <c r="O26" i="1" s="1"/>
  <c r="N178" i="1"/>
  <c r="N162" i="1"/>
  <c r="N146" i="1"/>
  <c r="O146" i="1" s="1"/>
  <c r="N130" i="1"/>
  <c r="N114" i="1"/>
  <c r="N90" i="1"/>
  <c r="N14" i="1"/>
  <c r="O14" i="1" s="1"/>
  <c r="N173" i="1"/>
  <c r="N157" i="1"/>
  <c r="N141" i="1"/>
  <c r="N125" i="1"/>
  <c r="P125" i="1" s="1"/>
  <c r="N109" i="1"/>
  <c r="N93" i="1"/>
  <c r="N77" i="1"/>
  <c r="N61" i="1"/>
  <c r="N45" i="1"/>
  <c r="O45" i="1" s="1"/>
  <c r="N29" i="1"/>
  <c r="N13" i="1"/>
  <c r="N167" i="1"/>
  <c r="P167" i="1" s="1"/>
  <c r="N127" i="1"/>
  <c r="O127" i="1" s="1"/>
  <c r="N75" i="1"/>
  <c r="N31" i="1"/>
  <c r="N82" i="1"/>
  <c r="P82" i="1" s="1"/>
  <c r="N184" i="1"/>
  <c r="N168" i="1"/>
  <c r="N152" i="1"/>
  <c r="N136" i="1"/>
  <c r="O136" i="1" s="1"/>
  <c r="N120" i="1"/>
  <c r="P120" i="1" s="1"/>
  <c r="N104" i="1"/>
  <c r="N88" i="1"/>
  <c r="N72" i="1"/>
  <c r="P72" i="1" s="1"/>
  <c r="N56" i="1"/>
  <c r="N40" i="1"/>
  <c r="N24" i="1"/>
  <c r="N8" i="1"/>
  <c r="O8" i="1" s="1"/>
  <c r="N131" i="1"/>
  <c r="N87" i="1"/>
  <c r="N47" i="1"/>
  <c r="N3" i="1"/>
  <c r="O3" i="1" s="1"/>
  <c r="N46" i="1"/>
  <c r="O46" i="1" s="1"/>
  <c r="N171" i="1"/>
  <c r="N135" i="1"/>
  <c r="N83" i="1"/>
  <c r="P83" i="1" s="1"/>
  <c r="N27" i="1"/>
  <c r="O27" i="1" s="1"/>
  <c r="N66" i="1"/>
  <c r="N10" i="1"/>
  <c r="N174" i="1"/>
  <c r="O174" i="1" s="1"/>
  <c r="N158" i="1"/>
  <c r="P158" i="1" s="1"/>
  <c r="N142" i="1"/>
  <c r="N126" i="1"/>
  <c r="N110" i="1"/>
  <c r="O110" i="1" s="1"/>
  <c r="N78" i="1"/>
  <c r="P78" i="1" s="1"/>
  <c r="N185" i="1"/>
  <c r="N169" i="1"/>
  <c r="N153" i="1"/>
  <c r="P153" i="1" s="1"/>
  <c r="N137" i="1"/>
  <c r="P137" i="1" s="1"/>
  <c r="N121" i="1"/>
  <c r="N105" i="1"/>
  <c r="N89" i="1"/>
  <c r="P89" i="1" s="1"/>
  <c r="N73" i="1"/>
  <c r="N57" i="1"/>
  <c r="N41" i="1"/>
  <c r="N25" i="1"/>
  <c r="P25" i="1" s="1"/>
  <c r="N9" i="1"/>
  <c r="N159" i="1"/>
  <c r="N115" i="1"/>
  <c r="N63" i="1"/>
  <c r="O63" i="1" s="1"/>
  <c r="N19" i="1"/>
  <c r="O19" i="1" s="1"/>
  <c r="N58" i="1"/>
  <c r="N180" i="1"/>
  <c r="N164" i="1"/>
  <c r="P164" i="1" s="1"/>
  <c r="N148" i="1"/>
  <c r="N132" i="1"/>
  <c r="N116" i="1"/>
  <c r="N100" i="1"/>
  <c r="O100" i="1" s="1"/>
  <c r="N84" i="1"/>
  <c r="P84" i="1" s="1"/>
  <c r="N68" i="1"/>
  <c r="N52" i="1"/>
  <c r="N36" i="1"/>
  <c r="O36" i="1" s="1"/>
  <c r="N20" i="1"/>
  <c r="O20" i="1" s="1"/>
  <c r="N4" i="1"/>
  <c r="N119" i="1"/>
  <c r="N79" i="1"/>
  <c r="P79" i="1" s="1"/>
  <c r="N35" i="1"/>
  <c r="P35" i="1" s="1"/>
  <c r="N86" i="1"/>
  <c r="N188" i="1"/>
  <c r="N189" i="1"/>
  <c r="O189" i="1" s="1"/>
  <c r="N163" i="1"/>
  <c r="O163" i="1" s="1"/>
  <c r="N123" i="1"/>
  <c r="N71" i="1"/>
  <c r="N11" i="1"/>
  <c r="O11" i="1" s="1"/>
  <c r="N50" i="1"/>
  <c r="P50" i="1" s="1"/>
  <c r="N186" i="1"/>
  <c r="N170" i="1"/>
  <c r="N154" i="1"/>
  <c r="O154" i="1" s="1"/>
  <c r="N138" i="1"/>
  <c r="N122" i="1"/>
  <c r="N106" i="1"/>
  <c r="N62" i="1"/>
  <c r="O62" i="1" s="1"/>
  <c r="N181" i="1"/>
  <c r="O181" i="1" s="1"/>
  <c r="N165" i="1"/>
  <c r="N149" i="1"/>
  <c r="N133" i="1"/>
  <c r="N117" i="1"/>
  <c r="O117" i="1" s="1"/>
  <c r="N101" i="1"/>
  <c r="N85" i="1"/>
  <c r="N69" i="1"/>
  <c r="O69" i="1" s="1"/>
  <c r="N53" i="1"/>
  <c r="O53" i="1" s="1"/>
  <c r="N37" i="1"/>
  <c r="N21" i="1"/>
  <c r="N5" i="1"/>
  <c r="O5" i="1" s="1"/>
  <c r="N151" i="1"/>
  <c r="O151" i="1" s="1"/>
  <c r="N103" i="1"/>
  <c r="N55" i="1"/>
  <c r="N7" i="1"/>
  <c r="P7" i="1" s="1"/>
  <c r="N42" i="1"/>
  <c r="O42" i="1" s="1"/>
  <c r="N176" i="1"/>
  <c r="N160" i="1"/>
  <c r="N144" i="1"/>
  <c r="P144" i="1" s="1"/>
  <c r="N128" i="1"/>
  <c r="N112" i="1"/>
  <c r="N96" i="1"/>
  <c r="N80" i="1"/>
  <c r="P80" i="1" s="1"/>
  <c r="N64" i="1"/>
  <c r="N48" i="1"/>
  <c r="N32" i="1"/>
  <c r="N16" i="1"/>
  <c r="O16" i="1" s="1"/>
  <c r="N183" i="1"/>
  <c r="O183" i="1" s="1"/>
  <c r="N107" i="1"/>
  <c r="N67" i="1"/>
  <c r="N23" i="1"/>
  <c r="P23" i="1" s="1"/>
  <c r="N70" i="1"/>
  <c r="P70" i="1" s="1"/>
  <c r="N18" i="1"/>
  <c r="N187" i="1"/>
  <c r="N155" i="1"/>
  <c r="O155" i="1" s="1"/>
  <c r="N111" i="1"/>
  <c r="N51" i="1"/>
  <c r="N94" i="1"/>
  <c r="N38" i="1"/>
  <c r="N182" i="1"/>
  <c r="P182" i="1" s="1"/>
  <c r="N166" i="1"/>
  <c r="N150" i="1"/>
  <c r="N134" i="1"/>
  <c r="P134" i="1" s="1"/>
  <c r="N118" i="1"/>
  <c r="N102" i="1"/>
  <c r="N34" i="1"/>
  <c r="N177" i="1"/>
  <c r="O177" i="1" s="1"/>
  <c r="N161" i="1"/>
  <c r="N145" i="1"/>
  <c r="N129" i="1"/>
  <c r="N113" i="1"/>
  <c r="P113" i="1" s="1"/>
  <c r="N97" i="1"/>
  <c r="O97" i="1" s="1"/>
  <c r="N81" i="1"/>
  <c r="N65" i="1"/>
  <c r="N49" i="1"/>
  <c r="P49" i="1" s="1"/>
  <c r="N33" i="1"/>
  <c r="N17" i="1"/>
  <c r="N179" i="1"/>
  <c r="N139" i="1"/>
  <c r="P139" i="1" s="1"/>
  <c r="N91" i="1"/>
  <c r="P91" i="1" s="1"/>
  <c r="N43" i="1"/>
  <c r="N98" i="1"/>
  <c r="N22" i="1"/>
  <c r="P22" i="1" s="1"/>
  <c r="N172" i="1"/>
  <c r="O172" i="1" s="1"/>
  <c r="N156" i="1"/>
  <c r="N140" i="1"/>
  <c r="N124" i="1"/>
  <c r="O124" i="1" s="1"/>
  <c r="N108" i="1"/>
  <c r="N92" i="1"/>
  <c r="N76" i="1"/>
  <c r="N60" i="1"/>
  <c r="P60" i="1" s="1"/>
  <c r="N44" i="1"/>
  <c r="N28" i="1"/>
  <c r="N12" i="1"/>
  <c r="N147" i="1"/>
  <c r="N99" i="1"/>
  <c r="N59" i="1"/>
  <c r="N15" i="1"/>
  <c r="N54" i="1"/>
  <c r="P54" i="1" s="1"/>
  <c r="N6" i="1"/>
  <c r="O6" i="1" s="1"/>
  <c r="O126" i="1"/>
  <c r="O90" i="1"/>
  <c r="O50" i="1"/>
  <c r="P105" i="1"/>
  <c r="O77" i="1"/>
  <c r="P13" i="1"/>
  <c r="O130" i="1"/>
  <c r="O24" i="1"/>
  <c r="O115" i="1"/>
  <c r="O7" i="1"/>
  <c r="O180" i="1"/>
  <c r="P55" i="1"/>
  <c r="P39" i="1"/>
  <c r="P51" i="1"/>
  <c r="O34" i="1"/>
  <c r="P21" i="1"/>
  <c r="P24" i="1"/>
  <c r="P26" i="1"/>
  <c r="P40" i="1"/>
  <c r="P100" i="1"/>
  <c r="O66" i="1"/>
  <c r="P42" i="1"/>
  <c r="O98" i="1"/>
  <c r="O133" i="1"/>
  <c r="O37" i="1"/>
  <c r="P59" i="1"/>
  <c r="P107" i="1"/>
  <c r="P169" i="1"/>
  <c r="P160" i="1"/>
  <c r="P131" i="1"/>
  <c r="P37" i="1"/>
  <c r="P75" i="1"/>
  <c r="P115" i="1"/>
  <c r="O158" i="1"/>
  <c r="P106" i="1"/>
  <c r="O40" i="1"/>
  <c r="O71" i="1"/>
  <c r="P15" i="1"/>
  <c r="P104" i="1"/>
  <c r="O39" i="1"/>
  <c r="O51" i="1"/>
  <c r="O55" i="1"/>
  <c r="O75" i="1"/>
  <c r="O85" i="1"/>
  <c r="O107" i="1"/>
  <c r="P58" i="1"/>
  <c r="P38" i="1"/>
  <c r="P18" i="1"/>
  <c r="P121" i="1"/>
  <c r="O93" i="1"/>
  <c r="P61" i="1"/>
  <c r="O29" i="1"/>
  <c r="O162" i="1"/>
  <c r="P56" i="1"/>
  <c r="O165" i="1"/>
  <c r="P95" i="1"/>
  <c r="P19" i="1"/>
  <c r="P90" i="1"/>
  <c r="P126" i="1"/>
  <c r="O58" i="1"/>
  <c r="O38" i="1"/>
  <c r="P149" i="1"/>
  <c r="O73" i="1"/>
  <c r="P69" i="1"/>
  <c r="O70" i="1"/>
  <c r="P101" i="1"/>
  <c r="O48" i="1"/>
  <c r="O186" i="1"/>
  <c r="P85" i="1"/>
  <c r="P53" i="1"/>
  <c r="O101" i="1"/>
  <c r="O105" i="1"/>
  <c r="O121" i="1"/>
  <c r="O129" i="1"/>
  <c r="O145" i="1"/>
  <c r="O149" i="1"/>
  <c r="O157" i="1"/>
  <c r="O94" i="1"/>
  <c r="O30" i="1"/>
  <c r="P161" i="1"/>
  <c r="P145" i="1"/>
  <c r="P129" i="1"/>
  <c r="P81" i="1"/>
  <c r="P73" i="1"/>
  <c r="P41" i="1"/>
  <c r="O9" i="1"/>
  <c r="O178" i="1"/>
  <c r="P122" i="1"/>
  <c r="P128" i="1"/>
  <c r="P135" i="1"/>
  <c r="O99" i="1"/>
  <c r="P185" i="1"/>
  <c r="O76" i="1"/>
  <c r="P176" i="1"/>
  <c r="O152" i="1"/>
  <c r="P132" i="1"/>
  <c r="O96" i="1"/>
  <c r="O68" i="1"/>
  <c r="O52" i="1"/>
  <c r="P4" i="1"/>
  <c r="O119" i="1"/>
  <c r="P10" i="1"/>
  <c r="P157" i="1"/>
  <c r="P141" i="1"/>
  <c r="P109" i="1"/>
  <c r="P97" i="1"/>
  <c r="P65" i="1"/>
  <c r="P57" i="1"/>
  <c r="P33" i="1"/>
  <c r="O17" i="1"/>
  <c r="P142" i="1"/>
  <c r="O114" i="1"/>
  <c r="P116" i="1"/>
  <c r="O64" i="1"/>
  <c r="P48" i="1"/>
  <c r="P32" i="1"/>
  <c r="P171" i="1"/>
  <c r="O123" i="1"/>
  <c r="P43" i="1"/>
  <c r="P168" i="1"/>
  <c r="P148" i="1"/>
  <c r="O187" i="1"/>
  <c r="O147" i="1"/>
  <c r="O111" i="1"/>
  <c r="O87" i="1"/>
  <c r="P67" i="1"/>
  <c r="O47" i="1"/>
  <c r="O31" i="1"/>
  <c r="P140" i="1"/>
  <c r="O15" i="1"/>
  <c r="P184" i="1"/>
  <c r="P112" i="1"/>
  <c r="P88" i="1"/>
  <c r="P44" i="1"/>
  <c r="P28" i="1"/>
  <c r="P12" i="1"/>
  <c r="P179" i="1"/>
  <c r="O103" i="1"/>
  <c r="P188" i="1"/>
  <c r="O173" i="1"/>
  <c r="O86" i="1"/>
  <c r="O102" i="1"/>
  <c r="O150" i="1"/>
  <c r="P166" i="1"/>
  <c r="O138" i="1"/>
  <c r="P170" i="1"/>
  <c r="P186" i="1"/>
  <c r="P118" i="1"/>
  <c r="O159" i="1"/>
  <c r="O143" i="1"/>
  <c r="P175" i="1"/>
  <c r="P92" i="1"/>
  <c r="P156" i="1"/>
  <c r="P108" i="1"/>
  <c r="O82" i="1" l="1"/>
  <c r="P74" i="1"/>
  <c r="O23" i="1"/>
  <c r="O22" i="1"/>
  <c r="P6" i="1"/>
  <c r="P117" i="1"/>
  <c r="O54" i="1"/>
  <c r="O35" i="1"/>
  <c r="P124" i="1"/>
  <c r="O4" i="1"/>
  <c r="P14" i="1"/>
  <c r="O184" i="1"/>
  <c r="P77" i="1"/>
  <c r="P93" i="1"/>
  <c r="P94" i="1"/>
  <c r="O44" i="1"/>
  <c r="P151" i="1"/>
  <c r="O122" i="1"/>
  <c r="P99" i="1"/>
  <c r="P110" i="1"/>
  <c r="O106" i="1"/>
  <c r="O84" i="1"/>
  <c r="O169" i="1"/>
  <c r="O161" i="1"/>
  <c r="P64" i="1"/>
  <c r="O160" i="1"/>
  <c r="O104" i="1"/>
  <c r="O18" i="1"/>
  <c r="O10" i="1"/>
  <c r="O170" i="1"/>
  <c r="O83" i="1"/>
  <c r="P165" i="1"/>
  <c r="P98" i="1"/>
  <c r="O131" i="1"/>
  <c r="O137" i="1"/>
  <c r="P133" i="1"/>
  <c r="O171" i="1"/>
  <c r="P136" i="1"/>
  <c r="O56" i="1"/>
  <c r="P29" i="1"/>
  <c r="O112" i="1"/>
  <c r="O13" i="1"/>
  <c r="O78" i="1"/>
  <c r="O57" i="1"/>
  <c r="O21" i="1"/>
  <c r="O168" i="1"/>
  <c r="P63" i="1"/>
  <c r="O167" i="1"/>
  <c r="O95" i="1"/>
  <c r="O61" i="1"/>
  <c r="P66" i="1"/>
  <c r="P34" i="1"/>
  <c r="P8" i="1"/>
  <c r="P130" i="1"/>
  <c r="O153" i="1"/>
  <c r="O109" i="1"/>
  <c r="O156" i="1"/>
  <c r="P45" i="1"/>
  <c r="P47" i="1"/>
  <c r="O139" i="1"/>
  <c r="P152" i="1"/>
  <c r="P68" i="1"/>
  <c r="O134" i="1"/>
  <c r="O59" i="1"/>
  <c r="P180" i="1"/>
  <c r="P71" i="1"/>
  <c r="O81" i="1"/>
  <c r="O25" i="1"/>
  <c r="P174" i="1"/>
  <c r="P127" i="1"/>
  <c r="P162" i="1"/>
  <c r="P163" i="1"/>
  <c r="O125" i="1"/>
  <c r="O182" i="1"/>
  <c r="O120" i="1"/>
  <c r="O88" i="1"/>
  <c r="O28" i="1"/>
  <c r="P5" i="1"/>
  <c r="P173" i="1"/>
  <c r="P111" i="1"/>
  <c r="P17" i="1"/>
  <c r="O185" i="1"/>
  <c r="O135" i="1"/>
  <c r="O41" i="1"/>
  <c r="P150" i="1"/>
  <c r="P114" i="1"/>
  <c r="P46" i="1"/>
  <c r="P16" i="1"/>
  <c r="P172" i="1"/>
  <c r="P102" i="1"/>
  <c r="P20" i="1"/>
  <c r="O166" i="1"/>
  <c r="O142" i="1"/>
  <c r="O132" i="1"/>
  <c r="O108" i="1"/>
  <c r="O72" i="1"/>
  <c r="O12" i="1"/>
  <c r="P183" i="1"/>
  <c r="P159" i="1"/>
  <c r="P123" i="1"/>
  <c r="P87" i="1"/>
  <c r="P31" i="1"/>
  <c r="O67" i="1"/>
  <c r="O188" i="1"/>
  <c r="O176" i="1"/>
  <c r="O118" i="1"/>
  <c r="O80" i="1"/>
  <c r="P147" i="1"/>
  <c r="P103" i="1"/>
  <c r="P9" i="1"/>
  <c r="O179" i="1"/>
  <c r="O79" i="1"/>
  <c r="O49" i="1"/>
  <c r="O33" i="1"/>
  <c r="P178" i="1"/>
  <c r="P146" i="1"/>
  <c r="P62" i="1"/>
  <c r="P36" i="1"/>
  <c r="O92" i="1"/>
  <c r="P96" i="1"/>
  <c r="P52" i="1"/>
  <c r="O164" i="1"/>
  <c r="O140" i="1"/>
  <c r="O128" i="1"/>
  <c r="P189" i="1"/>
  <c r="P181" i="1"/>
  <c r="P155" i="1"/>
  <c r="P119" i="1"/>
  <c r="P27" i="1"/>
  <c r="O113" i="1"/>
  <c r="O144" i="1"/>
  <c r="O60" i="1"/>
  <c r="P143" i="1"/>
  <c r="O175" i="1"/>
  <c r="P154" i="1"/>
  <c r="P86" i="1"/>
  <c r="P30" i="1"/>
  <c r="P138" i="1"/>
  <c r="P76" i="1"/>
  <c r="O148" i="1"/>
  <c r="O116" i="1"/>
  <c r="O32" i="1"/>
  <c r="P187" i="1"/>
  <c r="P177" i="1"/>
  <c r="O91" i="1"/>
  <c r="P3" i="1"/>
  <c r="S4" i="1"/>
  <c r="O141" i="1"/>
  <c r="P11" i="1"/>
  <c r="O89" i="1"/>
  <c r="O65" i="1"/>
  <c r="O43" i="1"/>
  <c r="S3" i="1" l="1"/>
  <c r="T3" i="1"/>
  <c r="U3" i="1" l="1"/>
</calcChain>
</file>

<file path=xl/sharedStrings.xml><?xml version="1.0" encoding="utf-8"?>
<sst xmlns="http://schemas.openxmlformats.org/spreadsheetml/2006/main" count="657" uniqueCount="255">
  <si>
    <t>Indoor Coil Cleaning</t>
  </si>
  <si>
    <t>Outdoor Coil Cleaning</t>
  </si>
  <si>
    <t>Heat Pump Strip Reset</t>
  </si>
  <si>
    <t>Heat Pump Strip Installed</t>
  </si>
  <si>
    <t>Duct Sealing Level 1</t>
  </si>
  <si>
    <t>Duct Sealing Level 2</t>
  </si>
  <si>
    <t>SEER 14 Replace at Fail</t>
  </si>
  <si>
    <t>SEER 15 Replace at Fail</t>
  </si>
  <si>
    <t>SEER 16+ Replace at Fail</t>
  </si>
  <si>
    <t xml:space="preserve">ASHP Replace at Fail with ASHP SEER 15 </t>
  </si>
  <si>
    <t xml:space="preserve">ASHP Replace at Fail with ASHP 16+ </t>
  </si>
  <si>
    <t>ASHP SEER 15 Replace at Fail Elect Resist Furnace</t>
  </si>
  <si>
    <t>ASHP SEER 16+ Replace at Fail Elec Resist Furnace</t>
  </si>
  <si>
    <t>GSHP SEER 14+ Replace Elec Resist Furnace</t>
  </si>
  <si>
    <t>Pipe Insulation_MF</t>
  </si>
  <si>
    <t>Low Flow Showerhead_MF</t>
  </si>
  <si>
    <t>Heat Pump Water Heaters</t>
  </si>
  <si>
    <t>Energy Star Room AC</t>
  </si>
  <si>
    <t>Pool Pump and Motor Single Speed</t>
  </si>
  <si>
    <t>VFDs on Residential Swimming Pool Pumps</t>
  </si>
  <si>
    <t>Geothermal HP Desuperheater</t>
  </si>
  <si>
    <t>HVAC Maintenance and Tune-up_SF</t>
  </si>
  <si>
    <t>RCA 10% improvement_SF</t>
  </si>
  <si>
    <t>HVAC Maintenance and Tune-up_MF</t>
  </si>
  <si>
    <t>RCA 10% improvement_MF</t>
  </si>
  <si>
    <t>Window Film_MF</t>
  </si>
  <si>
    <t>Participant Annual Elec Bill Savings/ measure</t>
  </si>
  <si>
    <t>Program</t>
  </si>
  <si>
    <t>Res Lighting</t>
  </si>
  <si>
    <t>10W_LED</t>
  </si>
  <si>
    <t>12W_LED_Dimmable</t>
  </si>
  <si>
    <t>15W_LED_Flood_Light_PAR30</t>
  </si>
  <si>
    <t>15W_LED</t>
  </si>
  <si>
    <t>18W_LED_Flood_Light_PAR38</t>
  </si>
  <si>
    <t>8W_LED_Globe_Light</t>
  </si>
  <si>
    <t>20W_LED</t>
  </si>
  <si>
    <t>10.5W_LED_Downlight</t>
  </si>
  <si>
    <t>4W_LED_Candelabra</t>
  </si>
  <si>
    <t>As filed 2/5/2016</t>
  </si>
  <si>
    <t>With Fixed Charges Adjusted per WRD</t>
  </si>
  <si>
    <t>Year 1 Measure Cost (DSMore Def)</t>
  </si>
  <si>
    <t>Measure EUL</t>
  </si>
  <si>
    <t>Incentive per Cust (year 1. transfer pmt.) (DSMore Def)</t>
  </si>
  <si>
    <t xml:space="preserve">
Measure Name</t>
  </si>
  <si>
    <t>Res EffProd</t>
  </si>
  <si>
    <t>Air Purifier</t>
  </si>
  <si>
    <t>Energy Star Water Cooler-Cold</t>
  </si>
  <si>
    <t>Energy Star Water Cooler - Cold and Hot</t>
  </si>
  <si>
    <t>Water Heater, Thermostat Setback</t>
  </si>
  <si>
    <t>Smart Strip - Kit - Load sensing</t>
  </si>
  <si>
    <t>Smart Strip - Online - Motion Sensing</t>
  </si>
  <si>
    <t>Air Sealing (IR) - 50%_SF_Full Load_Elec Only</t>
  </si>
  <si>
    <t>Ceiling Insulation_R-5 to R-30_Full Load_Elec Only</t>
  </si>
  <si>
    <t>Ceiling Insulation_R-5 to R-38_Full Load_Elec Only</t>
  </si>
  <si>
    <t>Ceiling Insulation_R-5 to R-49_Full Load_Elec Only</t>
  </si>
  <si>
    <t>Window Replacement_SF_Full Load_Elec Only</t>
  </si>
  <si>
    <t>Learning_Tstat_150_incent</t>
  </si>
  <si>
    <t>Learning_Tstat_175_incent</t>
  </si>
  <si>
    <t>Pool Pump and Motor Dual Speed</t>
  </si>
  <si>
    <t>Simple Payback
in Years</t>
  </si>
  <si>
    <t>Res HVAC</t>
  </si>
  <si>
    <t>ASHP ER with ASHP 16+ ER</t>
  </si>
  <si>
    <t>ASHP SEER 16+ ER Elec Resist Furnace ER</t>
  </si>
  <si>
    <t>ASHP ER with ASHP SEER 15 ER</t>
  </si>
  <si>
    <t>ASHP SEER 15 ER Elec Resist Furnace ER</t>
  </si>
  <si>
    <t>Concept 3 Continuous Fan Replace at Fail_50</t>
  </si>
  <si>
    <t>Concept 3 Installations Auto Fan ER_50</t>
  </si>
  <si>
    <t>Concept 3 Installations Auto Fan Replace at Fail_50</t>
  </si>
  <si>
    <t>Concept 3 Installations Continuous Fan ER_50</t>
  </si>
  <si>
    <t>Concept 3 Continuous Fan Replace at Fail_100</t>
  </si>
  <si>
    <t>Concept 3 Installations Auto Fan ER_100</t>
  </si>
  <si>
    <t>Concept 3 Installations Auto Fan Replace at Fail_100</t>
  </si>
  <si>
    <t>Concept 3 Installations Continuous Fan ER_100</t>
  </si>
  <si>
    <t>DFHP SEER 14_SF</t>
  </si>
  <si>
    <t>DFHP SEER 15_SF</t>
  </si>
  <si>
    <t>DFHP SEER 16_SF</t>
  </si>
  <si>
    <t>DFHP SEER 17+_SF</t>
  </si>
  <si>
    <t>DFHP SEER 18+_SF</t>
  </si>
  <si>
    <t>GSHP SEER 14+ ER ASHP with GSHP ER</t>
  </si>
  <si>
    <t>GSHP SEER 14+ ER Elec Resist Furnace ER</t>
  </si>
  <si>
    <t>Heat Pump Water Heater</t>
  </si>
  <si>
    <t>SEER 14 ER</t>
  </si>
  <si>
    <t>SEER 15 ER</t>
  </si>
  <si>
    <t>SEER 16+ ER</t>
  </si>
  <si>
    <t>PTAC 10 EER_MF</t>
  </si>
  <si>
    <t>PTAC 9 EER_MF</t>
  </si>
  <si>
    <t>PTHP 10 EER_MF</t>
  </si>
  <si>
    <t>PTHP 9 EER_MF</t>
  </si>
  <si>
    <t>SEER 14 MF</t>
  </si>
  <si>
    <t>SEER 15 MF</t>
  </si>
  <si>
    <t>ASHP SEER 15 MF</t>
  </si>
  <si>
    <t>ASHP SEER 16 MF</t>
  </si>
  <si>
    <t>DFHP SEER 15_MF</t>
  </si>
  <si>
    <t>DFHP SEER 16_MF</t>
  </si>
  <si>
    <t>DFHP SEER 17+_MF</t>
  </si>
  <si>
    <t>Concept 3 Continuous Fan MF</t>
  </si>
  <si>
    <t>Concept 3 Installations Auto Fan MF</t>
  </si>
  <si>
    <t>GSHP - 23 EER ER</t>
  </si>
  <si>
    <t xml:space="preserve">GSHP - 23 EER Replace at Fail </t>
  </si>
  <si>
    <t>PTAC 10 EER_SF</t>
  </si>
  <si>
    <t>PTAC 9 EER_SF</t>
  </si>
  <si>
    <t>PTHP 10 EER_SF</t>
  </si>
  <si>
    <t>PTHP 9 EER_SF</t>
  </si>
  <si>
    <t>Ductless ASHP ER</t>
  </si>
  <si>
    <t>Ductless ASHP ROF</t>
  </si>
  <si>
    <t>Ductless ASHP Replace Electric Resistance ER</t>
  </si>
  <si>
    <t>Ductless ASHP Replace Electric Resistance ROF</t>
  </si>
  <si>
    <t>Res LowIncome</t>
  </si>
  <si>
    <t>10W LED Downlight E26_2016_begin_MF</t>
  </si>
  <si>
    <t>10W LED Downlight E26_2017_begin_MF</t>
  </si>
  <si>
    <t>10W LED Downlight E26_2018_begin_MF</t>
  </si>
  <si>
    <t>12W LED Dimmable_2016_begin_MF</t>
  </si>
  <si>
    <t>12W LED Dimmable_2017_begin_MF</t>
  </si>
  <si>
    <t>12W LED Dimmable_2018_begin_MF</t>
  </si>
  <si>
    <t>15W LED Flood Light PAR30_MF</t>
  </si>
  <si>
    <t>18W LED Flood Light PAR38_MF</t>
  </si>
  <si>
    <t>8W LED Globe Light G25_2016_begin_MF</t>
  </si>
  <si>
    <t>8W LED Globe Light G25_2017_begin_MF</t>
  </si>
  <si>
    <t>8W LED Globe Light G25_2018_begin_MF</t>
  </si>
  <si>
    <t>Energy Star Room AC_MF_10kBTU</t>
  </si>
  <si>
    <t>Energy Star Room AC_MF_12kBTU</t>
  </si>
  <si>
    <t>Energy Star Thru Wall AC_MF_12kBTU</t>
  </si>
  <si>
    <t>Energy Star Refrigerator_MF_12 cf</t>
  </si>
  <si>
    <t>Energy Star Refrigerator_MF_15 cf</t>
  </si>
  <si>
    <t>Energy Star Refrigerator_MF_18 cf</t>
  </si>
  <si>
    <t>Energy Star Refrigerator_MF_21 cf</t>
  </si>
  <si>
    <t>Low Flow Faucet Aerator_MF_Fixed</t>
  </si>
  <si>
    <t>Low Flow Faucet Aerator_MF_Swivel</t>
  </si>
  <si>
    <t>Low Flow Showerhead_MF_Fixed</t>
  </si>
  <si>
    <t>Low Flow Showerhead_MF_Handheld</t>
  </si>
  <si>
    <t>Pipe Wrap_MF</t>
  </si>
  <si>
    <t>RCA 10prcnt improvement_MF</t>
  </si>
  <si>
    <t>Insulation jacket on electric HWH_MF</t>
  </si>
  <si>
    <t>Programmable Thermostat_MF</t>
  </si>
  <si>
    <t>Smart Strip_MF</t>
  </si>
  <si>
    <t>Ceiling Insulation_R-5 to R-30_MF</t>
  </si>
  <si>
    <t>Air Sealing_MF</t>
  </si>
  <si>
    <t>10W LED Downlight E26_2016_begin_SF</t>
  </si>
  <si>
    <t>10W LED Downlight E26_2017_begin_SF</t>
  </si>
  <si>
    <t>10W LED Downlight E26_2018_begin_SF</t>
  </si>
  <si>
    <t>12W LED Dimmable_2016_begin_SF</t>
  </si>
  <si>
    <t>12W LED Dimmable_2017_begin_SF</t>
  </si>
  <si>
    <t>12W LED Dimmable_2018_begin_SF</t>
  </si>
  <si>
    <t>15W LED Flood Light PAR30_SF</t>
  </si>
  <si>
    <t>18W LED Flood Light PAR38_SF</t>
  </si>
  <si>
    <t>8W LED Globe Light G25_2016_begin_SF</t>
  </si>
  <si>
    <t>8W LED Globe Light G25_2017_begin_SF</t>
  </si>
  <si>
    <t>8W LED Globe Light G25_2018_begin_SF</t>
  </si>
  <si>
    <t>Energy Star Room AC_SF_6kBTU</t>
  </si>
  <si>
    <t>Energy Star Room AC_SF_8kBTU</t>
  </si>
  <si>
    <t>Energy Star Room AC_SF_10kBTU</t>
  </si>
  <si>
    <t>Energy Star Room AC_SF_12kBTU</t>
  </si>
  <si>
    <t>Energy Star Thru Wall AC_SF_12kBTU</t>
  </si>
  <si>
    <t>Refrigerator Coil Cleaning Brush_SF</t>
  </si>
  <si>
    <t>Low Flow Faucet Aerator_SF_Fixed</t>
  </si>
  <si>
    <t>Low Flow Faucet Aerator_SF_Swivel</t>
  </si>
  <si>
    <t>Low Flow Showerhead_SF_Fixed</t>
  </si>
  <si>
    <t>Low Flow Showerhead_SF_Handheld</t>
  </si>
  <si>
    <t>Pipe Wrap_SF</t>
  </si>
  <si>
    <t>Insulation jacket on electric HWH_SF</t>
  </si>
  <si>
    <t>Programmable Thermostat_SF</t>
  </si>
  <si>
    <t>Refrigerator - 18 cf_SF</t>
  </si>
  <si>
    <t>Refrigerator - 21 cf_SF</t>
  </si>
  <si>
    <t>Charge Adjustment_SF</t>
  </si>
  <si>
    <t>Ceiling Insulation_R-5 to R-30_SF</t>
  </si>
  <si>
    <t>Air Sealing_SF</t>
  </si>
  <si>
    <t>Misc_MF_Bldg_Updt</t>
  </si>
  <si>
    <t>Res Kits</t>
  </si>
  <si>
    <t>Low Flow Showerhead_SK</t>
  </si>
  <si>
    <t>Low Flow Bathrroom Aerator_SK</t>
  </si>
  <si>
    <t>Low Flow Kitchen Aerator_SK</t>
  </si>
  <si>
    <t>12W_Dimmable_LED_SK</t>
  </si>
  <si>
    <t>Dirty filter alarm_SK</t>
  </si>
  <si>
    <t>Refrigerator Coil Cleaning Brush_SK</t>
  </si>
  <si>
    <t>Low Flow Showerhead_LI</t>
  </si>
  <si>
    <t>Low Flow Bathrroom Aerator_LI</t>
  </si>
  <si>
    <t>Low Flow Kitchen Aerator_LI</t>
  </si>
  <si>
    <t>12W_Dimmable_LED_LI</t>
  </si>
  <si>
    <t>Dirty filter alarm_LI</t>
  </si>
  <si>
    <t>Refrigerator Coil Cleaning Brush_LI</t>
  </si>
  <si>
    <t>Low Flow Bathrroom Aerator_MF</t>
  </si>
  <si>
    <t>Low Flow Kitchen Aerator_MF</t>
  </si>
  <si>
    <t>12W_Dimmable_LED_MF</t>
  </si>
  <si>
    <t>Dirty filter alarm_MF</t>
  </si>
  <si>
    <t>Refrigerator Coil Cleaning Brush_MF</t>
  </si>
  <si>
    <t>Low Flow Showerhead_SF</t>
  </si>
  <si>
    <t>Low Flow Bathrroom Aerator_SF</t>
  </si>
  <si>
    <t>Low Flow Kitchen Aerator_SF</t>
  </si>
  <si>
    <t>12W_Dimmable_LED_SF</t>
  </si>
  <si>
    <t>Pipe Insulation_SF</t>
  </si>
  <si>
    <t>Dirty filter alarm_SF</t>
  </si>
  <si>
    <t>Res BehMod</t>
  </si>
  <si>
    <t>B_Mod_Elec_2016-2017</t>
  </si>
  <si>
    <t>B_Mod_Elec_2018</t>
  </si>
  <si>
    <t>YR1 net kWh savings (incremental)</t>
  </si>
  <si>
    <t>YR2
kWh</t>
  </si>
  <si>
    <t>YR3
kWh</t>
  </si>
  <si>
    <t>3 Year
Total kWh</t>
  </si>
  <si>
    <t>Weighting</t>
  </si>
  <si>
    <t>All Measures</t>
  </si>
  <si>
    <t>Weighting Sum - All Measures</t>
  </si>
  <si>
    <t>Weighted Payback Using All Measures</t>
  </si>
  <si>
    <t>check</t>
  </si>
  <si>
    <t>Payback Using All Measures</t>
  </si>
  <si>
    <t>Cost</t>
  </si>
  <si>
    <t>Based</t>
  </si>
  <si>
    <t xml:space="preserve">Utility (PAC) Test </t>
  </si>
  <si>
    <t xml:space="preserve">TRC Test </t>
  </si>
  <si>
    <t xml:space="preserve">RIM Test </t>
  </si>
  <si>
    <t xml:space="preserve">RIM (Net Fuel) </t>
  </si>
  <si>
    <t xml:space="preserve">Societal Test </t>
  </si>
  <si>
    <t xml:space="preserve">Participant Test </t>
  </si>
  <si>
    <t>Res - All</t>
  </si>
  <si>
    <r>
      <t xml:space="preserve">~ </t>
    </r>
    <r>
      <rPr>
        <sz val="10"/>
        <rFont val="Calibri"/>
        <family val="2"/>
      </rPr>
      <t>∞</t>
    </r>
  </si>
  <si>
    <t>∞</t>
  </si>
  <si>
    <t>Present Values (PVs) of Costs and Benefits Per Test</t>
  </si>
  <si>
    <t>Utility (PAC) Test</t>
  </si>
  <si>
    <t xml:space="preserve">Avoided Electric Production </t>
  </si>
  <si>
    <t xml:space="preserve">Avoided Electric Production Adders </t>
  </si>
  <si>
    <t xml:space="preserve">Avoided Electric Capacity </t>
  </si>
  <si>
    <t xml:space="preserve">Avoided T&amp;D Electric </t>
  </si>
  <si>
    <t xml:space="preserve">Avoided Ancillary  </t>
  </si>
  <si>
    <t xml:space="preserve">Avoided Gas Production </t>
  </si>
  <si>
    <t xml:space="preserve">Avoided Gas Capacity </t>
  </si>
  <si>
    <t xml:space="preserve">Total </t>
  </si>
  <si>
    <t xml:space="preserve">Administration Costs </t>
  </si>
  <si>
    <t xml:space="preserve">Implementation / Participation Costs </t>
  </si>
  <si>
    <t xml:space="preserve">Other / Miscellaneous Costs </t>
  </si>
  <si>
    <t xml:space="preserve">Incentives </t>
  </si>
  <si>
    <t xml:space="preserve">Reduced Arrears </t>
  </si>
  <si>
    <t>TRC Test</t>
  </si>
  <si>
    <t xml:space="preserve">Participant Costs (net) </t>
  </si>
  <si>
    <t xml:space="preserve">Participant Tax Credits (net) </t>
  </si>
  <si>
    <t xml:space="preserve">Environmental Benefits </t>
  </si>
  <si>
    <t xml:space="preserve">Other Benefits </t>
  </si>
  <si>
    <t>RIM Test</t>
  </si>
  <si>
    <t xml:space="preserve">Lost Revenue (Electric) </t>
  </si>
  <si>
    <t xml:space="preserve">Lost Revenue (Gas) </t>
  </si>
  <si>
    <t xml:space="preserve">Net Fuel Lost Revenue (Electric) </t>
  </si>
  <si>
    <t xml:space="preserve">Net Fuel Lost Revenue (Gas) </t>
  </si>
  <si>
    <t>Societal Test</t>
  </si>
  <si>
    <t>Participant Test</t>
  </si>
  <si>
    <t xml:space="preserve">Participant Costs (gross) </t>
  </si>
  <si>
    <t xml:space="preserve">Participant Tax Credits (gross) </t>
  </si>
  <si>
    <t xml:space="preserve">Participant Bill Savings (Electric) (gross) </t>
  </si>
  <si>
    <t xml:space="preserve">Participant Bill Savings (Gas) (gross) </t>
  </si>
  <si>
    <t>PCT</t>
  </si>
  <si>
    <t>RIM</t>
  </si>
  <si>
    <t>Lighting</t>
  </si>
  <si>
    <t>Efficient Products</t>
  </si>
  <si>
    <t>HVAC</t>
  </si>
  <si>
    <t>Low Income</t>
  </si>
  <si>
    <t>Energy Efficiency Kits</t>
  </si>
  <si>
    <t>Home Energy Reports</t>
  </si>
  <si>
    <t xml:space="preserve"> Portfolio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</si>
</sst>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00"/>
    <numFmt numFmtId="166" formatCode="_(* #,##0_);_(* \(#,##0\);_(* &quot;-&quot;??_);_(@_)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9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9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2" applyFont="1" applyFill="1" applyBorder="1" applyAlignment="1" applyProtection="1">
      <alignment horizontal="left" indent="1"/>
    </xf>
    <xf numFmtId="0" fontId="3" fillId="3" borderId="2" xfId="0" applyFont="1" applyFill="1" applyBorder="1" applyAlignment="1">
      <alignment horizontal="center" wrapText="1"/>
    </xf>
    <xf numFmtId="0" fontId="0" fillId="0" borderId="2" xfId="0" applyBorder="1"/>
    <xf numFmtId="164" fontId="3" fillId="0" borderId="5" xfId="0" applyNumberFormat="1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horizontal="center" wrapText="1"/>
    </xf>
    <xf numFmtId="0" fontId="2" fillId="2" borderId="10" xfId="2" applyFont="1" applyFill="1" applyBorder="1" applyAlignment="1" applyProtection="1">
      <alignment horizontal="left" indent="1"/>
    </xf>
    <xf numFmtId="0" fontId="2" fillId="2" borderId="12" xfId="2" applyFont="1" applyFill="1" applyBorder="1" applyAlignment="1" applyProtection="1">
      <alignment horizontal="left" indent="1"/>
    </xf>
    <xf numFmtId="2" fontId="2" fillId="2" borderId="13" xfId="3" applyNumberFormat="1" applyFont="1" applyFill="1" applyBorder="1" applyAlignment="1">
      <alignment horizontal="left"/>
    </xf>
    <xf numFmtId="2" fontId="2" fillId="2" borderId="14" xfId="3" applyNumberFormat="1" applyFont="1" applyFill="1" applyBorder="1" applyAlignment="1">
      <alignment horizontal="left"/>
    </xf>
    <xf numFmtId="164" fontId="2" fillId="2" borderId="15" xfId="1" applyNumberFormat="1" applyFont="1" applyFill="1" applyBorder="1" applyAlignment="1" applyProtection="1">
      <alignment horizontal="right" indent="1"/>
    </xf>
    <xf numFmtId="0" fontId="0" fillId="0" borderId="16" xfId="0" applyBorder="1"/>
    <xf numFmtId="164" fontId="2" fillId="2" borderId="17" xfId="1" applyNumberFormat="1" applyFont="1" applyFill="1" applyBorder="1" applyAlignment="1" applyProtection="1">
      <alignment horizontal="right" indent="1"/>
    </xf>
    <xf numFmtId="0" fontId="0" fillId="0" borderId="18" xfId="0" applyBorder="1"/>
    <xf numFmtId="0" fontId="0" fillId="0" borderId="15" xfId="0" applyBorder="1"/>
    <xf numFmtId="0" fontId="0" fillId="0" borderId="17" xfId="0" applyBorder="1"/>
    <xf numFmtId="2" fontId="2" fillId="2" borderId="20" xfId="3" applyNumberFormat="1" applyFont="1" applyFill="1" applyBorder="1" applyAlignment="1">
      <alignment horizontal="left"/>
    </xf>
    <xf numFmtId="0" fontId="2" fillId="2" borderId="21" xfId="2" applyFont="1" applyFill="1" applyBorder="1" applyAlignment="1" applyProtection="1">
      <alignment horizontal="left" indent="1"/>
    </xf>
    <xf numFmtId="164" fontId="2" fillId="2" borderId="22" xfId="1" applyNumberFormat="1" applyFont="1" applyFill="1" applyBorder="1" applyAlignment="1" applyProtection="1">
      <alignment horizontal="right" indent="1"/>
    </xf>
    <xf numFmtId="0" fontId="0" fillId="0" borderId="23" xfId="0" applyBorder="1"/>
    <xf numFmtId="0" fontId="0" fillId="0" borderId="22" xfId="0" applyBorder="1"/>
    <xf numFmtId="164" fontId="3" fillId="0" borderId="25" xfId="0" applyNumberFormat="1" applyFont="1" applyFill="1" applyBorder="1" applyAlignment="1">
      <alignment horizontal="center" wrapText="1"/>
    </xf>
    <xf numFmtId="4" fontId="0" fillId="0" borderId="15" xfId="0" applyNumberFormat="1" applyBorder="1"/>
    <xf numFmtId="2" fontId="0" fillId="0" borderId="17" xfId="0" applyNumberFormat="1" applyBorder="1"/>
    <xf numFmtId="2" fontId="0" fillId="0" borderId="22" xfId="0" applyNumberFormat="1" applyBorder="1"/>
    <xf numFmtId="2" fontId="0" fillId="0" borderId="16" xfId="0" applyNumberFormat="1" applyBorder="1"/>
    <xf numFmtId="2" fontId="0" fillId="0" borderId="18" xfId="0" applyNumberFormat="1" applyBorder="1"/>
    <xf numFmtId="2" fontId="0" fillId="0" borderId="23" xfId="0" applyNumberFormat="1" applyBorder="1"/>
    <xf numFmtId="165" fontId="0" fillId="0" borderId="15" xfId="0" applyNumberFormat="1" applyBorder="1"/>
    <xf numFmtId="165" fontId="0" fillId="0" borderId="8" xfId="0" applyNumberFormat="1" applyBorder="1"/>
    <xf numFmtId="165" fontId="0" fillId="0" borderId="17" xfId="0" applyNumberFormat="1" applyBorder="1"/>
    <xf numFmtId="165" fontId="0" fillId="0" borderId="19" xfId="0" applyNumberFormat="1" applyBorder="1"/>
    <xf numFmtId="165" fontId="0" fillId="0" borderId="22" xfId="0" applyNumberFormat="1" applyBorder="1"/>
    <xf numFmtId="165" fontId="0" fillId="0" borderId="24" xfId="0" applyNumberFormat="1" applyBorder="1"/>
    <xf numFmtId="164" fontId="0" fillId="0" borderId="16" xfId="0" applyNumberFormat="1" applyBorder="1"/>
    <xf numFmtId="164" fontId="0" fillId="0" borderId="18" xfId="0" applyNumberFormat="1" applyBorder="1"/>
    <xf numFmtId="164" fontId="0" fillId="0" borderId="23" xfId="0" applyNumberFormat="1" applyBorder="1"/>
    <xf numFmtId="3" fontId="0" fillId="0" borderId="15" xfId="0" applyNumberFormat="1" applyBorder="1"/>
    <xf numFmtId="3" fontId="0" fillId="0" borderId="8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9" xfId="0" applyNumberFormat="1" applyBorder="1"/>
    <xf numFmtId="3" fontId="0" fillId="0" borderId="22" xfId="0" applyNumberFormat="1" applyBorder="1"/>
    <xf numFmtId="3" fontId="0" fillId="0" borderId="24" xfId="0" applyNumberFormat="1" applyBorder="1"/>
    <xf numFmtId="3" fontId="0" fillId="0" borderId="1" xfId="0" applyNumberFormat="1" applyBorder="1"/>
    <xf numFmtId="3" fontId="0" fillId="0" borderId="27" xfId="0" applyNumberFormat="1" applyBorder="1"/>
    <xf numFmtId="0" fontId="0" fillId="2" borderId="3" xfId="0" applyFill="1" applyBorder="1"/>
    <xf numFmtId="0" fontId="0" fillId="2" borderId="28" xfId="0" applyFill="1" applyBorder="1"/>
    <xf numFmtId="0" fontId="0" fillId="2" borderId="4" xfId="0" applyFill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26" xfId="0" applyNumberFormat="1" applyBorder="1"/>
    <xf numFmtId="3" fontId="0" fillId="0" borderId="30" xfId="0" applyNumberFormat="1" applyBorder="1"/>
    <xf numFmtId="164" fontId="3" fillId="0" borderId="29" xfId="0" applyNumberFormat="1" applyFont="1" applyFill="1" applyBorder="1" applyAlignment="1">
      <alignment horizontal="center" wrapText="1"/>
    </xf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43" fontId="0" fillId="5" borderId="0" xfId="3" applyNumberFormat="1" applyFont="1" applyFill="1"/>
    <xf numFmtId="166" fontId="0" fillId="0" borderId="0" xfId="0" applyNumberFormat="1"/>
    <xf numFmtId="43" fontId="0" fillId="0" borderId="0" xfId="3" applyFont="1"/>
    <xf numFmtId="0" fontId="2" fillId="0" borderId="35" xfId="0" applyFont="1" applyFill="1" applyBorder="1"/>
    <xf numFmtId="0" fontId="2" fillId="0" borderId="27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right"/>
    </xf>
    <xf numFmtId="2" fontId="2" fillId="6" borderId="37" xfId="0" applyNumberFormat="1" applyFont="1" applyFill="1" applyBorder="1" applyAlignment="1">
      <alignment horizontal="center"/>
    </xf>
    <xf numFmtId="0" fontId="4" fillId="0" borderId="35" xfId="0" applyFont="1" applyFill="1" applyBorder="1" applyAlignment="1">
      <alignment horizontal="right"/>
    </xf>
    <xf numFmtId="0" fontId="4" fillId="0" borderId="38" xfId="0" applyFont="1" applyFill="1" applyBorder="1" applyAlignment="1">
      <alignment horizontal="right"/>
    </xf>
    <xf numFmtId="2" fontId="2" fillId="6" borderId="36" xfId="0" applyNumberFormat="1" applyFont="1" applyFill="1" applyBorder="1" applyAlignment="1">
      <alignment horizontal="center"/>
    </xf>
    <xf numFmtId="0" fontId="2" fillId="0" borderId="30" xfId="0" applyFont="1" applyFill="1" applyBorder="1"/>
    <xf numFmtId="0" fontId="2" fillId="0" borderId="37" xfId="0" applyFont="1" applyFill="1" applyBorder="1" applyAlignment="1">
      <alignment horizontal="center"/>
    </xf>
    <xf numFmtId="0" fontId="0" fillId="0" borderId="19" xfId="0" applyBorder="1"/>
    <xf numFmtId="2" fontId="5" fillId="6" borderId="36" xfId="0" applyNumberFormat="1" applyFont="1" applyFill="1" applyBorder="1" applyAlignment="1">
      <alignment horizontal="center"/>
    </xf>
    <xf numFmtId="0" fontId="0" fillId="7" borderId="0" xfId="0" applyFill="1"/>
    <xf numFmtId="0" fontId="0" fillId="0" borderId="30" xfId="0" applyBorder="1"/>
    <xf numFmtId="0" fontId="6" fillId="0" borderId="27" xfId="0" applyFont="1" applyFill="1" applyBorder="1" applyAlignment="1">
      <alignment horizontal="center"/>
    </xf>
    <xf numFmtId="0" fontId="0" fillId="0" borderId="38" xfId="0" applyBorder="1"/>
    <xf numFmtId="0" fontId="6" fillId="0" borderId="36" xfId="0" applyFont="1" applyFill="1" applyBorder="1" applyAlignment="1">
      <alignment horizontal="center"/>
    </xf>
    <xf numFmtId="0" fontId="3" fillId="0" borderId="30" xfId="0" applyFont="1" applyBorder="1"/>
    <xf numFmtId="0" fontId="0" fillId="0" borderId="27" xfId="0" applyBorder="1"/>
    <xf numFmtId="164" fontId="2" fillId="6" borderId="27" xfId="0" applyNumberFormat="1" applyFont="1" applyFill="1" applyBorder="1" applyAlignment="1">
      <alignment horizontal="center"/>
    </xf>
    <xf numFmtId="164" fontId="2" fillId="6" borderId="37" xfId="0" applyNumberFormat="1" applyFont="1" applyFill="1" applyBorder="1" applyAlignment="1">
      <alignment horizontal="center"/>
    </xf>
    <xf numFmtId="164" fontId="2" fillId="6" borderId="36" xfId="0" applyNumberFormat="1" applyFont="1" applyFill="1" applyBorder="1" applyAlignment="1">
      <alignment horizontal="center"/>
    </xf>
    <xf numFmtId="164" fontId="0" fillId="8" borderId="27" xfId="0" applyNumberFormat="1" applyFill="1" applyBorder="1" applyAlignment="1">
      <alignment horizontal="center"/>
    </xf>
    <xf numFmtId="0" fontId="4" fillId="0" borderId="35" xfId="0" applyFont="1" applyBorder="1" applyAlignment="1">
      <alignment horizontal="right"/>
    </xf>
    <xf numFmtId="164" fontId="0" fillId="8" borderId="37" xfId="0" applyNumberFormat="1" applyFill="1" applyBorder="1" applyAlignment="1">
      <alignment horizontal="center"/>
    </xf>
    <xf numFmtId="164" fontId="0" fillId="8" borderId="36" xfId="0" applyNumberFormat="1" applyFill="1" applyBorder="1" applyAlignment="1">
      <alignment horizontal="center"/>
    </xf>
    <xf numFmtId="0" fontId="4" fillId="0" borderId="11" xfId="0" applyFont="1" applyFill="1" applyBorder="1" applyAlignment="1">
      <alignment horizontal="right"/>
    </xf>
    <xf numFmtId="164" fontId="0" fillId="8" borderId="19" xfId="0" applyNumberFormat="1" applyFill="1" applyBorder="1" applyAlignment="1">
      <alignment horizontal="center"/>
    </xf>
    <xf numFmtId="0" fontId="0" fillId="0" borderId="35" xfId="0" applyBorder="1"/>
    <xf numFmtId="164" fontId="0" fillId="0" borderId="37" xfId="0" applyNumberFormat="1" applyBorder="1" applyAlignment="1">
      <alignment horizontal="center"/>
    </xf>
    <xf numFmtId="0" fontId="3" fillId="0" borderId="35" xfId="0" applyFont="1" applyFill="1" applyBorder="1"/>
    <xf numFmtId="0" fontId="4" fillId="0" borderId="35" xfId="0" applyFont="1" applyBorder="1"/>
    <xf numFmtId="0" fontId="4" fillId="0" borderId="11" xfId="0" applyFont="1" applyBorder="1" applyAlignment="1">
      <alignment horizontal="right"/>
    </xf>
    <xf numFmtId="0" fontId="4" fillId="0" borderId="27" xfId="0" applyFont="1" applyFill="1" applyBorder="1" applyAlignment="1">
      <alignment horizontal="right"/>
    </xf>
    <xf numFmtId="0" fontId="4" fillId="0" borderId="37" xfId="0" applyFont="1" applyFill="1" applyBorder="1" applyAlignment="1">
      <alignment horizontal="right"/>
    </xf>
    <xf numFmtId="0" fontId="4" fillId="0" borderId="36" xfId="0" applyFont="1" applyFill="1" applyBorder="1" applyAlignment="1">
      <alignment horizontal="right"/>
    </xf>
    <xf numFmtId="164" fontId="0" fillId="0" borderId="0" xfId="0" applyNumberFormat="1"/>
    <xf numFmtId="164" fontId="3" fillId="0" borderId="3" xfId="0" applyNumberFormat="1" applyFont="1" applyFill="1" applyBorder="1" applyAlignment="1">
      <alignment wrapText="1"/>
    </xf>
    <xf numFmtId="3" fontId="0" fillId="4" borderId="31" xfId="0" applyNumberFormat="1" applyFill="1" applyBorder="1"/>
    <xf numFmtId="3" fontId="0" fillId="4" borderId="33" xfId="0" applyNumberFormat="1" applyFill="1" applyBorder="1"/>
    <xf numFmtId="14" fontId="0" fillId="0" borderId="0" xfId="0" applyNumberFormat="1"/>
    <xf numFmtId="164" fontId="3" fillId="0" borderId="3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43" fontId="0" fillId="0" borderId="0" xfId="0" applyNumberFormat="1"/>
    <xf numFmtId="167" fontId="0" fillId="0" borderId="0" xfId="4" applyNumberFormat="1" applyFont="1"/>
    <xf numFmtId="6" fontId="8" fillId="0" borderId="42" xfId="0" applyNumberFormat="1" applyFont="1" applyBorder="1" applyAlignment="1">
      <alignment horizontal="center" vertical="center" wrapText="1"/>
    </xf>
    <xf numFmtId="8" fontId="8" fillId="0" borderId="42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justify" vertical="center" wrapText="1"/>
    </xf>
    <xf numFmtId="0" fontId="10" fillId="0" borderId="41" xfId="0" applyFont="1" applyBorder="1" applyAlignment="1">
      <alignment horizontal="justify" vertical="center" wrapText="1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9" fillId="0" borderId="42" xfId="0" applyNumberFormat="1" applyFont="1" applyBorder="1" applyAlignment="1">
      <alignment horizontal="center" vertical="center" wrapText="1"/>
    </xf>
    <xf numFmtId="2" fontId="7" fillId="0" borderId="42" xfId="0" applyNumberFormat="1" applyFont="1" applyBorder="1" applyAlignment="1">
      <alignment horizontal="center" vertical="center" wrapText="1"/>
    </xf>
    <xf numFmtId="2" fontId="10" fillId="0" borderId="42" xfId="0" applyNumberFormat="1" applyFont="1" applyBorder="1" applyAlignment="1">
      <alignment horizontal="center" vertical="center" wrapText="1"/>
    </xf>
  </cellXfs>
  <cellStyles count="5">
    <cellStyle name="Comma" xfId="3" builtinId="3"/>
    <cellStyle name="Currency" xfId="1" builtinId="4"/>
    <cellStyle name="Normal" xfId="0" builtinId="0"/>
    <cellStyle name="Normal 9" xfId="2"/>
    <cellStyle name="Percent" xfId="4" builtinId="5"/>
  </cellStyles>
  <dxfs count="48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RegulatoryAffairs/Rate%20Engr%20Team/Rate%20Cases/Electric/ER-2016-0179/wrd/FirstYrSavingsUpdates_2016-04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ChgAdjust"/>
      <sheetName val="CostEffectiveness Results-Filed"/>
      <sheetName val="CostEffectiveness Results-Updtd"/>
    </sheetNames>
    <sheetDataSet>
      <sheetData sheetId="0"/>
      <sheetData sheetId="1">
        <row r="69">
          <cell r="I69">
            <v>218183549.05376202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1"/>
  <sheetViews>
    <sheetView topLeftCell="C1" workbookViewId="0">
      <selection activeCell="S5" sqref="S5:T5"/>
    </sheetView>
  </sheetViews>
  <sheetFormatPr defaultRowHeight="15" x14ac:dyDescent="0.25"/>
  <cols>
    <col min="1" max="1" width="14.85546875" bestFit="1" customWidth="1"/>
    <col min="2" max="2" width="72.5703125" bestFit="1" customWidth="1"/>
    <col min="3" max="3" width="10.42578125" bestFit="1" customWidth="1"/>
    <col min="5" max="6" width="13.28515625" bestFit="1" customWidth="1"/>
    <col min="10" max="12" width="10.140625" bestFit="1" customWidth="1"/>
    <col min="13" max="13" width="11.140625" bestFit="1" customWidth="1"/>
    <col min="14" max="14" width="16" customWidth="1"/>
    <col min="17" max="17" width="8.140625" customWidth="1"/>
    <col min="18" max="18" width="3.7109375" customWidth="1"/>
    <col min="22" max="22" width="3.7109375" customWidth="1"/>
    <col min="23" max="24" width="10.42578125" customWidth="1"/>
  </cols>
  <sheetData>
    <row r="1" spans="1:24" ht="36.75" customHeight="1" thickBot="1" x14ac:dyDescent="0.3">
      <c r="A1" s="47"/>
      <c r="B1" s="49"/>
      <c r="C1" s="103" t="s">
        <v>26</v>
      </c>
      <c r="D1" s="104"/>
      <c r="E1" s="47"/>
      <c r="F1" s="48"/>
      <c r="G1" s="49"/>
      <c r="H1" s="103" t="s">
        <v>59</v>
      </c>
      <c r="I1" s="104"/>
      <c r="J1" s="47"/>
      <c r="K1" s="48"/>
      <c r="L1" s="48"/>
      <c r="M1" s="49"/>
      <c r="N1" s="99" t="s">
        <v>198</v>
      </c>
      <c r="O1" s="103" t="s">
        <v>201</v>
      </c>
      <c r="P1" s="104"/>
      <c r="S1" s="103" t="s">
        <v>203</v>
      </c>
      <c r="T1" s="104"/>
    </row>
    <row r="2" spans="1:24" ht="65.25" thickBot="1" x14ac:dyDescent="0.3">
      <c r="A2" s="3" t="s">
        <v>27</v>
      </c>
      <c r="B2" s="2" t="s">
        <v>43</v>
      </c>
      <c r="C2" s="4" t="s">
        <v>38</v>
      </c>
      <c r="D2" s="5" t="s">
        <v>39</v>
      </c>
      <c r="E2" s="4" t="s">
        <v>40</v>
      </c>
      <c r="F2" s="6" t="s">
        <v>42</v>
      </c>
      <c r="G2" s="5" t="s">
        <v>41</v>
      </c>
      <c r="H2" s="4" t="s">
        <v>38</v>
      </c>
      <c r="I2" s="5" t="s">
        <v>39</v>
      </c>
      <c r="J2" s="4" t="s">
        <v>194</v>
      </c>
      <c r="K2" s="6" t="s">
        <v>195</v>
      </c>
      <c r="L2" s="22" t="s">
        <v>196</v>
      </c>
      <c r="M2" s="54" t="s">
        <v>197</v>
      </c>
      <c r="N2" s="4" t="s">
        <v>199</v>
      </c>
      <c r="O2" s="4" t="s">
        <v>38</v>
      </c>
      <c r="P2" s="5" t="s">
        <v>39</v>
      </c>
      <c r="S2" s="4" t="s">
        <v>38</v>
      </c>
      <c r="T2" s="5" t="s">
        <v>39</v>
      </c>
    </row>
    <row r="3" spans="1:24" x14ac:dyDescent="0.25">
      <c r="A3" s="9" t="s">
        <v>28</v>
      </c>
      <c r="B3" s="7" t="s">
        <v>29</v>
      </c>
      <c r="C3" s="11">
        <v>2.2402455087912472</v>
      </c>
      <c r="D3" s="35">
        <v>2.1273265943984256</v>
      </c>
      <c r="E3" s="29">
        <v>9.9999999999999995E-7</v>
      </c>
      <c r="F3" s="30">
        <v>9.9999999999999995E-7</v>
      </c>
      <c r="G3" s="12">
        <v>25</v>
      </c>
      <c r="H3" s="23">
        <f t="shared" ref="H3:H34" si="0">IF((E3-SUM(F3:F3))&gt;0,((E3-SUM(F3:F3))/C3),0)</f>
        <v>0</v>
      </c>
      <c r="I3" s="26">
        <f t="shared" ref="I3:I34" si="1">IF((E3-SUM(F3:F3))&gt;0,((E3-SUM(F3:F3))/D3),0)</f>
        <v>0</v>
      </c>
      <c r="J3" s="38">
        <v>15222347.968119293</v>
      </c>
      <c r="K3" s="39">
        <v>6246033.1261287965</v>
      </c>
      <c r="L3" s="50">
        <v>6245848.8757124823</v>
      </c>
      <c r="M3" s="55">
        <f>SUM(J3:L3)</f>
        <v>27714229.96996057</v>
      </c>
      <c r="N3" s="15">
        <f>M3/$M$191</f>
        <v>0.15802446985187329</v>
      </c>
      <c r="O3" s="15">
        <f>H3*N3</f>
        <v>0</v>
      </c>
      <c r="P3" s="12">
        <f>I3*N3</f>
        <v>0</v>
      </c>
      <c r="S3" s="59">
        <f>SUM(O3:O189)</f>
        <v>1.246149704702562</v>
      </c>
      <c r="T3" s="59">
        <f>SUM(P3:P189)</f>
        <v>1.3138480347567303</v>
      </c>
      <c r="U3" s="60">
        <f>(T3-S3)*365</f>
        <v>24.709890469771413</v>
      </c>
    </row>
    <row r="4" spans="1:24" x14ac:dyDescent="0.25">
      <c r="A4" s="10" t="s">
        <v>28</v>
      </c>
      <c r="B4" s="8" t="s">
        <v>30</v>
      </c>
      <c r="C4" s="13">
        <v>2.2402455087912472</v>
      </c>
      <c r="D4" s="36">
        <v>2.1273265943984256</v>
      </c>
      <c r="E4" s="31">
        <v>9.9999999999999995E-7</v>
      </c>
      <c r="F4" s="32">
        <v>9.9999999999999995E-7</v>
      </c>
      <c r="G4" s="14">
        <v>25</v>
      </c>
      <c r="H4" s="24">
        <f t="shared" si="0"/>
        <v>0</v>
      </c>
      <c r="I4" s="27">
        <f t="shared" si="1"/>
        <v>0</v>
      </c>
      <c r="J4" s="41">
        <v>608893.91872477159</v>
      </c>
      <c r="K4" s="42">
        <v>240232.04331264595</v>
      </c>
      <c r="L4" s="51">
        <v>211397.96194719162</v>
      </c>
      <c r="M4" s="56">
        <f t="shared" ref="M4:M67" si="2">SUM(J4:L4)</f>
        <v>1060523.9239846091</v>
      </c>
      <c r="N4" s="16">
        <f t="shared" ref="N4:N67" si="3">M4/$M$191</f>
        <v>6.047028224653743E-3</v>
      </c>
      <c r="O4" s="16">
        <f t="shared" ref="O4:O67" si="4">H4*N4</f>
        <v>0</v>
      </c>
      <c r="P4" s="14">
        <f t="shared" ref="P4:P67" si="5">I4*N4</f>
        <v>0</v>
      </c>
      <c r="S4" s="61">
        <f>SUM(N3:N189)-1</f>
        <v>0</v>
      </c>
      <c r="U4" t="s">
        <v>202</v>
      </c>
    </row>
    <row r="5" spans="1:24" x14ac:dyDescent="0.25">
      <c r="A5" s="10" t="s">
        <v>28</v>
      </c>
      <c r="B5" s="8" t="s">
        <v>31</v>
      </c>
      <c r="C5" s="13">
        <v>2.6802937337327535</v>
      </c>
      <c r="D5" s="36">
        <v>2.5451943182979448</v>
      </c>
      <c r="E5" s="31">
        <v>9.9999999999999995E-7</v>
      </c>
      <c r="F5" s="32">
        <v>9.9999999999999995E-7</v>
      </c>
      <c r="G5" s="14">
        <v>25</v>
      </c>
      <c r="H5" s="24">
        <f t="shared" si="0"/>
        <v>0</v>
      </c>
      <c r="I5" s="27">
        <f t="shared" si="1"/>
        <v>0</v>
      </c>
      <c r="J5" s="41">
        <v>1092747.1219971348</v>
      </c>
      <c r="K5" s="42">
        <v>459872.76862706506</v>
      </c>
      <c r="L5" s="51">
        <v>436866.24279021932</v>
      </c>
      <c r="M5" s="56">
        <f t="shared" si="2"/>
        <v>1989486.1334144191</v>
      </c>
      <c r="N5" s="16">
        <f t="shared" si="3"/>
        <v>1.1343901376701831E-2</v>
      </c>
      <c r="O5" s="16">
        <f t="shared" si="4"/>
        <v>0</v>
      </c>
      <c r="P5" s="14">
        <f t="shared" si="5"/>
        <v>0</v>
      </c>
      <c r="S5" s="110">
        <f>S3*365</f>
        <v>454.84464221643515</v>
      </c>
      <c r="T5" s="110">
        <f>T3*365</f>
        <v>479.55453268620653</v>
      </c>
    </row>
    <row r="6" spans="1:24" x14ac:dyDescent="0.25">
      <c r="A6" s="10" t="s">
        <v>28</v>
      </c>
      <c r="B6" s="8" t="s">
        <v>32</v>
      </c>
      <c r="C6" s="13">
        <v>2.6802937337327535</v>
      </c>
      <c r="D6" s="36">
        <v>2.5451943182979448</v>
      </c>
      <c r="E6" s="31">
        <v>9.9999999999999995E-7</v>
      </c>
      <c r="F6" s="32">
        <v>9.9999999999999995E-7</v>
      </c>
      <c r="G6" s="14">
        <v>25</v>
      </c>
      <c r="H6" s="24">
        <f t="shared" si="0"/>
        <v>0</v>
      </c>
      <c r="I6" s="27">
        <f t="shared" si="1"/>
        <v>0</v>
      </c>
      <c r="J6" s="41">
        <v>1430978.374043867</v>
      </c>
      <c r="K6" s="42">
        <v>597834.59921518469</v>
      </c>
      <c r="L6" s="51">
        <v>551831.04352448741</v>
      </c>
      <c r="M6" s="56">
        <f t="shared" si="2"/>
        <v>2580644.0167835392</v>
      </c>
      <c r="N6" s="16">
        <f t="shared" si="3"/>
        <v>1.4714639485587259E-2</v>
      </c>
      <c r="O6" s="16">
        <f t="shared" si="4"/>
        <v>0</v>
      </c>
      <c r="P6" s="14">
        <f t="shared" si="5"/>
        <v>0</v>
      </c>
    </row>
    <row r="7" spans="1:24" x14ac:dyDescent="0.25">
      <c r="A7" s="10" t="s">
        <v>28</v>
      </c>
      <c r="B7" s="8" t="s">
        <v>33</v>
      </c>
      <c r="C7" s="13">
        <v>2.6802937337327535</v>
      </c>
      <c r="D7" s="36">
        <v>2.5451943182979448</v>
      </c>
      <c r="E7" s="31">
        <v>9.9999999999999995E-7</v>
      </c>
      <c r="F7" s="32">
        <v>9.9999999999999995E-7</v>
      </c>
      <c r="G7" s="14">
        <v>25</v>
      </c>
      <c r="H7" s="24">
        <f t="shared" si="0"/>
        <v>0</v>
      </c>
      <c r="I7" s="27">
        <f t="shared" si="1"/>
        <v>0</v>
      </c>
      <c r="J7" s="41">
        <v>1040711.544759176</v>
      </c>
      <c r="K7" s="42">
        <v>459872.76862706506</v>
      </c>
      <c r="L7" s="51">
        <v>436866.24279021932</v>
      </c>
      <c r="M7" s="56">
        <f t="shared" si="2"/>
        <v>1937450.5561764603</v>
      </c>
      <c r="N7" s="16">
        <f t="shared" si="3"/>
        <v>1.1047198400816251E-2</v>
      </c>
      <c r="O7" s="16">
        <f t="shared" si="4"/>
        <v>0</v>
      </c>
      <c r="P7" s="14">
        <f t="shared" si="5"/>
        <v>0</v>
      </c>
    </row>
    <row r="8" spans="1:24" x14ac:dyDescent="0.25">
      <c r="A8" s="10" t="s">
        <v>28</v>
      </c>
      <c r="B8" s="8" t="s">
        <v>34</v>
      </c>
      <c r="C8" s="13">
        <v>2.6802937337327535</v>
      </c>
      <c r="D8" s="36">
        <v>2.5451943182979448</v>
      </c>
      <c r="E8" s="31">
        <v>9.9999999999999995E-7</v>
      </c>
      <c r="F8" s="32">
        <v>9.9999999999999995E-7</v>
      </c>
      <c r="G8" s="14">
        <v>25</v>
      </c>
      <c r="H8" s="24">
        <f t="shared" si="0"/>
        <v>0</v>
      </c>
      <c r="I8" s="27">
        <f t="shared" si="1"/>
        <v>0</v>
      </c>
      <c r="J8" s="41">
        <v>2081423.0895183519</v>
      </c>
      <c r="K8" s="42">
        <v>862261.4411757472</v>
      </c>
      <c r="L8" s="51">
        <v>747271.2047727434</v>
      </c>
      <c r="M8" s="56">
        <f t="shared" si="2"/>
        <v>3690955.7354668425</v>
      </c>
      <c r="N8" s="16">
        <f t="shared" si="3"/>
        <v>2.1045553997930858E-2</v>
      </c>
      <c r="O8" s="16">
        <f t="shared" si="4"/>
        <v>0</v>
      </c>
      <c r="P8" s="14">
        <f t="shared" si="5"/>
        <v>0</v>
      </c>
      <c r="X8" s="102"/>
    </row>
    <row r="9" spans="1:24" x14ac:dyDescent="0.25">
      <c r="A9" s="10" t="s">
        <v>28</v>
      </c>
      <c r="B9" s="8" t="s">
        <v>35</v>
      </c>
      <c r="C9" s="13">
        <v>4.0804471767268069</v>
      </c>
      <c r="D9" s="36">
        <v>3.8747734397957743</v>
      </c>
      <c r="E9" s="31">
        <v>9.9999999999999995E-7</v>
      </c>
      <c r="F9" s="32">
        <v>9.9999999999999995E-7</v>
      </c>
      <c r="G9" s="14">
        <v>25</v>
      </c>
      <c r="H9" s="24">
        <f t="shared" si="0"/>
        <v>0</v>
      </c>
      <c r="I9" s="27">
        <f t="shared" si="1"/>
        <v>0</v>
      </c>
      <c r="J9" s="41">
        <v>3445997.853803331</v>
      </c>
      <c r="K9" s="42">
        <v>1400209.623879422</v>
      </c>
      <c r="L9" s="51">
        <v>1312657.7994285845</v>
      </c>
      <c r="M9" s="56">
        <f t="shared" si="2"/>
        <v>6158865.2771113366</v>
      </c>
      <c r="N9" s="16">
        <f t="shared" si="3"/>
        <v>3.5117389924220734E-2</v>
      </c>
      <c r="O9" s="16">
        <f t="shared" si="4"/>
        <v>0</v>
      </c>
      <c r="P9" s="14">
        <f t="shared" si="5"/>
        <v>0</v>
      </c>
      <c r="X9" s="102"/>
    </row>
    <row r="10" spans="1:24" x14ac:dyDescent="0.25">
      <c r="A10" s="10" t="s">
        <v>28</v>
      </c>
      <c r="B10" s="8" t="s">
        <v>36</v>
      </c>
      <c r="C10" s="13">
        <v>2.1417846862000829</v>
      </c>
      <c r="D10" s="36">
        <v>2.0338286605430653</v>
      </c>
      <c r="E10" s="31">
        <v>9.9999999999999995E-7</v>
      </c>
      <c r="F10" s="32">
        <v>9.9999999999999995E-7</v>
      </c>
      <c r="G10" s="14">
        <v>25</v>
      </c>
      <c r="H10" s="24">
        <f t="shared" si="0"/>
        <v>0</v>
      </c>
      <c r="I10" s="27">
        <f t="shared" si="1"/>
        <v>0</v>
      </c>
      <c r="J10" s="41">
        <v>20.077030947600001</v>
      </c>
      <c r="K10" s="42">
        <v>20.077030947600001</v>
      </c>
      <c r="L10" s="51">
        <v>20.077030947600001</v>
      </c>
      <c r="M10" s="56">
        <f t="shared" si="2"/>
        <v>60.231092842800003</v>
      </c>
      <c r="N10" s="16">
        <f t="shared" si="3"/>
        <v>3.4343319390071338E-7</v>
      </c>
      <c r="O10" s="16">
        <f t="shared" si="4"/>
        <v>0</v>
      </c>
      <c r="P10" s="14">
        <f t="shared" si="5"/>
        <v>0</v>
      </c>
    </row>
    <row r="11" spans="1:24" ht="15.75" thickBot="1" x14ac:dyDescent="0.3">
      <c r="A11" s="17" t="s">
        <v>28</v>
      </c>
      <c r="B11" s="18" t="s">
        <v>37</v>
      </c>
      <c r="C11" s="19">
        <v>2.1124451699534461</v>
      </c>
      <c r="D11" s="37">
        <v>2.0059679939602688</v>
      </c>
      <c r="E11" s="33">
        <v>9.9999999999999995E-7</v>
      </c>
      <c r="F11" s="34">
        <v>9.9999999999999995E-7</v>
      </c>
      <c r="G11" s="20">
        <v>25</v>
      </c>
      <c r="H11" s="25">
        <f t="shared" si="0"/>
        <v>0</v>
      </c>
      <c r="I11" s="28">
        <f t="shared" si="1"/>
        <v>0</v>
      </c>
      <c r="J11" s="43">
        <v>19.802003126400002</v>
      </c>
      <c r="K11" s="44">
        <v>19.802003126400002</v>
      </c>
      <c r="L11" s="52">
        <v>19.802003126400002</v>
      </c>
      <c r="M11" s="57">
        <f t="shared" si="2"/>
        <v>59.406009379200007</v>
      </c>
      <c r="N11" s="21">
        <f t="shared" si="3"/>
        <v>3.3872862960070366E-7</v>
      </c>
      <c r="O11" s="21">
        <f t="shared" si="4"/>
        <v>0</v>
      </c>
      <c r="P11" s="20">
        <f t="shared" si="5"/>
        <v>0</v>
      </c>
      <c r="X11" s="102"/>
    </row>
    <row r="12" spans="1:24" x14ac:dyDescent="0.25">
      <c r="A12" s="9" t="s">
        <v>44</v>
      </c>
      <c r="B12" s="7" t="s">
        <v>45</v>
      </c>
      <c r="C12" s="11">
        <v>41.518356960294625</v>
      </c>
      <c r="D12" s="35">
        <v>39.40797060511801</v>
      </c>
      <c r="E12" s="29">
        <v>70</v>
      </c>
      <c r="F12" s="30">
        <v>50</v>
      </c>
      <c r="G12" s="12">
        <v>9</v>
      </c>
      <c r="H12" s="23">
        <f t="shared" si="0"/>
        <v>0.48171463093124472</v>
      </c>
      <c r="I12" s="26">
        <f t="shared" si="1"/>
        <v>0.50751154380435293</v>
      </c>
      <c r="J12" s="38">
        <v>535941.41737436305</v>
      </c>
      <c r="K12" s="39">
        <v>1239950.1242074498</v>
      </c>
      <c r="L12" s="50">
        <v>444321.1436526514</v>
      </c>
      <c r="M12" s="55">
        <f t="shared" si="2"/>
        <v>2220212.6852344642</v>
      </c>
      <c r="N12" s="15">
        <f t="shared" si="3"/>
        <v>1.2659486946700811E-2</v>
      </c>
      <c r="O12" s="15">
        <f t="shared" si="4"/>
        <v>6.0982600823088909E-3</v>
      </c>
      <c r="P12" s="12">
        <f t="shared" si="5"/>
        <v>6.424835764091183E-3</v>
      </c>
      <c r="Q12" s="61"/>
      <c r="X12" s="102"/>
    </row>
    <row r="13" spans="1:24" x14ac:dyDescent="0.25">
      <c r="A13" s="10" t="s">
        <v>44</v>
      </c>
      <c r="B13" s="8" t="s">
        <v>17</v>
      </c>
      <c r="C13" s="13">
        <v>5.8827410366051254</v>
      </c>
      <c r="D13" s="36">
        <v>5.574776963070633</v>
      </c>
      <c r="E13" s="31">
        <v>50</v>
      </c>
      <c r="F13" s="32">
        <v>20</v>
      </c>
      <c r="G13" s="14">
        <v>12</v>
      </c>
      <c r="H13" s="24">
        <f t="shared" si="0"/>
        <v>5.0996635434614879</v>
      </c>
      <c r="I13" s="27">
        <f t="shared" si="1"/>
        <v>5.381381210177735</v>
      </c>
      <c r="J13" s="41">
        <v>45140.358294648788</v>
      </c>
      <c r="K13" s="42">
        <v>103508.27788703048</v>
      </c>
      <c r="L13" s="51">
        <v>36633.651975304863</v>
      </c>
      <c r="M13" s="56">
        <f t="shared" si="2"/>
        <v>185282.28815698414</v>
      </c>
      <c r="N13" s="16">
        <f t="shared" si="3"/>
        <v>1.0564657719404462E-3</v>
      </c>
      <c r="O13" s="16">
        <f t="shared" si="4"/>
        <v>5.3876199820795919E-3</v>
      </c>
      <c r="P13" s="14">
        <f t="shared" si="5"/>
        <v>5.6852450543162332E-3</v>
      </c>
      <c r="Q13" s="61"/>
    </row>
    <row r="14" spans="1:24" x14ac:dyDescent="0.25">
      <c r="A14" s="10" t="s">
        <v>44</v>
      </c>
      <c r="B14" s="8" t="s">
        <v>46</v>
      </c>
      <c r="C14" s="13">
        <v>3.8347206890218786</v>
      </c>
      <c r="D14" s="36">
        <v>3.640988355112313</v>
      </c>
      <c r="E14" s="31">
        <v>17</v>
      </c>
      <c r="F14" s="32">
        <v>17</v>
      </c>
      <c r="G14" s="14">
        <v>10</v>
      </c>
      <c r="H14" s="24">
        <f t="shared" si="0"/>
        <v>0</v>
      </c>
      <c r="I14" s="27">
        <f t="shared" si="1"/>
        <v>0</v>
      </c>
      <c r="J14" s="41">
        <v>8554.3295904734605</v>
      </c>
      <c r="K14" s="42">
        <v>19615.349940475317</v>
      </c>
      <c r="L14" s="51">
        <v>6942.2650802620337</v>
      </c>
      <c r="M14" s="56">
        <f t="shared" si="2"/>
        <v>35111.944611210813</v>
      </c>
      <c r="N14" s="16">
        <f t="shared" si="3"/>
        <v>2.0020568634484859E-4</v>
      </c>
      <c r="O14" s="16">
        <f t="shared" si="4"/>
        <v>0</v>
      </c>
      <c r="P14" s="14">
        <f t="shared" si="5"/>
        <v>0</v>
      </c>
      <c r="Q14" s="61"/>
    </row>
    <row r="15" spans="1:24" x14ac:dyDescent="0.25">
      <c r="A15" s="10" t="s">
        <v>44</v>
      </c>
      <c r="B15" s="8" t="s">
        <v>47</v>
      </c>
      <c r="C15" s="13">
        <v>29.453918483750897</v>
      </c>
      <c r="D15" s="36">
        <v>27.965889280753061</v>
      </c>
      <c r="E15" s="31">
        <v>17</v>
      </c>
      <c r="F15" s="32">
        <v>17</v>
      </c>
      <c r="G15" s="14">
        <v>10</v>
      </c>
      <c r="H15" s="24">
        <f t="shared" si="0"/>
        <v>0</v>
      </c>
      <c r="I15" s="27">
        <f t="shared" si="1"/>
        <v>0</v>
      </c>
      <c r="J15" s="41">
        <v>65242.531535338705</v>
      </c>
      <c r="K15" s="42">
        <v>150200.58145769339</v>
      </c>
      <c r="L15" s="51">
        <v>52860.504127119013</v>
      </c>
      <c r="M15" s="56">
        <f t="shared" si="2"/>
        <v>268303.61712015112</v>
      </c>
      <c r="N15" s="16">
        <f t="shared" si="3"/>
        <v>1.5298471904399875E-3</v>
      </c>
      <c r="O15" s="16">
        <f t="shared" si="4"/>
        <v>0</v>
      </c>
      <c r="P15" s="14">
        <f t="shared" si="5"/>
        <v>0</v>
      </c>
      <c r="Q15" s="61"/>
    </row>
    <row r="16" spans="1:24" x14ac:dyDescent="0.25">
      <c r="A16" s="10" t="s">
        <v>44</v>
      </c>
      <c r="B16" s="8" t="s">
        <v>20</v>
      </c>
      <c r="C16" s="13">
        <v>59.331736918521187</v>
      </c>
      <c r="D16" s="36">
        <v>56.33585100265276</v>
      </c>
      <c r="E16" s="31">
        <v>239</v>
      </c>
      <c r="F16" s="32">
        <v>95.600000000000009</v>
      </c>
      <c r="G16" s="14">
        <v>10</v>
      </c>
      <c r="H16" s="24">
        <f t="shared" si="0"/>
        <v>2.4169189618859073</v>
      </c>
      <c r="I16" s="27">
        <f t="shared" si="1"/>
        <v>2.5454483680959665</v>
      </c>
      <c r="J16" s="41">
        <v>664.794133993836</v>
      </c>
      <c r="K16" s="42">
        <v>1524.3941022785168</v>
      </c>
      <c r="L16" s="51">
        <v>539.51359404343543</v>
      </c>
      <c r="M16" s="56">
        <f t="shared" si="2"/>
        <v>2728.7018303157884</v>
      </c>
      <c r="N16" s="16">
        <f t="shared" si="3"/>
        <v>1.5558854082789524E-5</v>
      </c>
      <c r="O16" s="16">
        <f t="shared" si="4"/>
        <v>3.7604489457909967E-5</v>
      </c>
      <c r="P16" s="14">
        <f t="shared" si="5"/>
        <v>3.9604259734479857E-5</v>
      </c>
      <c r="Q16" s="61"/>
    </row>
    <row r="17" spans="1:17" x14ac:dyDescent="0.25">
      <c r="A17" s="10" t="s">
        <v>44</v>
      </c>
      <c r="B17" s="8" t="s">
        <v>48</v>
      </c>
      <c r="C17" s="13">
        <v>13.238708319086356</v>
      </c>
      <c r="D17" s="36">
        <v>12.57023539283631</v>
      </c>
      <c r="E17" s="31">
        <v>8</v>
      </c>
      <c r="F17" s="32">
        <v>3.2</v>
      </c>
      <c r="G17" s="14">
        <v>4</v>
      </c>
      <c r="H17" s="24">
        <f t="shared" si="0"/>
        <v>0.36257313661634194</v>
      </c>
      <c r="I17" s="27">
        <f t="shared" si="1"/>
        <v>0.38185442435990391</v>
      </c>
      <c r="J17" s="41">
        <v>1179035.6671615322</v>
      </c>
      <c r="K17" s="42">
        <v>698882.84638016345</v>
      </c>
      <c r="L17" s="51">
        <v>1434919.9714376819</v>
      </c>
      <c r="M17" s="56">
        <f t="shared" si="2"/>
        <v>3312838.4849793776</v>
      </c>
      <c r="N17" s="16">
        <f t="shared" si="3"/>
        <v>1.8889557669875035E-2</v>
      </c>
      <c r="O17" s="16">
        <f t="shared" si="4"/>
        <v>6.8488461736618709E-3</v>
      </c>
      <c r="P17" s="14">
        <f t="shared" si="5"/>
        <v>7.2130611704433398E-3</v>
      </c>
      <c r="Q17" s="61"/>
    </row>
    <row r="18" spans="1:17" x14ac:dyDescent="0.25">
      <c r="A18" s="10" t="s">
        <v>44</v>
      </c>
      <c r="B18" s="8" t="s">
        <v>16</v>
      </c>
      <c r="C18" s="13">
        <v>269.2446470195012</v>
      </c>
      <c r="D18" s="36">
        <v>255.64945685953046</v>
      </c>
      <c r="E18" s="31">
        <v>1480</v>
      </c>
      <c r="F18" s="32">
        <v>500</v>
      </c>
      <c r="G18" s="14">
        <v>15</v>
      </c>
      <c r="H18" s="24">
        <f t="shared" si="0"/>
        <v>3.6398123819673165</v>
      </c>
      <c r="I18" s="27">
        <f t="shared" si="1"/>
        <v>3.8333740741662217</v>
      </c>
      <c r="J18" s="41">
        <v>23978.853100843538</v>
      </c>
      <c r="K18" s="42">
        <v>19741.190918896344</v>
      </c>
      <c r="L18" s="51">
        <v>20265.935311051991</v>
      </c>
      <c r="M18" s="56">
        <f t="shared" si="2"/>
        <v>63985.979330791874</v>
      </c>
      <c r="N18" s="16">
        <f t="shared" si="3"/>
        <v>3.6484327627579738E-4</v>
      </c>
      <c r="O18" s="16">
        <f t="shared" si="4"/>
        <v>1.3279610744661699E-3</v>
      </c>
      <c r="P18" s="14">
        <f t="shared" si="5"/>
        <v>1.3985807564095057E-3</v>
      </c>
      <c r="Q18" s="61"/>
    </row>
    <row r="19" spans="1:17" x14ac:dyDescent="0.25">
      <c r="A19" s="10" t="s">
        <v>44</v>
      </c>
      <c r="B19" s="8" t="s">
        <v>49</v>
      </c>
      <c r="C19" s="13">
        <v>4.3791704939653755</v>
      </c>
      <c r="D19" s="36">
        <v>4.1580312712918612</v>
      </c>
      <c r="E19" s="31">
        <v>4.01</v>
      </c>
      <c r="F19" s="32">
        <v>1.6040000000000001</v>
      </c>
      <c r="G19" s="14">
        <v>5</v>
      </c>
      <c r="H19" s="24">
        <f t="shared" si="0"/>
        <v>0.54941912019994144</v>
      </c>
      <c r="I19" s="27">
        <f t="shared" si="1"/>
        <v>0.57863922684075397</v>
      </c>
      <c r="J19" s="41">
        <v>389732.77145192237</v>
      </c>
      <c r="K19" s="42">
        <v>231017.22553965155</v>
      </c>
      <c r="L19" s="51">
        <v>474315.87767522881</v>
      </c>
      <c r="M19" s="56">
        <f t="shared" si="2"/>
        <v>1095065.8746668028</v>
      </c>
      <c r="N19" s="16">
        <f t="shared" si="3"/>
        <v>6.2439838481770978E-3</v>
      </c>
      <c r="O19" s="16">
        <f t="shared" si="4"/>
        <v>3.4305641124081059E-3</v>
      </c>
      <c r="P19" s="14">
        <f t="shared" si="5"/>
        <v>3.6130139863153514E-3</v>
      </c>
      <c r="Q19" s="61"/>
    </row>
    <row r="20" spans="1:17" x14ac:dyDescent="0.25">
      <c r="A20" s="10" t="s">
        <v>44</v>
      </c>
      <c r="B20" s="8" t="s">
        <v>50</v>
      </c>
      <c r="C20" s="13">
        <v>5.241057568690394</v>
      </c>
      <c r="D20" s="36">
        <v>4.9763947978942724</v>
      </c>
      <c r="E20" s="31">
        <v>8.9600000000000009</v>
      </c>
      <c r="F20" s="32">
        <v>3.5840000000000005</v>
      </c>
      <c r="G20" s="14">
        <v>5</v>
      </c>
      <c r="H20" s="24">
        <f t="shared" si="0"/>
        <v>1.0257471759355861</v>
      </c>
      <c r="I20" s="27">
        <f t="shared" si="1"/>
        <v>1.0803001406308876</v>
      </c>
      <c r="J20" s="41">
        <v>466438.08328534412</v>
      </c>
      <c r="K20" s="42">
        <v>276484.91422771168</v>
      </c>
      <c r="L20" s="51">
        <v>567668.42580476101</v>
      </c>
      <c r="M20" s="56">
        <f t="shared" si="2"/>
        <v>1310591.4233178168</v>
      </c>
      <c r="N20" s="16">
        <f t="shared" si="3"/>
        <v>7.4728944331735551E-3</v>
      </c>
      <c r="O20" s="16">
        <f t="shared" si="4"/>
        <v>7.6653003608925362E-3</v>
      </c>
      <c r="P20" s="14">
        <f t="shared" si="5"/>
        <v>8.0729689070771684E-3</v>
      </c>
      <c r="Q20" s="61"/>
    </row>
    <row r="21" spans="1:17" x14ac:dyDescent="0.25">
      <c r="A21" s="10" t="s">
        <v>44</v>
      </c>
      <c r="B21" s="8" t="s">
        <v>18</v>
      </c>
      <c r="C21" s="13">
        <v>56.201901078159835</v>
      </c>
      <c r="D21" s="36">
        <v>53.365019418960117</v>
      </c>
      <c r="E21" s="31">
        <v>85</v>
      </c>
      <c r="F21" s="32">
        <v>34</v>
      </c>
      <c r="G21" s="14">
        <v>10</v>
      </c>
      <c r="H21" s="24">
        <f t="shared" si="0"/>
        <v>0.90744261353498412</v>
      </c>
      <c r="I21" s="27">
        <f t="shared" si="1"/>
        <v>0.95568221571526601</v>
      </c>
      <c r="J21" s="41">
        <v>71050.987529384554</v>
      </c>
      <c r="K21" s="42">
        <v>181024.63907832227</v>
      </c>
      <c r="L21" s="51">
        <v>76881.893069710146</v>
      </c>
      <c r="M21" s="56">
        <f t="shared" si="2"/>
        <v>328957.519677417</v>
      </c>
      <c r="N21" s="16">
        <f t="shared" si="3"/>
        <v>1.8756912137611508E-3</v>
      </c>
      <c r="O21" s="16">
        <f t="shared" si="4"/>
        <v>1.7020821372000252E-3</v>
      </c>
      <c r="P21" s="14">
        <f t="shared" si="5"/>
        <v>1.7925647351649133E-3</v>
      </c>
      <c r="Q21" s="61"/>
    </row>
    <row r="22" spans="1:17" x14ac:dyDescent="0.25">
      <c r="A22" s="10" t="s">
        <v>44</v>
      </c>
      <c r="B22" s="8" t="s">
        <v>19</v>
      </c>
      <c r="C22" s="13">
        <v>125.52374651496535</v>
      </c>
      <c r="D22" s="36">
        <v>119.18437910204926</v>
      </c>
      <c r="E22" s="31">
        <v>425</v>
      </c>
      <c r="F22" s="32">
        <v>275</v>
      </c>
      <c r="G22" s="14">
        <v>10</v>
      </c>
      <c r="H22" s="24">
        <f t="shared" si="0"/>
        <v>1.1949930125939676</v>
      </c>
      <c r="I22" s="27">
        <f t="shared" si="1"/>
        <v>1.2585541925050889</v>
      </c>
      <c r="J22" s="41">
        <v>157970.71146662877</v>
      </c>
      <c r="K22" s="42">
        <v>402479.85316693271</v>
      </c>
      <c r="L22" s="51">
        <v>170934.81413049388</v>
      </c>
      <c r="M22" s="56">
        <f t="shared" si="2"/>
        <v>731385.37876405544</v>
      </c>
      <c r="N22" s="16">
        <f t="shared" si="3"/>
        <v>4.1703048167629044E-3</v>
      </c>
      <c r="O22" s="16">
        <f t="shared" si="4"/>
        <v>4.9834851164186371E-3</v>
      </c>
      <c r="P22" s="14">
        <f t="shared" si="5"/>
        <v>5.2485546111611199E-3</v>
      </c>
      <c r="Q22" s="61"/>
    </row>
    <row r="23" spans="1:17" x14ac:dyDescent="0.25">
      <c r="A23" s="10" t="s">
        <v>44</v>
      </c>
      <c r="B23" s="8" t="s">
        <v>51</v>
      </c>
      <c r="C23" s="13">
        <v>63.725010221011871</v>
      </c>
      <c r="D23" s="36">
        <v>60.485855256803688</v>
      </c>
      <c r="E23" s="31">
        <v>264</v>
      </c>
      <c r="F23" s="32">
        <v>105.60000000000001</v>
      </c>
      <c r="G23" s="14">
        <v>13</v>
      </c>
      <c r="H23" s="24">
        <f t="shared" si="0"/>
        <v>2.4856802603975288</v>
      </c>
      <c r="I23" s="27">
        <f t="shared" si="1"/>
        <v>2.618794085451615</v>
      </c>
      <c r="J23" s="41">
        <v>622084.08947382972</v>
      </c>
      <c r="K23" s="42">
        <v>491660.4433587151</v>
      </c>
      <c r="L23" s="51">
        <v>504729.36415266292</v>
      </c>
      <c r="M23" s="56">
        <f t="shared" si="2"/>
        <v>1618473.8969852077</v>
      </c>
      <c r="N23" s="16">
        <f t="shared" si="3"/>
        <v>9.2284173082708507E-3</v>
      </c>
      <c r="O23" s="16">
        <f t="shared" si="4"/>
        <v>2.2938894737879748E-2</v>
      </c>
      <c r="P23" s="14">
        <f t="shared" si="5"/>
        <v>2.4167324664979017E-2</v>
      </c>
      <c r="Q23" s="61"/>
    </row>
    <row r="24" spans="1:17" x14ac:dyDescent="0.25">
      <c r="A24" s="10" t="s">
        <v>44</v>
      </c>
      <c r="B24" s="8" t="s">
        <v>52</v>
      </c>
      <c r="C24" s="13">
        <v>37.375135031267973</v>
      </c>
      <c r="D24" s="36">
        <v>35.475349472117955</v>
      </c>
      <c r="E24" s="31">
        <v>475</v>
      </c>
      <c r="F24" s="32">
        <v>190</v>
      </c>
      <c r="G24" s="14">
        <v>25</v>
      </c>
      <c r="H24" s="24">
        <f t="shared" si="0"/>
        <v>7.6253905106046975</v>
      </c>
      <c r="I24" s="27">
        <f t="shared" si="1"/>
        <v>8.0337474962437589</v>
      </c>
      <c r="J24" s="41">
        <v>324316.7864094692</v>
      </c>
      <c r="K24" s="42">
        <v>256321.83444785114</v>
      </c>
      <c r="L24" s="51">
        <v>263135.17442142009</v>
      </c>
      <c r="M24" s="56">
        <f t="shared" si="2"/>
        <v>843773.79527874046</v>
      </c>
      <c r="N24" s="16">
        <f t="shared" si="3"/>
        <v>4.8111351756245724E-3</v>
      </c>
      <c r="O24" s="16">
        <f t="shared" si="4"/>
        <v>3.6686784513444079E-2</v>
      </c>
      <c r="P24" s="14">
        <f t="shared" si="5"/>
        <v>3.8651445171264183E-2</v>
      </c>
      <c r="Q24" s="61"/>
    </row>
    <row r="25" spans="1:17" x14ac:dyDescent="0.25">
      <c r="A25" s="10" t="s">
        <v>44</v>
      </c>
      <c r="B25" s="8" t="s">
        <v>53</v>
      </c>
      <c r="C25" s="13">
        <v>38.951454393038318</v>
      </c>
      <c r="D25" s="36">
        <v>36.971544206712963</v>
      </c>
      <c r="E25" s="31">
        <v>550</v>
      </c>
      <c r="F25" s="32">
        <v>220</v>
      </c>
      <c r="G25" s="14">
        <v>25</v>
      </c>
      <c r="H25" s="24">
        <f t="shared" si="0"/>
        <v>8.4720841658477308</v>
      </c>
      <c r="I25" s="27">
        <f t="shared" si="1"/>
        <v>8.9257835202913043</v>
      </c>
      <c r="J25" s="41">
        <v>337995.04681807326</v>
      </c>
      <c r="K25" s="42">
        <v>267132.3658384842</v>
      </c>
      <c r="L25" s="51">
        <v>274233.06262587267</v>
      </c>
      <c r="M25" s="56">
        <f t="shared" si="2"/>
        <v>879360.47528243018</v>
      </c>
      <c r="N25" s="16">
        <f t="shared" si="3"/>
        <v>5.0140477677285819E-3</v>
      </c>
      <c r="O25" s="16">
        <f t="shared" si="4"/>
        <v>4.2479434699777482E-2</v>
      </c>
      <c r="P25" s="14">
        <f t="shared" si="5"/>
        <v>4.4754304935145178E-2</v>
      </c>
      <c r="Q25" s="61"/>
    </row>
    <row r="26" spans="1:17" x14ac:dyDescent="0.25">
      <c r="A26" s="10" t="s">
        <v>44</v>
      </c>
      <c r="B26" s="8" t="s">
        <v>54</v>
      </c>
      <c r="C26" s="13">
        <v>40.277974511686182</v>
      </c>
      <c r="D26" s="36">
        <v>38.230637043472768</v>
      </c>
      <c r="E26" s="31">
        <v>665</v>
      </c>
      <c r="F26" s="32">
        <v>266</v>
      </c>
      <c r="G26" s="14">
        <v>25</v>
      </c>
      <c r="H26" s="24">
        <f t="shared" si="0"/>
        <v>9.9061585106330217</v>
      </c>
      <c r="I26" s="27">
        <f t="shared" si="1"/>
        <v>10.436655804251696</v>
      </c>
      <c r="J26" s="41">
        <v>349505.71404717176</v>
      </c>
      <c r="K26" s="42">
        <v>276229.75291038305</v>
      </c>
      <c r="L26" s="51">
        <v>283572.26909300772</v>
      </c>
      <c r="M26" s="56">
        <f t="shared" si="2"/>
        <v>909307.73605056247</v>
      </c>
      <c r="N26" s="16">
        <f t="shared" si="3"/>
        <v>5.1848048124499887E-3</v>
      </c>
      <c r="O26" s="16">
        <f t="shared" si="4"/>
        <v>5.1361498318822502E-2</v>
      </c>
      <c r="P26" s="14">
        <f t="shared" si="5"/>
        <v>5.4112023239768305E-2</v>
      </c>
      <c r="Q26" s="61"/>
    </row>
    <row r="27" spans="1:17" x14ac:dyDescent="0.25">
      <c r="A27" s="10" t="s">
        <v>44</v>
      </c>
      <c r="B27" s="8" t="s">
        <v>55</v>
      </c>
      <c r="C27" s="13">
        <v>41.820873085127459</v>
      </c>
      <c r="D27" s="36">
        <v>39.695109775063997</v>
      </c>
      <c r="E27" s="31">
        <v>475.77916462881137</v>
      </c>
      <c r="F27" s="32">
        <v>190.31166585152457</v>
      </c>
      <c r="G27" s="14">
        <v>20</v>
      </c>
      <c r="H27" s="24">
        <f t="shared" si="0"/>
        <v>6.8259574159585421</v>
      </c>
      <c r="I27" s="27">
        <f t="shared" si="1"/>
        <v>7.1915029431815327</v>
      </c>
      <c r="J27" s="41">
        <v>108868.19126507445</v>
      </c>
      <c r="K27" s="42">
        <v>86043.324513123778</v>
      </c>
      <c r="L27" s="51">
        <v>88330.458668615494</v>
      </c>
      <c r="M27" s="56">
        <f t="shared" si="2"/>
        <v>283241.97444681369</v>
      </c>
      <c r="N27" s="16">
        <f t="shared" si="3"/>
        <v>1.6150245884612344E-3</v>
      </c>
      <c r="O27" s="16">
        <f t="shared" si="4"/>
        <v>1.1024089066562355E-2</v>
      </c>
      <c r="P27" s="14">
        <f t="shared" si="5"/>
        <v>1.1614454081229511E-2</v>
      </c>
      <c r="Q27" s="61"/>
    </row>
    <row r="28" spans="1:17" x14ac:dyDescent="0.25">
      <c r="A28" s="10" t="s">
        <v>44</v>
      </c>
      <c r="B28" s="8" t="s">
        <v>25</v>
      </c>
      <c r="C28" s="13">
        <v>28.027541742000835</v>
      </c>
      <c r="D28" s="36">
        <v>26.602896211882523</v>
      </c>
      <c r="E28" s="31">
        <v>538.35175566327757</v>
      </c>
      <c r="F28" s="32">
        <v>215.34070226531105</v>
      </c>
      <c r="G28" s="14">
        <v>10</v>
      </c>
      <c r="H28" s="24">
        <f t="shared" si="0"/>
        <v>11.52477289558065</v>
      </c>
      <c r="I28" s="27">
        <f t="shared" si="1"/>
        <v>12.141950666773248</v>
      </c>
      <c r="J28" s="41">
        <v>72961.35996125621</v>
      </c>
      <c r="K28" s="42">
        <v>57664.574924183296</v>
      </c>
      <c r="L28" s="51">
        <v>59197.368079460495</v>
      </c>
      <c r="M28" s="56">
        <f t="shared" si="2"/>
        <v>189823.30296490001</v>
      </c>
      <c r="N28" s="16">
        <f t="shared" si="3"/>
        <v>1.0823582992951014E-3</v>
      </c>
      <c r="O28" s="16">
        <f t="shared" si="4"/>
        <v>1.2473933591022952E-2</v>
      </c>
      <c r="P28" s="14">
        <f t="shared" si="5"/>
        <v>1.3141941073813715E-2</v>
      </c>
      <c r="Q28" s="61"/>
    </row>
    <row r="29" spans="1:17" x14ac:dyDescent="0.25">
      <c r="A29" s="10" t="s">
        <v>44</v>
      </c>
      <c r="B29" s="8" t="s">
        <v>56</v>
      </c>
      <c r="C29" s="13">
        <v>54.791706904749844</v>
      </c>
      <c r="D29" s="36">
        <v>51.92333701572619</v>
      </c>
      <c r="E29" s="31">
        <v>224</v>
      </c>
      <c r="F29" s="32">
        <v>150</v>
      </c>
      <c r="G29" s="14">
        <v>10</v>
      </c>
      <c r="H29" s="24">
        <f t="shared" si="0"/>
        <v>1.3505693503697911</v>
      </c>
      <c r="I29" s="27">
        <f t="shared" si="1"/>
        <v>1.4251780461950545</v>
      </c>
      <c r="J29" s="41">
        <v>313105.82687999995</v>
      </c>
      <c r="K29" s="42">
        <v>313105.82687999995</v>
      </c>
      <c r="L29" s="51">
        <v>313105.82687999995</v>
      </c>
      <c r="M29" s="56">
        <f t="shared" si="2"/>
        <v>939317.48063999985</v>
      </c>
      <c r="N29" s="16">
        <f t="shared" si="3"/>
        <v>5.3559181352547756E-3</v>
      </c>
      <c r="O29" s="16">
        <f t="shared" si="4"/>
        <v>7.2335388765648254E-3</v>
      </c>
      <c r="P29" s="14">
        <f t="shared" si="5"/>
        <v>7.6331369435830611E-3</v>
      </c>
      <c r="Q29" s="61"/>
    </row>
    <row r="30" spans="1:17" x14ac:dyDescent="0.25">
      <c r="A30" s="10" t="s">
        <v>44</v>
      </c>
      <c r="B30" s="8" t="s">
        <v>57</v>
      </c>
      <c r="C30" s="13">
        <v>54.791706904749844</v>
      </c>
      <c r="D30" s="36">
        <v>51.92333701572619</v>
      </c>
      <c r="E30" s="31">
        <v>224</v>
      </c>
      <c r="F30" s="32">
        <v>175</v>
      </c>
      <c r="G30" s="14">
        <v>10</v>
      </c>
      <c r="H30" s="24">
        <f t="shared" si="0"/>
        <v>0.8942959211908077</v>
      </c>
      <c r="I30" s="27">
        <f t="shared" si="1"/>
        <v>0.94369897653456303</v>
      </c>
      <c r="J30" s="41">
        <v>939317.48063999997</v>
      </c>
      <c r="K30" s="42">
        <v>939317.48063999997</v>
      </c>
      <c r="L30" s="51">
        <v>939317.48063999997</v>
      </c>
      <c r="M30" s="56">
        <f t="shared" si="2"/>
        <v>2817952.4419200001</v>
      </c>
      <c r="N30" s="16">
        <f t="shared" si="3"/>
        <v>1.6067754405764332E-2</v>
      </c>
      <c r="O30" s="16">
        <f t="shared" si="4"/>
        <v>1.4369327227770672E-2</v>
      </c>
      <c r="P30" s="14">
        <f t="shared" si="5"/>
        <v>1.5163123387928516E-2</v>
      </c>
      <c r="Q30" s="61"/>
    </row>
    <row r="31" spans="1:17" ht="15.75" thickBot="1" x14ac:dyDescent="0.3">
      <c r="A31" s="17" t="s">
        <v>44</v>
      </c>
      <c r="B31" s="18" t="s">
        <v>58</v>
      </c>
      <c r="C31" s="19">
        <v>145.74432474116122</v>
      </c>
      <c r="D31" s="37">
        <v>138.38764473819049</v>
      </c>
      <c r="E31" s="33">
        <v>579</v>
      </c>
      <c r="F31" s="34">
        <v>231.60000000000002</v>
      </c>
      <c r="G31" s="20">
        <v>10</v>
      </c>
      <c r="H31" s="25">
        <f t="shared" si="0"/>
        <v>2.3836262620652633</v>
      </c>
      <c r="I31" s="28">
        <f t="shared" si="1"/>
        <v>2.5103397102915568</v>
      </c>
      <c r="J31" s="43">
        <v>1799.7</v>
      </c>
      <c r="K31" s="44">
        <v>1799.7</v>
      </c>
      <c r="L31" s="52">
        <v>1799.7</v>
      </c>
      <c r="M31" s="57">
        <f t="shared" si="2"/>
        <v>5399.1</v>
      </c>
      <c r="N31" s="21">
        <f t="shared" si="3"/>
        <v>3.0785265046224305E-5</v>
      </c>
      <c r="O31" s="21">
        <f t="shared" si="4"/>
        <v>7.3380566248820042E-5</v>
      </c>
      <c r="P31" s="20">
        <f t="shared" si="5"/>
        <v>7.7281473337387509E-5</v>
      </c>
      <c r="Q31" s="61"/>
    </row>
    <row r="32" spans="1:17" x14ac:dyDescent="0.25">
      <c r="A32" s="9" t="s">
        <v>60</v>
      </c>
      <c r="B32" s="7" t="s">
        <v>61</v>
      </c>
      <c r="C32" s="11">
        <v>559.87487133421973</v>
      </c>
      <c r="D32" s="35">
        <v>531.41632009148725</v>
      </c>
      <c r="E32" s="29">
        <v>1595</v>
      </c>
      <c r="F32" s="30">
        <v>800</v>
      </c>
      <c r="G32" s="12">
        <v>18</v>
      </c>
      <c r="H32" s="23">
        <f t="shared" si="0"/>
        <v>1.4199601387814766</v>
      </c>
      <c r="I32" s="26">
        <f t="shared" si="1"/>
        <v>1.4960022301594631</v>
      </c>
      <c r="J32" s="38">
        <v>1419619.7914875872</v>
      </c>
      <c r="K32" s="39">
        <v>1004531.1282128608</v>
      </c>
      <c r="L32" s="50">
        <v>1004531.1282128608</v>
      </c>
      <c r="M32" s="55">
        <f t="shared" si="2"/>
        <v>3428682.0479133087</v>
      </c>
      <c r="N32" s="15">
        <f t="shared" si="3"/>
        <v>1.9550089015621556E-2</v>
      </c>
      <c r="O32" s="15">
        <f t="shared" si="4"/>
        <v>2.7760347111812207E-2</v>
      </c>
      <c r="P32" s="12">
        <f t="shared" si="5"/>
        <v>2.9246976767185871E-2</v>
      </c>
      <c r="Q32" s="61"/>
    </row>
    <row r="33" spans="1:17" x14ac:dyDescent="0.25">
      <c r="A33" s="10" t="s">
        <v>60</v>
      </c>
      <c r="B33" s="8" t="s">
        <v>10</v>
      </c>
      <c r="C33" s="13">
        <v>158.89402531850408</v>
      </c>
      <c r="D33" s="36">
        <v>150.81741035824803</v>
      </c>
      <c r="E33" s="31">
        <v>933</v>
      </c>
      <c r="F33" s="32">
        <v>650</v>
      </c>
      <c r="G33" s="14">
        <v>18</v>
      </c>
      <c r="H33" s="24">
        <f t="shared" si="0"/>
        <v>1.781061304430577</v>
      </c>
      <c r="I33" s="27">
        <f t="shared" si="1"/>
        <v>1.8764411835992187</v>
      </c>
      <c r="J33" s="41">
        <v>128672.31209950108</v>
      </c>
      <c r="K33" s="42">
        <v>91049.267992823254</v>
      </c>
      <c r="L33" s="51">
        <v>91049.267992823254</v>
      </c>
      <c r="M33" s="56">
        <f t="shared" si="2"/>
        <v>310770.84808514762</v>
      </c>
      <c r="N33" s="16">
        <f t="shared" si="3"/>
        <v>1.7719921703508322E-3</v>
      </c>
      <c r="O33" s="16">
        <f t="shared" si="4"/>
        <v>3.1560266863658224E-3</v>
      </c>
      <c r="P33" s="14">
        <f t="shared" si="5"/>
        <v>3.3250390854616639E-3</v>
      </c>
      <c r="Q33" s="61"/>
    </row>
    <row r="34" spans="1:17" x14ac:dyDescent="0.25">
      <c r="A34" s="10" t="s">
        <v>60</v>
      </c>
      <c r="B34" s="8" t="s">
        <v>62</v>
      </c>
      <c r="C34" s="13">
        <v>1432.7321726937994</v>
      </c>
      <c r="D34" s="36">
        <v>1359.906110940836</v>
      </c>
      <c r="E34" s="31">
        <v>2018</v>
      </c>
      <c r="F34" s="32">
        <v>900</v>
      </c>
      <c r="G34" s="14">
        <v>18</v>
      </c>
      <c r="H34" s="24">
        <f t="shared" si="0"/>
        <v>0.7803272804978999</v>
      </c>
      <c r="I34" s="27">
        <f t="shared" si="1"/>
        <v>0.82211557916047895</v>
      </c>
      <c r="J34" s="41">
        <v>3708918.8153903009</v>
      </c>
      <c r="K34" s="42">
        <v>2624452.2825156059</v>
      </c>
      <c r="L34" s="51">
        <v>2624452.2825156059</v>
      </c>
      <c r="M34" s="56">
        <f t="shared" si="2"/>
        <v>8957823.3804215118</v>
      </c>
      <c r="N34" s="16">
        <f t="shared" si="3"/>
        <v>5.107684002954959E-2</v>
      </c>
      <c r="O34" s="16">
        <f t="shared" si="4"/>
        <v>3.9856651676684708E-2</v>
      </c>
      <c r="P34" s="14">
        <f t="shared" si="5"/>
        <v>4.1991065922580298E-2</v>
      </c>
      <c r="Q34" s="61"/>
    </row>
    <row r="35" spans="1:17" x14ac:dyDescent="0.25">
      <c r="A35" s="10" t="s">
        <v>60</v>
      </c>
      <c r="B35" s="8" t="s">
        <v>12</v>
      </c>
      <c r="C35" s="13">
        <v>1389.3489351770941</v>
      </c>
      <c r="D35" s="36">
        <v>1318.7280520294903</v>
      </c>
      <c r="E35" s="31">
        <v>1485</v>
      </c>
      <c r="F35" s="32">
        <v>900</v>
      </c>
      <c r="G35" s="14">
        <v>18</v>
      </c>
      <c r="H35" s="24">
        <f t="shared" ref="H35:H66" si="6">IF((E35-SUM(F35:F35))&gt;0,((E35-SUM(F35:F35))/C35),0)</f>
        <v>0.42106053071932764</v>
      </c>
      <c r="I35" s="27">
        <f t="shared" ref="I35:I66" si="7">IF((E35-SUM(F35:F35))&gt;0,((E35-SUM(F35:F35))/D35),0)</f>
        <v>0.44360927872861983</v>
      </c>
      <c r="J35" s="41">
        <v>239774.16505474065</v>
      </c>
      <c r="K35" s="42">
        <v>169665.57805336246</v>
      </c>
      <c r="L35" s="51">
        <v>169665.57805336246</v>
      </c>
      <c r="M35" s="56">
        <f t="shared" si="2"/>
        <v>579105.3211614656</v>
      </c>
      <c r="N35" s="16">
        <f t="shared" si="3"/>
        <v>3.3020152991488517E-3</v>
      </c>
      <c r="O35" s="16">
        <f t="shared" si="4"/>
        <v>1.390348314302955E-3</v>
      </c>
      <c r="P35" s="14">
        <f t="shared" si="5"/>
        <v>1.4648046252062898E-3</v>
      </c>
      <c r="Q35" s="61"/>
    </row>
    <row r="36" spans="1:17" x14ac:dyDescent="0.25">
      <c r="A36" s="10" t="s">
        <v>60</v>
      </c>
      <c r="B36" s="8" t="s">
        <v>63</v>
      </c>
      <c r="C36" s="13">
        <v>429.19920217082688</v>
      </c>
      <c r="D36" s="36">
        <v>407.3829212236023</v>
      </c>
      <c r="E36" s="31">
        <v>1184</v>
      </c>
      <c r="F36" s="32">
        <v>500</v>
      </c>
      <c r="G36" s="14">
        <v>18</v>
      </c>
      <c r="H36" s="24">
        <f t="shared" si="6"/>
        <v>1.5936655905705972</v>
      </c>
      <c r="I36" s="27">
        <f t="shared" si="7"/>
        <v>1.6790100035258215</v>
      </c>
      <c r="J36" s="41">
        <v>1090370.4736301629</v>
      </c>
      <c r="K36" s="42">
        <v>771552.41749479109</v>
      </c>
      <c r="L36" s="51">
        <v>771552.41749479109</v>
      </c>
      <c r="M36" s="56">
        <f t="shared" si="2"/>
        <v>2633475.3086197451</v>
      </c>
      <c r="N36" s="16">
        <f t="shared" si="3"/>
        <v>1.5015879566695596E-2</v>
      </c>
      <c r="O36" s="16">
        <f t="shared" si="4"/>
        <v>2.3930290577594899E-2</v>
      </c>
      <c r="P36" s="14">
        <f t="shared" si="5"/>
        <v>2.5211812004220884E-2</v>
      </c>
      <c r="Q36" s="61"/>
    </row>
    <row r="37" spans="1:17" x14ac:dyDescent="0.25">
      <c r="A37" s="10" t="s">
        <v>60</v>
      </c>
      <c r="B37" s="8" t="s">
        <v>9</v>
      </c>
      <c r="C37" s="13">
        <v>131.01470703267699</v>
      </c>
      <c r="D37" s="36">
        <v>124.35520337473554</v>
      </c>
      <c r="E37" s="31">
        <v>522</v>
      </c>
      <c r="F37" s="32">
        <v>500</v>
      </c>
      <c r="G37" s="14">
        <v>18</v>
      </c>
      <c r="H37" s="24">
        <f t="shared" si="6"/>
        <v>0.16792007934279377</v>
      </c>
      <c r="I37" s="27">
        <f t="shared" si="7"/>
        <v>0.17691258108198793</v>
      </c>
      <c r="J37" s="41">
        <v>79694.031905196272</v>
      </c>
      <c r="K37" s="42">
        <v>56391.955269706828</v>
      </c>
      <c r="L37" s="51">
        <v>56391.955269706828</v>
      </c>
      <c r="M37" s="56">
        <f t="shared" si="2"/>
        <v>192477.94244460994</v>
      </c>
      <c r="N37" s="16">
        <f t="shared" si="3"/>
        <v>1.0974948553850129E-3</v>
      </c>
      <c r="O37" s="16">
        <f t="shared" si="4"/>
        <v>1.8429142319455934E-4</v>
      </c>
      <c r="P37" s="14">
        <f t="shared" si="5"/>
        <v>1.9416064759036572E-4</v>
      </c>
      <c r="Q37" s="61"/>
    </row>
    <row r="38" spans="1:17" x14ac:dyDescent="0.25">
      <c r="A38" s="10" t="s">
        <v>60</v>
      </c>
      <c r="B38" s="8" t="s">
        <v>64</v>
      </c>
      <c r="C38" s="13">
        <v>1305.126277815368</v>
      </c>
      <c r="D38" s="36">
        <v>1238.7864491194778</v>
      </c>
      <c r="E38" s="31">
        <v>1607</v>
      </c>
      <c r="F38" s="32">
        <v>800</v>
      </c>
      <c r="G38" s="14">
        <v>18</v>
      </c>
      <c r="H38" s="24">
        <f t="shared" si="6"/>
        <v>0.61833097204266363</v>
      </c>
      <c r="I38" s="27">
        <f t="shared" si="7"/>
        <v>0.65144400035503369</v>
      </c>
      <c r="J38" s="41">
        <v>3035447.4487527385</v>
      </c>
      <c r="K38" s="42">
        <v>2147900.0705754114</v>
      </c>
      <c r="L38" s="51">
        <v>2147900.0705754114</v>
      </c>
      <c r="M38" s="56">
        <f t="shared" si="2"/>
        <v>7331247.5899035614</v>
      </c>
      <c r="N38" s="16">
        <f t="shared" si="3"/>
        <v>4.1802226329327903E-2</v>
      </c>
      <c r="O38" s="16">
        <f t="shared" si="4"/>
        <v>2.5847611239760749E-2</v>
      </c>
      <c r="P38" s="14">
        <f t="shared" si="5"/>
        <v>2.7231809543723885E-2</v>
      </c>
      <c r="Q38" s="61"/>
    </row>
    <row r="39" spans="1:17" x14ac:dyDescent="0.25">
      <c r="A39" s="10" t="s">
        <v>60</v>
      </c>
      <c r="B39" s="8" t="s">
        <v>11</v>
      </c>
      <c r="C39" s="13">
        <v>1203.9061601619028</v>
      </c>
      <c r="D39" s="36">
        <v>1142.711370210423</v>
      </c>
      <c r="E39" s="31">
        <v>1074</v>
      </c>
      <c r="F39" s="32">
        <v>800</v>
      </c>
      <c r="G39" s="14">
        <v>18</v>
      </c>
      <c r="H39" s="24">
        <f t="shared" si="6"/>
        <v>0.22759248940395166</v>
      </c>
      <c r="I39" s="27">
        <f t="shared" si="7"/>
        <v>0.23978058426910084</v>
      </c>
      <c r="J39" s="41">
        <v>373337.45089332818</v>
      </c>
      <c r="K39" s="42">
        <v>264175.7271903092</v>
      </c>
      <c r="L39" s="51">
        <v>264175.7271903092</v>
      </c>
      <c r="M39" s="56">
        <f t="shared" si="2"/>
        <v>901688.90527394658</v>
      </c>
      <c r="N39" s="16">
        <f t="shared" si="3"/>
        <v>5.1413628082640226E-3</v>
      </c>
      <c r="O39" s="16">
        <f t="shared" si="4"/>
        <v>1.1701355604617008E-3</v>
      </c>
      <c r="P39" s="14">
        <f t="shared" si="5"/>
        <v>1.2327989781049725E-3</v>
      </c>
      <c r="Q39" s="61"/>
    </row>
    <row r="40" spans="1:17" x14ac:dyDescent="0.25">
      <c r="A40" s="10" t="s">
        <v>60</v>
      </c>
      <c r="B40" s="8" t="s">
        <v>65</v>
      </c>
      <c r="C40" s="13">
        <v>300.49126194187522</v>
      </c>
      <c r="D40" s="36">
        <v>285.21723123643085</v>
      </c>
      <c r="E40" s="31">
        <v>125</v>
      </c>
      <c r="F40" s="32">
        <v>50</v>
      </c>
      <c r="G40" s="14">
        <v>15</v>
      </c>
      <c r="H40" s="24">
        <f t="shared" si="6"/>
        <v>0.24959128433660557</v>
      </c>
      <c r="I40" s="27">
        <f t="shared" si="7"/>
        <v>0.26295746464851116</v>
      </c>
      <c r="J40" s="41">
        <v>2895.4549999999999</v>
      </c>
      <c r="K40" s="42">
        <v>2895.4549999999999</v>
      </c>
      <c r="L40" s="51">
        <v>2895.4549999999999</v>
      </c>
      <c r="M40" s="56">
        <f t="shared" si="2"/>
        <v>8686.3649999999998</v>
      </c>
      <c r="N40" s="16">
        <f t="shared" si="3"/>
        <v>4.952900461433316E-5</v>
      </c>
      <c r="O40" s="16">
        <f t="shared" si="4"/>
        <v>1.2362007873605078E-5</v>
      </c>
      <c r="P40" s="14">
        <f t="shared" si="5"/>
        <v>1.3024021479949458E-5</v>
      </c>
      <c r="Q40" s="61"/>
    </row>
    <row r="41" spans="1:17" x14ac:dyDescent="0.25">
      <c r="A41" s="10" t="s">
        <v>60</v>
      </c>
      <c r="B41" s="8" t="s">
        <v>66</v>
      </c>
      <c r="C41" s="13">
        <v>55.775261141973033</v>
      </c>
      <c r="D41" s="36">
        <v>52.940193507122444</v>
      </c>
      <c r="E41" s="31">
        <v>168</v>
      </c>
      <c r="F41" s="32">
        <v>50</v>
      </c>
      <c r="G41" s="14">
        <v>15</v>
      </c>
      <c r="H41" s="24">
        <f t="shared" si="6"/>
        <v>2.1156333037982042</v>
      </c>
      <c r="I41" s="27">
        <f t="shared" si="7"/>
        <v>2.2289302736327281</v>
      </c>
      <c r="J41" s="41">
        <v>3500309.9145335071</v>
      </c>
      <c r="K41" s="42">
        <v>2476839.4246296696</v>
      </c>
      <c r="L41" s="51">
        <v>2476839.4246296696</v>
      </c>
      <c r="M41" s="56">
        <f t="shared" si="2"/>
        <v>8453988.7637928464</v>
      </c>
      <c r="N41" s="16">
        <f t="shared" si="3"/>
        <v>4.8204012667141728E-2</v>
      </c>
      <c r="O41" s="16">
        <f t="shared" si="4"/>
        <v>0.10198201457531554</v>
      </c>
      <c r="P41" s="14">
        <f t="shared" si="5"/>
        <v>0.1074433831443677</v>
      </c>
      <c r="Q41" s="61"/>
    </row>
    <row r="42" spans="1:17" x14ac:dyDescent="0.25">
      <c r="A42" s="10" t="s">
        <v>60</v>
      </c>
      <c r="B42" s="8" t="s">
        <v>67</v>
      </c>
      <c r="C42" s="13">
        <v>57.295677155885357</v>
      </c>
      <c r="D42" s="36">
        <v>54.383326472165606</v>
      </c>
      <c r="E42" s="31">
        <v>263</v>
      </c>
      <c r="F42" s="32">
        <v>50</v>
      </c>
      <c r="G42" s="14">
        <v>15</v>
      </c>
      <c r="H42" s="24">
        <f t="shared" si="6"/>
        <v>3.7175579480540417</v>
      </c>
      <c r="I42" s="27">
        <f t="shared" si="7"/>
        <v>3.9166416219319968</v>
      </c>
      <c r="J42" s="41">
        <v>170545.97967902184</v>
      </c>
      <c r="K42" s="42">
        <v>120679.31597347937</v>
      </c>
      <c r="L42" s="51">
        <v>120679.31597347937</v>
      </c>
      <c r="M42" s="56">
        <f t="shared" si="2"/>
        <v>411904.61162598059</v>
      </c>
      <c r="N42" s="16">
        <f t="shared" si="3"/>
        <v>2.3486493383467425E-3</v>
      </c>
      <c r="O42" s="16">
        <f t="shared" si="4"/>
        <v>8.7312400149627996E-3</v>
      </c>
      <c r="P42" s="14">
        <f t="shared" si="5"/>
        <v>9.1988177538918966E-3</v>
      </c>
      <c r="Q42" s="61"/>
    </row>
    <row r="43" spans="1:17" x14ac:dyDescent="0.25">
      <c r="A43" s="10" t="s">
        <v>60</v>
      </c>
      <c r="B43" s="8" t="s">
        <v>68</v>
      </c>
      <c r="C43" s="13">
        <v>300.4481931068554</v>
      </c>
      <c r="D43" s="36">
        <v>285.17635159887408</v>
      </c>
      <c r="E43" s="31">
        <v>167.75325717468411</v>
      </c>
      <c r="F43" s="32">
        <v>50</v>
      </c>
      <c r="G43" s="14">
        <v>15</v>
      </c>
      <c r="H43" s="24">
        <f t="shared" si="6"/>
        <v>0.39192532981153516</v>
      </c>
      <c r="I43" s="27">
        <f t="shared" si="7"/>
        <v>0.41291382162120704</v>
      </c>
      <c r="J43" s="41">
        <v>2895.04</v>
      </c>
      <c r="K43" s="42">
        <v>2895.04</v>
      </c>
      <c r="L43" s="51">
        <v>2895.04</v>
      </c>
      <c r="M43" s="56">
        <f t="shared" si="2"/>
        <v>8685.119999999999</v>
      </c>
      <c r="N43" s="16">
        <f t="shared" si="3"/>
        <v>4.9521905717297991E-5</v>
      </c>
      <c r="O43" s="16">
        <f t="shared" si="4"/>
        <v>1.9408889231147763E-5</v>
      </c>
      <c r="P43" s="14">
        <f t="shared" si="5"/>
        <v>2.0448279343694618E-5</v>
      </c>
      <c r="Q43" s="61"/>
    </row>
    <row r="44" spans="1:17" x14ac:dyDescent="0.25">
      <c r="A44" s="10" t="s">
        <v>60</v>
      </c>
      <c r="B44" s="8" t="s">
        <v>69</v>
      </c>
      <c r="C44" s="13">
        <v>300.4481931068554</v>
      </c>
      <c r="D44" s="36">
        <v>285.17635159887408</v>
      </c>
      <c r="E44" s="31">
        <v>125</v>
      </c>
      <c r="F44" s="32">
        <v>100</v>
      </c>
      <c r="G44" s="14">
        <v>15</v>
      </c>
      <c r="H44" s="24">
        <f t="shared" si="6"/>
        <v>8.3209020967913314E-2</v>
      </c>
      <c r="I44" s="27">
        <f t="shared" si="7"/>
        <v>8.7665053079733365E-2</v>
      </c>
      <c r="J44" s="41">
        <v>2895.04</v>
      </c>
      <c r="K44" s="42">
        <v>2895.04</v>
      </c>
      <c r="L44" s="51">
        <v>2895.04</v>
      </c>
      <c r="M44" s="56">
        <f t="shared" si="2"/>
        <v>8685.119999999999</v>
      </c>
      <c r="N44" s="16">
        <f t="shared" si="3"/>
        <v>4.9521905717297991E-5</v>
      </c>
      <c r="O44" s="16">
        <f t="shared" si="4"/>
        <v>4.120669291201675E-6</v>
      </c>
      <c r="P44" s="14">
        <f t="shared" si="5"/>
        <v>4.34134049331648E-6</v>
      </c>
      <c r="Q44" s="61"/>
    </row>
    <row r="45" spans="1:17" x14ac:dyDescent="0.25">
      <c r="A45" s="10" t="s">
        <v>60</v>
      </c>
      <c r="B45" s="8" t="s">
        <v>70</v>
      </c>
      <c r="C45" s="13">
        <v>55.775261141973033</v>
      </c>
      <c r="D45" s="36">
        <v>52.940193507122444</v>
      </c>
      <c r="E45" s="31">
        <v>168</v>
      </c>
      <c r="F45" s="32">
        <v>100</v>
      </c>
      <c r="G45" s="14">
        <v>15</v>
      </c>
      <c r="H45" s="24">
        <f t="shared" si="6"/>
        <v>1.2191785140532023</v>
      </c>
      <c r="I45" s="27">
        <f t="shared" si="7"/>
        <v>1.2844682932798772</v>
      </c>
      <c r="J45" s="41">
        <v>347080.80461413058</v>
      </c>
      <c r="K45" s="42">
        <v>245596.37329000194</v>
      </c>
      <c r="L45" s="51">
        <v>245596.37329000194</v>
      </c>
      <c r="M45" s="56">
        <f t="shared" si="2"/>
        <v>838273.5511941344</v>
      </c>
      <c r="N45" s="16">
        <f t="shared" si="3"/>
        <v>4.7797731945604088E-3</v>
      </c>
      <c r="O45" s="16">
        <f t="shared" si="4"/>
        <v>5.8273967808554874E-3</v>
      </c>
      <c r="P45" s="14">
        <f t="shared" si="5"/>
        <v>6.1394671174819148E-3</v>
      </c>
      <c r="Q45" s="61"/>
    </row>
    <row r="46" spans="1:17" x14ac:dyDescent="0.25">
      <c r="A46" s="10" t="s">
        <v>60</v>
      </c>
      <c r="B46" s="8" t="s">
        <v>71</v>
      </c>
      <c r="C46" s="13">
        <v>57.295677155885357</v>
      </c>
      <c r="D46" s="36">
        <v>54.383326472165606</v>
      </c>
      <c r="E46" s="31">
        <v>263</v>
      </c>
      <c r="F46" s="32">
        <v>100</v>
      </c>
      <c r="G46" s="14">
        <v>15</v>
      </c>
      <c r="H46" s="24">
        <f t="shared" si="6"/>
        <v>2.84489176306483</v>
      </c>
      <c r="I46" s="27">
        <f t="shared" si="7"/>
        <v>2.9972421801639224</v>
      </c>
      <c r="J46" s="41">
        <v>29711.843149655371</v>
      </c>
      <c r="K46" s="42">
        <v>21024.271075519056</v>
      </c>
      <c r="L46" s="51">
        <v>21024.271075519056</v>
      </c>
      <c r="M46" s="56">
        <f t="shared" si="2"/>
        <v>71760.385300693481</v>
      </c>
      <c r="N46" s="16">
        <f t="shared" si="3"/>
        <v>4.0917235859699343E-4</v>
      </c>
      <c r="O46" s="16">
        <f t="shared" si="4"/>
        <v>1.1640510726463956E-3</v>
      </c>
      <c r="P46" s="14">
        <f t="shared" si="5"/>
        <v>1.2263886521440667E-3</v>
      </c>
      <c r="Q46" s="61"/>
    </row>
    <row r="47" spans="1:17" x14ac:dyDescent="0.25">
      <c r="A47" s="10" t="s">
        <v>60</v>
      </c>
      <c r="B47" s="8" t="s">
        <v>72</v>
      </c>
      <c r="C47" s="13">
        <v>300.4481931068554</v>
      </c>
      <c r="D47" s="36">
        <v>285.17635159887408</v>
      </c>
      <c r="E47" s="31">
        <v>167.75325717468411</v>
      </c>
      <c r="F47" s="32">
        <v>100</v>
      </c>
      <c r="G47" s="14">
        <v>15</v>
      </c>
      <c r="H47" s="24">
        <f t="shared" si="6"/>
        <v>0.22550728787570853</v>
      </c>
      <c r="I47" s="27">
        <f t="shared" si="7"/>
        <v>0.23758371546174031</v>
      </c>
      <c r="J47" s="41">
        <v>2895.04</v>
      </c>
      <c r="K47" s="42">
        <v>2895.04</v>
      </c>
      <c r="L47" s="51">
        <v>2895.04</v>
      </c>
      <c r="M47" s="56">
        <f t="shared" si="2"/>
        <v>8685.119999999999</v>
      </c>
      <c r="N47" s="16">
        <f t="shared" si="3"/>
        <v>4.9521905717297991E-5</v>
      </c>
      <c r="O47" s="16">
        <f t="shared" si="4"/>
        <v>1.1167550648744414E-5</v>
      </c>
      <c r="P47" s="14">
        <f t="shared" si="5"/>
        <v>1.1765598357061656E-5</v>
      </c>
      <c r="Q47" s="61"/>
    </row>
    <row r="48" spans="1:17" x14ac:dyDescent="0.25">
      <c r="A48" s="10" t="s">
        <v>60</v>
      </c>
      <c r="B48" s="8" t="s">
        <v>73</v>
      </c>
      <c r="C48" s="13">
        <v>99.698323436831743</v>
      </c>
      <c r="D48" s="36">
        <v>94.630637795608891</v>
      </c>
      <c r="E48" s="31">
        <v>254</v>
      </c>
      <c r="F48" s="32">
        <v>150</v>
      </c>
      <c r="G48" s="14">
        <v>12</v>
      </c>
      <c r="H48" s="24">
        <f t="shared" si="6"/>
        <v>1.0431469298066358</v>
      </c>
      <c r="I48" s="27">
        <f t="shared" si="7"/>
        <v>1.0990098177783376</v>
      </c>
      <c r="J48" s="41">
        <v>21134.6718</v>
      </c>
      <c r="K48" s="42">
        <v>15322.637054999999</v>
      </c>
      <c r="L48" s="51">
        <v>15322.637054999999</v>
      </c>
      <c r="M48" s="56">
        <f t="shared" si="2"/>
        <v>51779.945909999995</v>
      </c>
      <c r="N48" s="16">
        <f t="shared" si="3"/>
        <v>2.9524538514169173E-4</v>
      </c>
      <c r="O48" s="16">
        <f t="shared" si="4"/>
        <v>3.0798431705013346E-4</v>
      </c>
      <c r="P48" s="14">
        <f t="shared" si="5"/>
        <v>3.2447757692446571E-4</v>
      </c>
      <c r="Q48" s="61"/>
    </row>
    <row r="49" spans="1:17" x14ac:dyDescent="0.25">
      <c r="A49" s="10" t="s">
        <v>60</v>
      </c>
      <c r="B49" s="8" t="s">
        <v>74</v>
      </c>
      <c r="C49" s="13">
        <v>116.14312443757836</v>
      </c>
      <c r="D49" s="36">
        <v>110.23954628551593</v>
      </c>
      <c r="E49" s="31">
        <v>508</v>
      </c>
      <c r="F49" s="32">
        <v>175</v>
      </c>
      <c r="G49" s="14">
        <v>12</v>
      </c>
      <c r="H49" s="24">
        <f t="shared" si="6"/>
        <v>2.8671520730353031</v>
      </c>
      <c r="I49" s="27">
        <f t="shared" si="7"/>
        <v>3.0206945803055429</v>
      </c>
      <c r="J49" s="41">
        <v>36931.11477</v>
      </c>
      <c r="K49" s="42">
        <v>26775.05820825</v>
      </c>
      <c r="L49" s="51">
        <v>26775.05820825</v>
      </c>
      <c r="M49" s="56">
        <f t="shared" si="2"/>
        <v>90481.231186500008</v>
      </c>
      <c r="N49" s="16">
        <f t="shared" si="3"/>
        <v>5.1591722394197159E-4</v>
      </c>
      <c r="O49" s="16">
        <f t="shared" si="4"/>
        <v>1.4792131381398425E-3</v>
      </c>
      <c r="P49" s="14">
        <f t="shared" si="5"/>
        <v>1.5584283622477946E-3</v>
      </c>
      <c r="Q49" s="61"/>
    </row>
    <row r="50" spans="1:17" x14ac:dyDescent="0.25">
      <c r="A50" s="10" t="s">
        <v>60</v>
      </c>
      <c r="B50" s="8" t="s">
        <v>75</v>
      </c>
      <c r="C50" s="13">
        <v>104.5267705310406</v>
      </c>
      <c r="D50" s="36">
        <v>99.213653962144178</v>
      </c>
      <c r="E50" s="31">
        <v>763</v>
      </c>
      <c r="F50" s="32">
        <v>200</v>
      </c>
      <c r="G50" s="14">
        <v>12</v>
      </c>
      <c r="H50" s="24">
        <f t="shared" si="6"/>
        <v>5.3861799914004784</v>
      </c>
      <c r="I50" s="27">
        <f t="shared" si="7"/>
        <v>5.6746221665701126</v>
      </c>
      <c r="J50" s="41">
        <v>3021.5776499999997</v>
      </c>
      <c r="K50" s="42">
        <v>2190.6437962499995</v>
      </c>
      <c r="L50" s="51">
        <v>2190.6437962499995</v>
      </c>
      <c r="M50" s="56">
        <f t="shared" si="2"/>
        <v>7402.8652424999991</v>
      </c>
      <c r="N50" s="16">
        <f t="shared" si="3"/>
        <v>4.2210584836703158E-5</v>
      </c>
      <c r="O50" s="16">
        <f t="shared" si="4"/>
        <v>2.2735380747276299E-4</v>
      </c>
      <c r="P50" s="14">
        <f t="shared" si="5"/>
        <v>2.3952912037824401E-4</v>
      </c>
      <c r="Q50" s="61"/>
    </row>
    <row r="51" spans="1:17" x14ac:dyDescent="0.25">
      <c r="A51" s="10" t="s">
        <v>60</v>
      </c>
      <c r="B51" s="8" t="s">
        <v>76</v>
      </c>
      <c r="C51" s="13">
        <v>131.78133229605299</v>
      </c>
      <c r="D51" s="36">
        <v>125.0828609232521</v>
      </c>
      <c r="E51" s="31">
        <v>1017</v>
      </c>
      <c r="F51" s="32">
        <v>200</v>
      </c>
      <c r="G51" s="14">
        <v>12</v>
      </c>
      <c r="H51" s="24">
        <f t="shared" si="6"/>
        <v>6.1996641388066323</v>
      </c>
      <c r="I51" s="27">
        <f t="shared" si="7"/>
        <v>6.5316702381894833</v>
      </c>
      <c r="J51" s="41">
        <v>3809.4310800000003</v>
      </c>
      <c r="K51" s="42">
        <v>2761.8375329999994</v>
      </c>
      <c r="L51" s="51">
        <v>2761.8375329999994</v>
      </c>
      <c r="M51" s="56">
        <f t="shared" si="2"/>
        <v>9333.1061460000001</v>
      </c>
      <c r="N51" s="16">
        <f t="shared" si="3"/>
        <v>5.3216674336306982E-5</v>
      </c>
      <c r="O51" s="16">
        <f t="shared" si="4"/>
        <v>3.2992550746935366E-4</v>
      </c>
      <c r="P51" s="14">
        <f t="shared" si="5"/>
        <v>3.4759376793787837E-4</v>
      </c>
      <c r="Q51" s="61"/>
    </row>
    <row r="52" spans="1:17" x14ac:dyDescent="0.25">
      <c r="A52" s="10" t="s">
        <v>60</v>
      </c>
      <c r="B52" s="8" t="s">
        <v>77</v>
      </c>
      <c r="C52" s="13">
        <v>89.594374740892647</v>
      </c>
      <c r="D52" s="36">
        <v>85.040274824695359</v>
      </c>
      <c r="E52" s="31">
        <v>1342</v>
      </c>
      <c r="F52" s="32">
        <v>200</v>
      </c>
      <c r="G52" s="14">
        <v>12</v>
      </c>
      <c r="H52" s="24">
        <f t="shared" si="6"/>
        <v>12.746335953598308</v>
      </c>
      <c r="I52" s="27">
        <f t="shared" si="7"/>
        <v>13.42893120176474</v>
      </c>
      <c r="J52" s="41">
        <v>2330.9313300000003</v>
      </c>
      <c r="K52" s="42">
        <v>0</v>
      </c>
      <c r="L52" s="51">
        <v>0</v>
      </c>
      <c r="M52" s="56">
        <f t="shared" si="2"/>
        <v>2330.9313300000003</v>
      </c>
      <c r="N52" s="16">
        <f t="shared" si="3"/>
        <v>1.329079639173161E-5</v>
      </c>
      <c r="O52" s="16">
        <f t="shared" si="4"/>
        <v>1.694089558998833E-4</v>
      </c>
      <c r="P52" s="14">
        <f t="shared" si="5"/>
        <v>1.7848119036122684E-4</v>
      </c>
      <c r="Q52" s="61"/>
    </row>
    <row r="53" spans="1:17" x14ac:dyDescent="0.25">
      <c r="A53" s="10" t="s">
        <v>60</v>
      </c>
      <c r="B53" s="8" t="s">
        <v>4</v>
      </c>
      <c r="C53" s="13">
        <v>55.222682929777989</v>
      </c>
      <c r="D53" s="36">
        <v>52.415702955534698</v>
      </c>
      <c r="E53" s="31">
        <v>325</v>
      </c>
      <c r="F53" s="32">
        <v>200</v>
      </c>
      <c r="G53" s="14">
        <v>20</v>
      </c>
      <c r="H53" s="24">
        <f t="shared" si="6"/>
        <v>2.2635626044998922</v>
      </c>
      <c r="I53" s="27">
        <f t="shared" si="7"/>
        <v>2.3847815244610957</v>
      </c>
      <c r="J53" s="41">
        <v>532.11129125402556</v>
      </c>
      <c r="K53" s="42">
        <v>532.11129125402556</v>
      </c>
      <c r="L53" s="51">
        <v>532.11129125402556</v>
      </c>
      <c r="M53" s="56">
        <f t="shared" si="2"/>
        <v>1596.3338737620766</v>
      </c>
      <c r="N53" s="16">
        <f t="shared" si="3"/>
        <v>9.1021765490603056E-6</v>
      </c>
      <c r="O53" s="16">
        <f t="shared" si="4"/>
        <v>2.0603346456008785E-5</v>
      </c>
      <c r="P53" s="14">
        <f t="shared" si="5"/>
        <v>2.170670246658207E-5</v>
      </c>
      <c r="Q53" s="61"/>
    </row>
    <row r="54" spans="1:17" x14ac:dyDescent="0.25">
      <c r="A54" s="10" t="s">
        <v>60</v>
      </c>
      <c r="B54" s="8" t="s">
        <v>5</v>
      </c>
      <c r="C54" s="13">
        <v>95.882758241226838</v>
      </c>
      <c r="D54" s="36">
        <v>91.009018538997964</v>
      </c>
      <c r="E54" s="31">
        <v>325</v>
      </c>
      <c r="F54" s="32">
        <v>200</v>
      </c>
      <c r="G54" s="14">
        <v>20</v>
      </c>
      <c r="H54" s="24">
        <f t="shared" si="6"/>
        <v>1.3036754708862097</v>
      </c>
      <c r="I54" s="27">
        <f t="shared" si="7"/>
        <v>1.373490254116263</v>
      </c>
      <c r="J54" s="41">
        <v>923.90111435937604</v>
      </c>
      <c r="K54" s="42">
        <v>923.90111435937604</v>
      </c>
      <c r="L54" s="51">
        <v>923.90111435937604</v>
      </c>
      <c r="M54" s="56">
        <f t="shared" si="2"/>
        <v>2771.703343078128</v>
      </c>
      <c r="N54" s="16">
        <f t="shared" si="3"/>
        <v>1.5804045497613702E-5</v>
      </c>
      <c r="O54" s="16">
        <f t="shared" si="4"/>
        <v>2.0603346456008626E-5</v>
      </c>
      <c r="P54" s="14">
        <f t="shared" si="5"/>
        <v>2.1706702466582426E-5</v>
      </c>
      <c r="Q54" s="61"/>
    </row>
    <row r="55" spans="1:17" x14ac:dyDescent="0.25">
      <c r="A55" s="10" t="s">
        <v>60</v>
      </c>
      <c r="B55" s="8" t="s">
        <v>78</v>
      </c>
      <c r="C55" s="13">
        <v>544.5468452255667</v>
      </c>
      <c r="D55" s="36">
        <v>516.86742060343795</v>
      </c>
      <c r="E55" s="31">
        <v>5250.3105169054361</v>
      </c>
      <c r="F55" s="32">
        <v>2000</v>
      </c>
      <c r="G55" s="14">
        <v>18</v>
      </c>
      <c r="H55" s="24">
        <f t="shared" si="6"/>
        <v>5.9688354553942293</v>
      </c>
      <c r="I55" s="27">
        <f t="shared" si="7"/>
        <v>6.2884801543705899</v>
      </c>
      <c r="J55" s="41">
        <v>104942.21199999998</v>
      </c>
      <c r="K55" s="42">
        <v>76083.103699999992</v>
      </c>
      <c r="L55" s="51">
        <v>76083.103699999992</v>
      </c>
      <c r="M55" s="56">
        <f t="shared" si="2"/>
        <v>257108.41939999996</v>
      </c>
      <c r="N55" s="16">
        <f t="shared" si="3"/>
        <v>1.4660130089912758E-3</v>
      </c>
      <c r="O55" s="16">
        <f t="shared" si="4"/>
        <v>8.7503904261363053E-3</v>
      </c>
      <c r="P55" s="14">
        <f t="shared" si="5"/>
        <v>9.2189937130907514E-3</v>
      </c>
      <c r="Q55" s="61"/>
    </row>
    <row r="56" spans="1:17" x14ac:dyDescent="0.25">
      <c r="A56" s="10" t="s">
        <v>60</v>
      </c>
      <c r="B56" s="8" t="s">
        <v>79</v>
      </c>
      <c r="C56" s="13">
        <v>2453.6315311493017</v>
      </c>
      <c r="D56" s="36">
        <v>2328.9129516324274</v>
      </c>
      <c r="E56" s="31">
        <v>5250.3105169054361</v>
      </c>
      <c r="F56" s="32">
        <v>1200</v>
      </c>
      <c r="G56" s="14">
        <v>18</v>
      </c>
      <c r="H56" s="24">
        <f t="shared" si="6"/>
        <v>1.6507411424600646</v>
      </c>
      <c r="I56" s="27">
        <f t="shared" si="7"/>
        <v>1.7391420808864551</v>
      </c>
      <c r="J56" s="41">
        <v>1654978.5</v>
      </c>
      <c r="K56" s="42">
        <v>1199859.4124999999</v>
      </c>
      <c r="L56" s="51">
        <v>1199859.4124999999</v>
      </c>
      <c r="M56" s="56">
        <f t="shared" si="2"/>
        <v>4054697.3249999993</v>
      </c>
      <c r="N56" s="16">
        <f t="shared" si="3"/>
        <v>2.3119581380663751E-2</v>
      </c>
      <c r="O56" s="16">
        <f t="shared" si="4"/>
        <v>3.8164444181515315E-2</v>
      </c>
      <c r="P56" s="14">
        <f t="shared" si="5"/>
        <v>4.0208236871591294E-2</v>
      </c>
      <c r="Q56" s="61"/>
    </row>
    <row r="57" spans="1:17" x14ac:dyDescent="0.25">
      <c r="A57" s="10" t="s">
        <v>60</v>
      </c>
      <c r="B57" s="8" t="s">
        <v>13</v>
      </c>
      <c r="C57" s="13">
        <v>2343.5475888354954</v>
      </c>
      <c r="D57" s="36">
        <v>2224.4245980362803</v>
      </c>
      <c r="E57" s="31">
        <v>4717</v>
      </c>
      <c r="F57" s="32">
        <v>1200</v>
      </c>
      <c r="G57" s="14">
        <v>18</v>
      </c>
      <c r="H57" s="24">
        <f t="shared" si="6"/>
        <v>1.500716271670673</v>
      </c>
      <c r="I57" s="27">
        <f t="shared" si="7"/>
        <v>1.5810830374312548</v>
      </c>
      <c r="J57" s="41">
        <v>1535563.0799999998</v>
      </c>
      <c r="K57" s="42">
        <v>1113283.2329999998</v>
      </c>
      <c r="L57" s="51">
        <v>1113283.2329999998</v>
      </c>
      <c r="M57" s="56">
        <f t="shared" si="2"/>
        <v>3762129.5459999992</v>
      </c>
      <c r="N57" s="16">
        <f t="shared" si="3"/>
        <v>2.145138175100322E-2</v>
      </c>
      <c r="O57" s="16">
        <f t="shared" si="4"/>
        <v>3.2192437643549864E-2</v>
      </c>
      <c r="P57" s="14">
        <f t="shared" si="5"/>
        <v>3.3916415815973558E-2</v>
      </c>
      <c r="Q57" s="61"/>
    </row>
    <row r="58" spans="1:17" x14ac:dyDescent="0.25">
      <c r="A58" s="10" t="s">
        <v>60</v>
      </c>
      <c r="B58" s="8" t="s">
        <v>3</v>
      </c>
      <c r="C58" s="13">
        <v>114.73537649608102</v>
      </c>
      <c r="D58" s="36">
        <v>108.90335445232273</v>
      </c>
      <c r="E58" s="31">
        <v>153.75</v>
      </c>
      <c r="F58" s="32">
        <v>75</v>
      </c>
      <c r="G58" s="14">
        <v>15</v>
      </c>
      <c r="H58" s="24">
        <f t="shared" si="6"/>
        <v>0.68636197836235657</v>
      </c>
      <c r="I58" s="27">
        <f t="shared" si="7"/>
        <v>0.72311822161985195</v>
      </c>
      <c r="J58" s="41">
        <v>1105.56</v>
      </c>
      <c r="K58" s="42">
        <v>1105.56</v>
      </c>
      <c r="L58" s="51">
        <v>1105.56</v>
      </c>
      <c r="M58" s="56">
        <f t="shared" si="2"/>
        <v>3316.68</v>
      </c>
      <c r="N58" s="16">
        <f t="shared" si="3"/>
        <v>1.8911461701674579E-5</v>
      </c>
      <c r="O58" s="16">
        <f t="shared" si="4"/>
        <v>1.2980108267285302E-5</v>
      </c>
      <c r="P58" s="14">
        <f t="shared" si="5"/>
        <v>1.367522255394686E-5</v>
      </c>
      <c r="Q58" s="61"/>
    </row>
    <row r="59" spans="1:17" x14ac:dyDescent="0.25">
      <c r="A59" s="10" t="s">
        <v>60</v>
      </c>
      <c r="B59" s="8" t="s">
        <v>2</v>
      </c>
      <c r="C59" s="13">
        <v>114.73537649608102</v>
      </c>
      <c r="D59" s="36">
        <v>108.90335445232273</v>
      </c>
      <c r="E59" s="31">
        <v>25</v>
      </c>
      <c r="F59" s="32">
        <v>15</v>
      </c>
      <c r="G59" s="14">
        <v>15</v>
      </c>
      <c r="H59" s="24">
        <f t="shared" si="6"/>
        <v>8.7157076617442111E-2</v>
      </c>
      <c r="I59" s="27">
        <f t="shared" si="7"/>
        <v>9.1824536078711355E-2</v>
      </c>
      <c r="J59" s="41">
        <v>1105.56</v>
      </c>
      <c r="K59" s="42">
        <v>1105.56</v>
      </c>
      <c r="L59" s="51">
        <v>1105.56</v>
      </c>
      <c r="M59" s="56">
        <f t="shared" si="2"/>
        <v>3316.68</v>
      </c>
      <c r="N59" s="16">
        <f t="shared" si="3"/>
        <v>1.8911461701674579E-5</v>
      </c>
      <c r="O59" s="16">
        <f t="shared" si="4"/>
        <v>1.6482677164806734E-6</v>
      </c>
      <c r="P59" s="14">
        <f t="shared" si="5"/>
        <v>1.7365361973265853E-6</v>
      </c>
      <c r="Q59" s="61"/>
    </row>
    <row r="60" spans="1:17" x14ac:dyDescent="0.25">
      <c r="A60" s="10" t="s">
        <v>60</v>
      </c>
      <c r="B60" s="8" t="s">
        <v>80</v>
      </c>
      <c r="C60" s="13">
        <v>177.51489941657513</v>
      </c>
      <c r="D60" s="36">
        <v>168.57248388210797</v>
      </c>
      <c r="E60" s="31">
        <v>1480</v>
      </c>
      <c r="F60" s="32">
        <v>500</v>
      </c>
      <c r="G60" s="14">
        <v>15</v>
      </c>
      <c r="H60" s="24">
        <f t="shared" si="6"/>
        <v>5.5206633540108028</v>
      </c>
      <c r="I60" s="27">
        <f t="shared" si="7"/>
        <v>5.8135229275340574</v>
      </c>
      <c r="J60" s="41">
        <v>222058.19999999998</v>
      </c>
      <c r="K60" s="42">
        <v>160992.19499999998</v>
      </c>
      <c r="L60" s="51">
        <v>160992.19499999998</v>
      </c>
      <c r="M60" s="56">
        <f t="shared" si="2"/>
        <v>544042.59</v>
      </c>
      <c r="N60" s="16">
        <f t="shared" si="3"/>
        <v>3.1020902242196546E-3</v>
      </c>
      <c r="O60" s="16">
        <f t="shared" si="4"/>
        <v>1.7125595821684603E-2</v>
      </c>
      <c r="P60" s="14">
        <f t="shared" si="5"/>
        <v>1.8034072641780228E-2</v>
      </c>
      <c r="Q60" s="61"/>
    </row>
    <row r="61" spans="1:17" x14ac:dyDescent="0.25">
      <c r="A61" s="10" t="s">
        <v>60</v>
      </c>
      <c r="B61" s="8" t="s">
        <v>21</v>
      </c>
      <c r="C61" s="13">
        <v>12.095279351971556</v>
      </c>
      <c r="D61" s="36">
        <v>11.480473893008536</v>
      </c>
      <c r="E61" s="31">
        <v>130</v>
      </c>
      <c r="F61" s="32">
        <v>75</v>
      </c>
      <c r="G61" s="14">
        <v>10</v>
      </c>
      <c r="H61" s="24">
        <f t="shared" si="6"/>
        <v>4.5472285839379882</v>
      </c>
      <c r="I61" s="27">
        <f t="shared" si="7"/>
        <v>4.79074300525994</v>
      </c>
      <c r="J61" s="41">
        <v>954519.43860000011</v>
      </c>
      <c r="K61" s="42">
        <v>692026.592985</v>
      </c>
      <c r="L61" s="51">
        <v>692026.592985</v>
      </c>
      <c r="M61" s="56">
        <f t="shared" si="2"/>
        <v>2338572.62457</v>
      </c>
      <c r="N61" s="16">
        <f t="shared" si="3"/>
        <v>1.3334366482790067E-2</v>
      </c>
      <c r="O61" s="16">
        <f t="shared" si="4"/>
        <v>6.0634412419247649E-2</v>
      </c>
      <c r="P61" s="14">
        <f t="shared" si="5"/>
        <v>6.3881522956999101E-2</v>
      </c>
      <c r="Q61" s="61"/>
    </row>
    <row r="62" spans="1:17" x14ac:dyDescent="0.25">
      <c r="A62" s="10" t="s">
        <v>60</v>
      </c>
      <c r="B62" s="8" t="s">
        <v>0</v>
      </c>
      <c r="C62" s="13">
        <v>19.289497553888054</v>
      </c>
      <c r="D62" s="36">
        <v>18.30900855055927</v>
      </c>
      <c r="E62" s="31">
        <v>63</v>
      </c>
      <c r="F62" s="32">
        <v>0</v>
      </c>
      <c r="G62" s="14">
        <v>5</v>
      </c>
      <c r="H62" s="24">
        <f t="shared" si="6"/>
        <v>3.2660259721125557</v>
      </c>
      <c r="I62" s="27">
        <f t="shared" si="7"/>
        <v>3.4409290828626324</v>
      </c>
      <c r="J62" s="41">
        <v>104458.11947999998</v>
      </c>
      <c r="K62" s="42">
        <v>75732.136622999984</v>
      </c>
      <c r="L62" s="51">
        <v>75732.136622999984</v>
      </c>
      <c r="M62" s="56">
        <f t="shared" si="2"/>
        <v>255922.39272599993</v>
      </c>
      <c r="N62" s="16">
        <f t="shared" si="3"/>
        <v>1.4592503734573937E-3</v>
      </c>
      <c r="O62" s="16">
        <f t="shared" si="4"/>
        <v>4.7659496195267947E-3</v>
      </c>
      <c r="P62" s="14">
        <f t="shared" si="5"/>
        <v>5.0211770492077038E-3</v>
      </c>
      <c r="Q62" s="61"/>
    </row>
    <row r="63" spans="1:17" x14ac:dyDescent="0.25">
      <c r="A63" s="10" t="s">
        <v>60</v>
      </c>
      <c r="B63" s="8" t="s">
        <v>1</v>
      </c>
      <c r="C63" s="13">
        <v>12.110525719568443</v>
      </c>
      <c r="D63" s="36">
        <v>11.494945284702737</v>
      </c>
      <c r="E63" s="31">
        <v>31</v>
      </c>
      <c r="F63" s="32">
        <v>0</v>
      </c>
      <c r="G63" s="14">
        <v>5</v>
      </c>
      <c r="H63" s="24">
        <f t="shared" si="6"/>
        <v>2.559756753574252</v>
      </c>
      <c r="I63" s="27">
        <f t="shared" si="7"/>
        <v>2.6968375431289986</v>
      </c>
      <c r="J63" s="41">
        <v>890140.68780000007</v>
      </c>
      <c r="K63" s="42">
        <v>645351.99865500012</v>
      </c>
      <c r="L63" s="51">
        <v>645351.99865500012</v>
      </c>
      <c r="M63" s="56">
        <f t="shared" si="2"/>
        <v>2180844.6851100004</v>
      </c>
      <c r="N63" s="16">
        <f t="shared" si="3"/>
        <v>1.2435013549621407E-2</v>
      </c>
      <c r="O63" s="16">
        <f t="shared" si="4"/>
        <v>3.1830609914430728E-2</v>
      </c>
      <c r="P63" s="14">
        <f t="shared" si="5"/>
        <v>3.3535211389936807E-2</v>
      </c>
      <c r="Q63" s="61"/>
    </row>
    <row r="64" spans="1:17" x14ac:dyDescent="0.25">
      <c r="A64" s="10" t="s">
        <v>60</v>
      </c>
      <c r="B64" s="8" t="s">
        <v>22</v>
      </c>
      <c r="C64" s="13">
        <v>47.333252651825489</v>
      </c>
      <c r="D64" s="36">
        <v>44.927293990264388</v>
      </c>
      <c r="E64" s="31">
        <v>127</v>
      </c>
      <c r="F64" s="32">
        <v>0</v>
      </c>
      <c r="G64" s="14">
        <v>10</v>
      </c>
      <c r="H64" s="24">
        <f t="shared" si="6"/>
        <v>2.6831031650030082</v>
      </c>
      <c r="I64" s="27">
        <f t="shared" si="7"/>
        <v>2.8267894351153338</v>
      </c>
      <c r="J64" s="41">
        <v>444232.44893999997</v>
      </c>
      <c r="K64" s="42">
        <v>322068.52548149991</v>
      </c>
      <c r="L64" s="51">
        <v>322068.52548149991</v>
      </c>
      <c r="M64" s="56">
        <f t="shared" si="2"/>
        <v>1088369.4999029997</v>
      </c>
      <c r="N64" s="16">
        <f t="shared" si="3"/>
        <v>6.2058016192958901E-3</v>
      </c>
      <c r="O64" s="16">
        <f t="shared" si="4"/>
        <v>1.6650805966113597E-2</v>
      </c>
      <c r="P64" s="14">
        <f t="shared" si="5"/>
        <v>1.7542494453847254E-2</v>
      </c>
      <c r="Q64" s="61"/>
    </row>
    <row r="65" spans="1:17" x14ac:dyDescent="0.25">
      <c r="A65" s="10" t="s">
        <v>60</v>
      </c>
      <c r="B65" s="8" t="s">
        <v>81</v>
      </c>
      <c r="C65" s="13">
        <v>194.68845466414848</v>
      </c>
      <c r="D65" s="36">
        <v>184.49642866886398</v>
      </c>
      <c r="E65" s="31">
        <v>890</v>
      </c>
      <c r="F65" s="32">
        <v>300</v>
      </c>
      <c r="G65" s="14">
        <v>18</v>
      </c>
      <c r="H65" s="24">
        <f t="shared" si="6"/>
        <v>3.0304827321054666</v>
      </c>
      <c r="I65" s="27">
        <f t="shared" si="7"/>
        <v>3.19789387933865</v>
      </c>
      <c r="J65" s="41">
        <v>3019928.9547373396</v>
      </c>
      <c r="K65" s="42">
        <v>2136919.0949684721</v>
      </c>
      <c r="L65" s="51">
        <v>2136919.0949684721</v>
      </c>
      <c r="M65" s="56">
        <f t="shared" si="2"/>
        <v>7293767.1446742844</v>
      </c>
      <c r="N65" s="16">
        <f t="shared" si="3"/>
        <v>4.1588515629316085E-2</v>
      </c>
      <c r="O65" s="16">
        <f t="shared" si="4"/>
        <v>0.1260332784685407</v>
      </c>
      <c r="P65" s="14">
        <f t="shared" si="5"/>
        <v>0.1329956595817697</v>
      </c>
      <c r="Q65" s="61"/>
    </row>
    <row r="66" spans="1:17" x14ac:dyDescent="0.25">
      <c r="A66" s="10" t="s">
        <v>60</v>
      </c>
      <c r="B66" s="8" t="s">
        <v>6</v>
      </c>
      <c r="C66" s="13">
        <v>38.853368630645491</v>
      </c>
      <c r="D66" s="36">
        <v>36.819377741092637</v>
      </c>
      <c r="E66" s="31">
        <v>357</v>
      </c>
      <c r="F66" s="32">
        <v>250</v>
      </c>
      <c r="G66" s="14">
        <v>18</v>
      </c>
      <c r="H66" s="24">
        <f t="shared" si="6"/>
        <v>2.7539439634483593</v>
      </c>
      <c r="I66" s="27">
        <f t="shared" si="7"/>
        <v>2.9060784446821755</v>
      </c>
      <c r="J66" s="41">
        <v>25521.321712979869</v>
      </c>
      <c r="K66" s="42">
        <v>18059.03400864725</v>
      </c>
      <c r="L66" s="51">
        <v>18059.03400864725</v>
      </c>
      <c r="M66" s="56">
        <f t="shared" si="2"/>
        <v>61639.389730274364</v>
      </c>
      <c r="N66" s="16">
        <f t="shared" si="3"/>
        <v>3.5146319759478666E-4</v>
      </c>
      <c r="O66" s="16">
        <f t="shared" si="4"/>
        <v>9.6790995139042063E-4</v>
      </c>
      <c r="P66" s="14">
        <f t="shared" si="5"/>
        <v>1.0213796226292817E-3</v>
      </c>
      <c r="Q66" s="61"/>
    </row>
    <row r="67" spans="1:17" x14ac:dyDescent="0.25">
      <c r="A67" s="10" t="s">
        <v>60</v>
      </c>
      <c r="B67" s="8" t="s">
        <v>82</v>
      </c>
      <c r="C67" s="13">
        <v>228.34052483219216</v>
      </c>
      <c r="D67" s="36">
        <v>216.38679820324961</v>
      </c>
      <c r="E67" s="31">
        <v>1247</v>
      </c>
      <c r="F67" s="32">
        <v>400</v>
      </c>
      <c r="G67" s="14">
        <v>18</v>
      </c>
      <c r="H67" s="24">
        <f t="shared" ref="H67:H98" si="8">IF((E67-SUM(F67:F67))&gt;0,((E67-SUM(F67:F67))/C67),0)</f>
        <v>3.7093722221338581</v>
      </c>
      <c r="I67" s="27">
        <f t="shared" ref="I67:I98" si="9">IF((E67-SUM(F67:F67))&gt;0,((E67-SUM(F67:F67))/D67),0)</f>
        <v>3.914286855912636</v>
      </c>
      <c r="J67" s="41">
        <v>2383988.8716701185</v>
      </c>
      <c r="K67" s="42">
        <v>1686924.2351124471</v>
      </c>
      <c r="L67" s="51">
        <v>1686924.2351124471</v>
      </c>
      <c r="M67" s="56">
        <f t="shared" si="2"/>
        <v>5757837.3418950131</v>
      </c>
      <c r="N67" s="16">
        <f t="shared" si="3"/>
        <v>3.2830758582594433E-2</v>
      </c>
      <c r="O67" s="16">
        <f t="shared" si="4"/>
        <v>0.12178150391785854</v>
      </c>
      <c r="P67" s="14">
        <f t="shared" si="5"/>
        <v>0.12850900678949034</v>
      </c>
      <c r="Q67" s="61"/>
    </row>
    <row r="68" spans="1:17" x14ac:dyDescent="0.25">
      <c r="A68" s="10" t="s">
        <v>60</v>
      </c>
      <c r="B68" s="8" t="s">
        <v>7</v>
      </c>
      <c r="C68" s="13">
        <v>45.511272600180121</v>
      </c>
      <c r="D68" s="36">
        <v>43.128737517555351</v>
      </c>
      <c r="E68" s="31">
        <v>714</v>
      </c>
      <c r="F68" s="32">
        <v>275</v>
      </c>
      <c r="G68" s="14">
        <v>18</v>
      </c>
      <c r="H68" s="24">
        <f t="shared" si="8"/>
        <v>9.6459618665610023</v>
      </c>
      <c r="I68" s="27">
        <f t="shared" si="9"/>
        <v>10.178827975692705</v>
      </c>
      <c r="J68" s="41">
        <v>13713.141883798826</v>
      </c>
      <c r="K68" s="42">
        <v>9703.4980566456252</v>
      </c>
      <c r="L68" s="51">
        <v>9703.4980566456252</v>
      </c>
      <c r="M68" s="56">
        <f t="shared" ref="M68:M131" si="10">SUM(J68:L68)</f>
        <v>33120.137997090074</v>
      </c>
      <c r="N68" s="16">
        <f t="shared" ref="N68:N131" si="11">M68/$M$191</f>
        <v>1.8884855376043088E-4</v>
      </c>
      <c r="O68" s="16">
        <f t="shared" ref="O68:O131" si="12">H68*N68</f>
        <v>1.8216259481283116E-3</v>
      </c>
      <c r="P68" s="14">
        <f t="shared" ref="P68:P131" si="13">I68*N68</f>
        <v>1.9222569421857817E-3</v>
      </c>
      <c r="Q68" s="61"/>
    </row>
    <row r="69" spans="1:17" x14ac:dyDescent="0.25">
      <c r="A69" s="10" t="s">
        <v>60</v>
      </c>
      <c r="B69" s="8" t="s">
        <v>83</v>
      </c>
      <c r="C69" s="13">
        <v>228.24517303056609</v>
      </c>
      <c r="D69" s="36">
        <v>216.29643811026131</v>
      </c>
      <c r="E69" s="31">
        <v>1304</v>
      </c>
      <c r="F69" s="32">
        <v>500</v>
      </c>
      <c r="G69" s="14">
        <v>18</v>
      </c>
      <c r="H69" s="24">
        <f t="shared" si="8"/>
        <v>3.5225279436351107</v>
      </c>
      <c r="I69" s="27">
        <f t="shared" si="9"/>
        <v>3.7171208505530053</v>
      </c>
      <c r="J69" s="41">
        <v>5895071.6477271318</v>
      </c>
      <c r="K69" s="42">
        <v>4171386.5985072558</v>
      </c>
      <c r="L69" s="51">
        <v>4171386.5985072558</v>
      </c>
      <c r="M69" s="56">
        <f t="shared" si="10"/>
        <v>14237844.844741642</v>
      </c>
      <c r="N69" s="16">
        <f t="shared" si="11"/>
        <v>8.1183128156987236E-2</v>
      </c>
      <c r="O69" s="16">
        <f t="shared" si="12"/>
        <v>0.2859698374846979</v>
      </c>
      <c r="P69" s="14">
        <f t="shared" si="13"/>
        <v>0.30176749838545402</v>
      </c>
      <c r="Q69" s="61"/>
    </row>
    <row r="70" spans="1:17" x14ac:dyDescent="0.25">
      <c r="A70" s="10" t="s">
        <v>60</v>
      </c>
      <c r="B70" s="8" t="s">
        <v>8</v>
      </c>
      <c r="C70" s="13">
        <v>45.470000924850467</v>
      </c>
      <c r="D70" s="36">
        <v>43.089626432531247</v>
      </c>
      <c r="E70" s="31">
        <v>771</v>
      </c>
      <c r="F70" s="32">
        <v>300</v>
      </c>
      <c r="G70" s="14">
        <v>18</v>
      </c>
      <c r="H70" s="24">
        <f t="shared" si="8"/>
        <v>10.358477906750755</v>
      </c>
      <c r="I70" s="27">
        <f t="shared" si="9"/>
        <v>10.930705113851035</v>
      </c>
      <c r="J70" s="41">
        <v>22982.934630439264</v>
      </c>
      <c r="K70" s="42">
        <v>16262.856711630635</v>
      </c>
      <c r="L70" s="51">
        <v>16262.856711630635</v>
      </c>
      <c r="M70" s="56">
        <f t="shared" si="10"/>
        <v>55508.648053700534</v>
      </c>
      <c r="N70" s="16">
        <f t="shared" si="11"/>
        <v>3.1650616634082602E-4</v>
      </c>
      <c r="O70" s="16">
        <f t="shared" si="12"/>
        <v>3.2785221313918257E-3</v>
      </c>
      <c r="P70" s="14">
        <f t="shared" si="13"/>
        <v>3.4596355709870532E-3</v>
      </c>
      <c r="Q70" s="61"/>
    </row>
    <row r="71" spans="1:17" x14ac:dyDescent="0.25">
      <c r="A71" s="10" t="s">
        <v>60</v>
      </c>
      <c r="B71" s="8" t="s">
        <v>84</v>
      </c>
      <c r="C71" s="13">
        <v>15.773370169549082</v>
      </c>
      <c r="D71" s="36">
        <v>14.947627322708627</v>
      </c>
      <c r="E71" s="31">
        <v>124</v>
      </c>
      <c r="F71" s="32">
        <v>50</v>
      </c>
      <c r="G71" s="14">
        <v>15</v>
      </c>
      <c r="H71" s="24">
        <f t="shared" si="8"/>
        <v>4.691451427600362</v>
      </c>
      <c r="I71" s="27">
        <f t="shared" si="9"/>
        <v>4.950618476256647</v>
      </c>
      <c r="J71" s="41">
        <v>110.39</v>
      </c>
      <c r="K71" s="42">
        <v>110.39</v>
      </c>
      <c r="L71" s="51">
        <v>110.39</v>
      </c>
      <c r="M71" s="56">
        <f t="shared" si="10"/>
        <v>331.17</v>
      </c>
      <c r="N71" s="16">
        <f t="shared" si="11"/>
        <v>1.8883066113533927E-6</v>
      </c>
      <c r="O71" s="16">
        <f t="shared" si="12"/>
        <v>8.8588987475810763E-6</v>
      </c>
      <c r="P71" s="14">
        <f t="shared" si="13"/>
        <v>9.3482855990036845E-6</v>
      </c>
      <c r="Q71" s="61"/>
    </row>
    <row r="72" spans="1:17" x14ac:dyDescent="0.25">
      <c r="A72" s="10" t="s">
        <v>60</v>
      </c>
      <c r="B72" s="8" t="s">
        <v>85</v>
      </c>
      <c r="C72" s="13">
        <v>25.201813240820286</v>
      </c>
      <c r="D72" s="36">
        <v>23.88248726372683</v>
      </c>
      <c r="E72" s="31">
        <v>136</v>
      </c>
      <c r="F72" s="32">
        <v>50</v>
      </c>
      <c r="G72" s="14">
        <v>15</v>
      </c>
      <c r="H72" s="24">
        <f t="shared" si="8"/>
        <v>3.4124528730616372</v>
      </c>
      <c r="I72" s="27">
        <f t="shared" si="9"/>
        <v>3.6009649686118923</v>
      </c>
      <c r="J72" s="41">
        <v>176.375</v>
      </c>
      <c r="K72" s="42">
        <v>176.375</v>
      </c>
      <c r="L72" s="51">
        <v>176.375</v>
      </c>
      <c r="M72" s="56">
        <f t="shared" si="10"/>
        <v>529.125</v>
      </c>
      <c r="N72" s="16">
        <f t="shared" si="11"/>
        <v>3.0170312399443304E-6</v>
      </c>
      <c r="O72" s="16">
        <f t="shared" si="12"/>
        <v>1.0295476922864743E-5</v>
      </c>
      <c r="P72" s="14">
        <f t="shared" si="13"/>
        <v>1.0864223804247234E-5</v>
      </c>
      <c r="Q72" s="61"/>
    </row>
    <row r="73" spans="1:17" x14ac:dyDescent="0.25">
      <c r="A73" s="10" t="s">
        <v>60</v>
      </c>
      <c r="B73" s="8" t="s">
        <v>86</v>
      </c>
      <c r="C73" s="13">
        <v>21.043432791285454</v>
      </c>
      <c r="D73" s="36">
        <v>19.973790910436435</v>
      </c>
      <c r="E73" s="31">
        <v>155</v>
      </c>
      <c r="F73" s="32">
        <v>75</v>
      </c>
      <c r="G73" s="14">
        <v>15</v>
      </c>
      <c r="H73" s="24">
        <f t="shared" si="8"/>
        <v>3.8016611069810695</v>
      </c>
      <c r="I73" s="27">
        <f t="shared" si="9"/>
        <v>4.0052486960900087</v>
      </c>
      <c r="J73" s="41">
        <v>202.76900000000001</v>
      </c>
      <c r="K73" s="42">
        <v>202.76900000000001</v>
      </c>
      <c r="L73" s="51">
        <v>202.76900000000001</v>
      </c>
      <c r="M73" s="56">
        <f t="shared" si="10"/>
        <v>608.30700000000002</v>
      </c>
      <c r="N73" s="16">
        <f t="shared" si="11"/>
        <v>3.4685210913807056E-6</v>
      </c>
      <c r="O73" s="16">
        <f t="shared" si="12"/>
        <v>1.3186141731845561E-5</v>
      </c>
      <c r="P73" s="14">
        <f t="shared" si="13"/>
        <v>1.3892289578613265E-5</v>
      </c>
      <c r="Q73" s="61"/>
    </row>
    <row r="74" spans="1:17" x14ac:dyDescent="0.25">
      <c r="A74" s="10" t="s">
        <v>60</v>
      </c>
      <c r="B74" s="8" t="s">
        <v>87</v>
      </c>
      <c r="C74" s="13">
        <v>28.959484668155028</v>
      </c>
      <c r="D74" s="36">
        <v>27.487468293446852</v>
      </c>
      <c r="E74" s="31">
        <v>169</v>
      </c>
      <c r="F74" s="32">
        <v>75</v>
      </c>
      <c r="G74" s="14">
        <v>15</v>
      </c>
      <c r="H74" s="24">
        <f t="shared" si="8"/>
        <v>3.2459141133601057</v>
      </c>
      <c r="I74" s="27">
        <f t="shared" si="9"/>
        <v>3.4197401883828662</v>
      </c>
      <c r="J74" s="41">
        <v>279.04599999999999</v>
      </c>
      <c r="K74" s="42">
        <v>279.04599999999999</v>
      </c>
      <c r="L74" s="51">
        <v>279.04599999999999</v>
      </c>
      <c r="M74" s="56">
        <f t="shared" si="10"/>
        <v>837.13799999999992</v>
      </c>
      <c r="N74" s="16">
        <f t="shared" si="11"/>
        <v>4.7732983664436885E-6</v>
      </c>
      <c r="O74" s="16">
        <f t="shared" si="12"/>
        <v>1.5493716534918305E-5</v>
      </c>
      <c r="P74" s="14">
        <f t="shared" si="13"/>
        <v>1.6323440254869767E-5</v>
      </c>
      <c r="Q74" s="61"/>
    </row>
    <row r="75" spans="1:17" x14ac:dyDescent="0.25">
      <c r="A75" s="10" t="s">
        <v>60</v>
      </c>
      <c r="B75" s="8" t="s">
        <v>88</v>
      </c>
      <c r="C75" s="13">
        <v>20.505381220413369</v>
      </c>
      <c r="D75" s="36">
        <v>19.431915519522704</v>
      </c>
      <c r="E75" s="31">
        <v>138.93</v>
      </c>
      <c r="F75" s="32">
        <v>100</v>
      </c>
      <c r="G75" s="14">
        <v>12</v>
      </c>
      <c r="H75" s="24">
        <f t="shared" si="8"/>
        <v>1.898526029901102</v>
      </c>
      <c r="I75" s="27">
        <f t="shared" si="9"/>
        <v>2.0034051692375936</v>
      </c>
      <c r="J75" s="41">
        <v>143.50700000000001</v>
      </c>
      <c r="K75" s="42">
        <v>143.50700000000001</v>
      </c>
      <c r="L75" s="51">
        <v>143.50700000000001</v>
      </c>
      <c r="M75" s="56">
        <f t="shared" si="10"/>
        <v>430.52100000000002</v>
      </c>
      <c r="N75" s="16">
        <f t="shared" si="11"/>
        <v>2.4547985947594103E-6</v>
      </c>
      <c r="O75" s="16">
        <f t="shared" si="12"/>
        <v>4.6604990303153874E-6</v>
      </c>
      <c r="P75" s="14">
        <f t="shared" si="13"/>
        <v>4.917956194178183E-6</v>
      </c>
      <c r="Q75" s="61"/>
    </row>
    <row r="76" spans="1:17" x14ac:dyDescent="0.25">
      <c r="A76" s="10" t="s">
        <v>60</v>
      </c>
      <c r="B76" s="8" t="s">
        <v>89</v>
      </c>
      <c r="C76" s="13">
        <v>23.185668181554604</v>
      </c>
      <c r="D76" s="36">
        <v>21.971888282628811</v>
      </c>
      <c r="E76" s="31">
        <v>277.86</v>
      </c>
      <c r="F76" s="32">
        <v>150</v>
      </c>
      <c r="G76" s="14">
        <v>12</v>
      </c>
      <c r="H76" s="24">
        <f t="shared" si="8"/>
        <v>5.5146135534588234</v>
      </c>
      <c r="I76" s="27">
        <f t="shared" si="9"/>
        <v>5.8192540556965868</v>
      </c>
      <c r="J76" s="41">
        <v>162.26499999999999</v>
      </c>
      <c r="K76" s="42">
        <v>162.26499999999999</v>
      </c>
      <c r="L76" s="51">
        <v>162.26499999999999</v>
      </c>
      <c r="M76" s="56">
        <f t="shared" si="10"/>
        <v>486.79499999999996</v>
      </c>
      <c r="N76" s="16">
        <f t="shared" si="11"/>
        <v>2.7756687407487835E-6</v>
      </c>
      <c r="O76" s="16">
        <f t="shared" si="12"/>
        <v>1.5306740457645227E-5</v>
      </c>
      <c r="P76" s="14">
        <f t="shared" si="13"/>
        <v>1.6152321576872597E-5</v>
      </c>
      <c r="Q76" s="61"/>
    </row>
    <row r="77" spans="1:17" x14ac:dyDescent="0.25">
      <c r="A77" s="10" t="s">
        <v>60</v>
      </c>
      <c r="B77" s="8" t="s">
        <v>90</v>
      </c>
      <c r="C77" s="13">
        <v>557.78448235763653</v>
      </c>
      <c r="D77" s="36">
        <v>529.43218600301134</v>
      </c>
      <c r="E77" s="31">
        <v>147</v>
      </c>
      <c r="F77" s="32">
        <v>147</v>
      </c>
      <c r="G77" s="14">
        <v>12</v>
      </c>
      <c r="H77" s="24">
        <f t="shared" si="8"/>
        <v>0</v>
      </c>
      <c r="I77" s="27">
        <f t="shared" si="9"/>
        <v>0</v>
      </c>
      <c r="J77" s="41">
        <v>5374.665</v>
      </c>
      <c r="K77" s="42">
        <v>5374.665</v>
      </c>
      <c r="L77" s="51">
        <v>5374.665</v>
      </c>
      <c r="M77" s="56">
        <f t="shared" si="10"/>
        <v>16123.994999999999</v>
      </c>
      <c r="N77" s="16">
        <f t="shared" si="11"/>
        <v>9.1937815502397691E-5</v>
      </c>
      <c r="O77" s="16">
        <f t="shared" si="12"/>
        <v>0</v>
      </c>
      <c r="P77" s="14">
        <f t="shared" si="13"/>
        <v>0</v>
      </c>
      <c r="Q77" s="61"/>
    </row>
    <row r="78" spans="1:17" x14ac:dyDescent="0.25">
      <c r="A78" s="10" t="s">
        <v>60</v>
      </c>
      <c r="B78" s="8" t="s">
        <v>91</v>
      </c>
      <c r="C78" s="13">
        <v>694.76921902559388</v>
      </c>
      <c r="D78" s="36">
        <v>659.4539612173719</v>
      </c>
      <c r="E78" s="31">
        <v>294</v>
      </c>
      <c r="F78" s="32">
        <v>250</v>
      </c>
      <c r="G78" s="14">
        <v>12</v>
      </c>
      <c r="H78" s="24">
        <f t="shared" si="8"/>
        <v>6.3330381938493926E-2</v>
      </c>
      <c r="I78" s="27">
        <f t="shared" si="9"/>
        <v>6.6721867768865434E-2</v>
      </c>
      <c r="J78" s="41">
        <v>6694.6139999999996</v>
      </c>
      <c r="K78" s="42">
        <v>6694.6139999999996</v>
      </c>
      <c r="L78" s="51">
        <v>6694.6139999999996</v>
      </c>
      <c r="M78" s="56">
        <f t="shared" si="10"/>
        <v>20083.841999999997</v>
      </c>
      <c r="N78" s="16">
        <f t="shared" si="11"/>
        <v>1.1451656741243754E-4</v>
      </c>
      <c r="O78" s="16">
        <f t="shared" si="12"/>
        <v>7.2523779525149561E-6</v>
      </c>
      <c r="P78" s="14">
        <f t="shared" si="13"/>
        <v>7.6407592682370225E-6</v>
      </c>
      <c r="Q78" s="61"/>
    </row>
    <row r="79" spans="1:17" x14ac:dyDescent="0.25">
      <c r="A79" s="10" t="s">
        <v>60</v>
      </c>
      <c r="B79" s="8" t="s">
        <v>92</v>
      </c>
      <c r="C79" s="13">
        <v>52.991894609900669</v>
      </c>
      <c r="D79" s="36">
        <v>50.298306050351584</v>
      </c>
      <c r="E79" s="31">
        <v>139</v>
      </c>
      <c r="F79" s="32">
        <v>139</v>
      </c>
      <c r="G79" s="14">
        <v>12</v>
      </c>
      <c r="H79" s="24">
        <f t="shared" si="8"/>
        <v>0</v>
      </c>
      <c r="I79" s="27">
        <f t="shared" si="9"/>
        <v>0</v>
      </c>
      <c r="J79" s="41">
        <v>510.61599999999999</v>
      </c>
      <c r="K79" s="42">
        <v>510.61599999999999</v>
      </c>
      <c r="L79" s="51">
        <v>510.61599999999999</v>
      </c>
      <c r="M79" s="56">
        <f t="shared" si="10"/>
        <v>1531.848</v>
      </c>
      <c r="N79" s="16">
        <f t="shared" si="11"/>
        <v>8.7344829120647148E-6</v>
      </c>
      <c r="O79" s="16">
        <f t="shared" si="12"/>
        <v>0</v>
      </c>
      <c r="P79" s="14">
        <f t="shared" si="13"/>
        <v>0</v>
      </c>
      <c r="Q79" s="61"/>
    </row>
    <row r="80" spans="1:17" x14ac:dyDescent="0.25">
      <c r="A80" s="10" t="s">
        <v>60</v>
      </c>
      <c r="B80" s="8" t="s">
        <v>93</v>
      </c>
      <c r="C80" s="13">
        <v>61.967439828287581</v>
      </c>
      <c r="D80" s="36">
        <v>58.817622517268546</v>
      </c>
      <c r="E80" s="31">
        <v>278</v>
      </c>
      <c r="F80" s="32">
        <v>200</v>
      </c>
      <c r="G80" s="14">
        <v>12</v>
      </c>
      <c r="H80" s="24">
        <f t="shared" si="8"/>
        <v>1.2587255535510069</v>
      </c>
      <c r="I80" s="27">
        <f t="shared" si="9"/>
        <v>1.3261331665879492</v>
      </c>
      <c r="J80" s="41">
        <v>597.10199999999998</v>
      </c>
      <c r="K80" s="42">
        <v>597.10199999999998</v>
      </c>
      <c r="L80" s="51">
        <v>597.10199999999998</v>
      </c>
      <c r="M80" s="56">
        <f t="shared" si="10"/>
        <v>1791.306</v>
      </c>
      <c r="N80" s="16">
        <f t="shared" si="11"/>
        <v>1.0213893054192712E-5</v>
      </c>
      <c r="O80" s="16">
        <f t="shared" si="12"/>
        <v>1.2856488188549505E-5</v>
      </c>
      <c r="P80" s="14">
        <f t="shared" si="13"/>
        <v>1.3544982339147241E-5</v>
      </c>
      <c r="Q80" s="61"/>
    </row>
    <row r="81" spans="1:17" x14ac:dyDescent="0.25">
      <c r="A81" s="10" t="s">
        <v>60</v>
      </c>
      <c r="B81" s="8" t="s">
        <v>94</v>
      </c>
      <c r="C81" s="13">
        <v>71.106646619756248</v>
      </c>
      <c r="D81" s="36">
        <v>67.492281606902111</v>
      </c>
      <c r="E81" s="31">
        <v>417</v>
      </c>
      <c r="F81" s="32">
        <v>200</v>
      </c>
      <c r="G81" s="14">
        <v>12</v>
      </c>
      <c r="H81" s="24">
        <f t="shared" si="8"/>
        <v>3.0517540949499478</v>
      </c>
      <c r="I81" s="27">
        <f t="shared" si="9"/>
        <v>3.2151824598830641</v>
      </c>
      <c r="J81" s="41">
        <v>685.16499999999996</v>
      </c>
      <c r="K81" s="42">
        <v>685.16499999999996</v>
      </c>
      <c r="L81" s="51">
        <v>685.16499999999996</v>
      </c>
      <c r="M81" s="56">
        <f t="shared" si="10"/>
        <v>2055.4949999999999</v>
      </c>
      <c r="N81" s="16">
        <f t="shared" si="11"/>
        <v>1.1720279005054328E-5</v>
      </c>
      <c r="O81" s="16">
        <f t="shared" si="12"/>
        <v>3.5767409447630448E-5</v>
      </c>
      <c r="P81" s="14">
        <f t="shared" si="13"/>
        <v>3.7682835481986406E-5</v>
      </c>
      <c r="Q81" s="61"/>
    </row>
    <row r="82" spans="1:17" x14ac:dyDescent="0.25">
      <c r="A82" s="10" t="s">
        <v>60</v>
      </c>
      <c r="B82" s="8" t="s">
        <v>95</v>
      </c>
      <c r="C82" s="13">
        <v>150.22409655342642</v>
      </c>
      <c r="D82" s="36">
        <v>142.58817579943769</v>
      </c>
      <c r="E82" s="31">
        <v>263</v>
      </c>
      <c r="F82" s="32">
        <v>50</v>
      </c>
      <c r="G82" s="14">
        <v>15</v>
      </c>
      <c r="H82" s="24">
        <f t="shared" si="8"/>
        <v>1.417881717293255</v>
      </c>
      <c r="I82" s="27">
        <f t="shared" si="9"/>
        <v>1.4938125044786497</v>
      </c>
      <c r="J82" s="41">
        <v>1447.52</v>
      </c>
      <c r="K82" s="42">
        <v>1447.52</v>
      </c>
      <c r="L82" s="51">
        <v>1447.52</v>
      </c>
      <c r="M82" s="56">
        <f t="shared" si="10"/>
        <v>4342.5599999999995</v>
      </c>
      <c r="N82" s="16">
        <f t="shared" si="11"/>
        <v>2.4760952858648995E-5</v>
      </c>
      <c r="O82" s="16">
        <f t="shared" si="12"/>
        <v>3.5108102361038567E-5</v>
      </c>
      <c r="P82" s="14">
        <f t="shared" si="13"/>
        <v>3.6988221003056234E-5</v>
      </c>
      <c r="Q82" s="61"/>
    </row>
    <row r="83" spans="1:17" x14ac:dyDescent="0.25">
      <c r="A83" s="10" t="s">
        <v>60</v>
      </c>
      <c r="B83" s="8" t="s">
        <v>96</v>
      </c>
      <c r="C83" s="13">
        <v>31.776186478531031</v>
      </c>
      <c r="D83" s="36">
        <v>30.160996589686363</v>
      </c>
      <c r="E83" s="31">
        <v>263</v>
      </c>
      <c r="F83" s="32">
        <v>50</v>
      </c>
      <c r="G83" s="14">
        <v>15</v>
      </c>
      <c r="H83" s="24">
        <f t="shared" si="8"/>
        <v>6.7031328678760538</v>
      </c>
      <c r="I83" s="27">
        <f t="shared" si="9"/>
        <v>7.0621008615091965</v>
      </c>
      <c r="J83" s="41">
        <v>306.18699999999995</v>
      </c>
      <c r="K83" s="42">
        <v>306.18699999999995</v>
      </c>
      <c r="L83" s="51">
        <v>306.18699999999995</v>
      </c>
      <c r="M83" s="56">
        <f t="shared" si="10"/>
        <v>918.56099999999992</v>
      </c>
      <c r="N83" s="16">
        <f t="shared" si="11"/>
        <v>5.2375662325433572E-6</v>
      </c>
      <c r="O83" s="16">
        <f t="shared" si="12"/>
        <v>3.5108102361039129E-5</v>
      </c>
      <c r="P83" s="14">
        <f t="shared" si="13"/>
        <v>3.6988221003055922E-5</v>
      </c>
      <c r="Q83" s="61"/>
    </row>
    <row r="84" spans="1:17" x14ac:dyDescent="0.25">
      <c r="A84" s="10" t="s">
        <v>60</v>
      </c>
      <c r="B84" s="8" t="s">
        <v>20</v>
      </c>
      <c r="C84" s="13">
        <v>58.163101154432923</v>
      </c>
      <c r="D84" s="36">
        <v>55.233101357201861</v>
      </c>
      <c r="E84" s="31">
        <v>239</v>
      </c>
      <c r="F84" s="32">
        <v>100</v>
      </c>
      <c r="G84" s="14">
        <v>10</v>
      </c>
      <c r="H84" s="24">
        <f t="shared" si="8"/>
        <v>2.3898313061219238</v>
      </c>
      <c r="I84" s="27">
        <f t="shared" si="9"/>
        <v>2.5166068278705436</v>
      </c>
      <c r="J84" s="41">
        <v>606.31499999999994</v>
      </c>
      <c r="K84" s="42">
        <v>606.31499999999994</v>
      </c>
      <c r="L84" s="51">
        <v>606.31499999999994</v>
      </c>
      <c r="M84" s="56">
        <f t="shared" si="10"/>
        <v>1818.9449999999997</v>
      </c>
      <c r="N84" s="16">
        <f t="shared" si="11"/>
        <v>1.0371488568373332E-5</v>
      </c>
      <c r="O84" s="16">
        <f t="shared" si="12"/>
        <v>2.4786108071784241E-5</v>
      </c>
      <c r="P84" s="14">
        <f t="shared" si="13"/>
        <v>2.6100958946349615E-5</v>
      </c>
      <c r="Q84" s="61"/>
    </row>
    <row r="85" spans="1:17" x14ac:dyDescent="0.25">
      <c r="A85" s="10" t="s">
        <v>60</v>
      </c>
      <c r="B85" s="8" t="s">
        <v>97</v>
      </c>
      <c r="C85" s="13">
        <v>406.31138958859952</v>
      </c>
      <c r="D85" s="36">
        <v>385.65850071441668</v>
      </c>
      <c r="E85" s="31">
        <v>4858.8262396278351</v>
      </c>
      <c r="F85" s="32">
        <v>1000</v>
      </c>
      <c r="G85" s="14">
        <v>18</v>
      </c>
      <c r="H85" s="24">
        <f t="shared" si="8"/>
        <v>9.4972140543118755</v>
      </c>
      <c r="I85" s="27">
        <f t="shared" si="9"/>
        <v>10.005811443231554</v>
      </c>
      <c r="J85" s="41">
        <v>3915.1099999999997</v>
      </c>
      <c r="K85" s="42">
        <v>3915.1099999999997</v>
      </c>
      <c r="L85" s="51">
        <v>3915.1099999999997</v>
      </c>
      <c r="M85" s="56">
        <f t="shared" si="10"/>
        <v>11745.329999999998</v>
      </c>
      <c r="N85" s="16">
        <f t="shared" si="11"/>
        <v>6.6970994629728965E-5</v>
      </c>
      <c r="O85" s="16">
        <f t="shared" si="12"/>
        <v>6.3603787142870708E-4</v>
      </c>
      <c r="P85" s="14">
        <f t="shared" si="13"/>
        <v>6.7009914443074109E-4</v>
      </c>
      <c r="Q85" s="61"/>
    </row>
    <row r="86" spans="1:17" x14ac:dyDescent="0.25">
      <c r="A86" s="10" t="s">
        <v>60</v>
      </c>
      <c r="B86" s="8" t="s">
        <v>98</v>
      </c>
      <c r="C86" s="13">
        <v>232.74398445376227</v>
      </c>
      <c r="D86" s="36">
        <v>220.91356135898985</v>
      </c>
      <c r="E86" s="31">
        <v>3200</v>
      </c>
      <c r="F86" s="32">
        <v>1000</v>
      </c>
      <c r="G86" s="14">
        <v>18</v>
      </c>
      <c r="H86" s="24">
        <f t="shared" si="8"/>
        <v>9.4524462368524063</v>
      </c>
      <c r="I86" s="27">
        <f t="shared" si="9"/>
        <v>9.9586462074410509</v>
      </c>
      <c r="J86" s="41">
        <v>2242.66</v>
      </c>
      <c r="K86" s="42">
        <v>2242.66</v>
      </c>
      <c r="L86" s="51">
        <v>2242.66</v>
      </c>
      <c r="M86" s="56">
        <f t="shared" si="10"/>
        <v>6727.98</v>
      </c>
      <c r="N86" s="16">
        <f t="shared" si="11"/>
        <v>3.8362439578021555E-5</v>
      </c>
      <c r="O86" s="16">
        <f t="shared" si="12"/>
        <v>3.6261889762574765E-4</v>
      </c>
      <c r="P86" s="14">
        <f t="shared" si="13"/>
        <v>3.8203796341185084E-4</v>
      </c>
      <c r="Q86" s="61"/>
    </row>
    <row r="87" spans="1:17" x14ac:dyDescent="0.25">
      <c r="A87" s="10" t="s">
        <v>60</v>
      </c>
      <c r="B87" s="8" t="s">
        <v>23</v>
      </c>
      <c r="C87" s="13">
        <v>0.33636415394596497</v>
      </c>
      <c r="D87" s="36">
        <v>0.31875534295375019</v>
      </c>
      <c r="E87" s="31">
        <v>70</v>
      </c>
      <c r="F87" s="32">
        <v>70</v>
      </c>
      <c r="G87" s="14">
        <v>10</v>
      </c>
      <c r="H87" s="24">
        <f t="shared" si="8"/>
        <v>0</v>
      </c>
      <c r="I87" s="27">
        <f t="shared" si="9"/>
        <v>0</v>
      </c>
      <c r="J87" s="41">
        <v>2.3540459999999999</v>
      </c>
      <c r="K87" s="42">
        <v>2.3540459999999999</v>
      </c>
      <c r="L87" s="51">
        <v>2.3540459999999999</v>
      </c>
      <c r="M87" s="56">
        <f t="shared" si="10"/>
        <v>7.0621379999999991</v>
      </c>
      <c r="N87" s="16">
        <f t="shared" si="11"/>
        <v>4.0267783542259336E-8</v>
      </c>
      <c r="O87" s="16">
        <f t="shared" si="12"/>
        <v>0</v>
      </c>
      <c r="P87" s="14">
        <f t="shared" si="13"/>
        <v>0</v>
      </c>
      <c r="Q87" s="61"/>
    </row>
    <row r="88" spans="1:17" x14ac:dyDescent="0.25">
      <c r="A88" s="10" t="s">
        <v>60</v>
      </c>
      <c r="B88" s="8" t="s">
        <v>99</v>
      </c>
      <c r="C88" s="13">
        <v>15.773370169549082</v>
      </c>
      <c r="D88" s="36">
        <v>14.947627322708627</v>
      </c>
      <c r="E88" s="31">
        <v>124</v>
      </c>
      <c r="F88" s="32">
        <v>50</v>
      </c>
      <c r="G88" s="14">
        <v>15</v>
      </c>
      <c r="H88" s="24">
        <f t="shared" si="8"/>
        <v>4.691451427600362</v>
      </c>
      <c r="I88" s="27">
        <f t="shared" si="9"/>
        <v>4.950618476256647</v>
      </c>
      <c r="J88" s="41">
        <v>110.39</v>
      </c>
      <c r="K88" s="42">
        <v>110.39</v>
      </c>
      <c r="L88" s="51">
        <v>110.39</v>
      </c>
      <c r="M88" s="56">
        <f t="shared" si="10"/>
        <v>331.17</v>
      </c>
      <c r="N88" s="16">
        <f t="shared" si="11"/>
        <v>1.8883066113533927E-6</v>
      </c>
      <c r="O88" s="16">
        <f t="shared" si="12"/>
        <v>8.8588987475810763E-6</v>
      </c>
      <c r="P88" s="14">
        <f t="shared" si="13"/>
        <v>9.3482855990036845E-6</v>
      </c>
      <c r="Q88" s="61"/>
    </row>
    <row r="89" spans="1:17" x14ac:dyDescent="0.25">
      <c r="A89" s="10" t="s">
        <v>60</v>
      </c>
      <c r="B89" s="8" t="s">
        <v>100</v>
      </c>
      <c r="C89" s="13">
        <v>25.201813240820286</v>
      </c>
      <c r="D89" s="36">
        <v>23.88248726372683</v>
      </c>
      <c r="E89" s="31">
        <v>136</v>
      </c>
      <c r="F89" s="32">
        <v>50</v>
      </c>
      <c r="G89" s="14">
        <v>15</v>
      </c>
      <c r="H89" s="24">
        <f t="shared" si="8"/>
        <v>3.4124528730616372</v>
      </c>
      <c r="I89" s="27">
        <f t="shared" si="9"/>
        <v>3.6009649686118923</v>
      </c>
      <c r="J89" s="41">
        <v>176.375</v>
      </c>
      <c r="K89" s="42">
        <v>176.375</v>
      </c>
      <c r="L89" s="51">
        <v>176.375</v>
      </c>
      <c r="M89" s="56">
        <f t="shared" si="10"/>
        <v>529.125</v>
      </c>
      <c r="N89" s="16">
        <f t="shared" si="11"/>
        <v>3.0170312399443304E-6</v>
      </c>
      <c r="O89" s="16">
        <f t="shared" si="12"/>
        <v>1.0295476922864743E-5</v>
      </c>
      <c r="P89" s="14">
        <f t="shared" si="13"/>
        <v>1.0864223804247234E-5</v>
      </c>
      <c r="Q89" s="61"/>
    </row>
    <row r="90" spans="1:17" x14ac:dyDescent="0.25">
      <c r="A90" s="10" t="s">
        <v>60</v>
      </c>
      <c r="B90" s="8" t="s">
        <v>101</v>
      </c>
      <c r="C90" s="13">
        <v>21.043432791285454</v>
      </c>
      <c r="D90" s="36">
        <v>19.973790910436435</v>
      </c>
      <c r="E90" s="31">
        <v>155</v>
      </c>
      <c r="F90" s="32">
        <v>75</v>
      </c>
      <c r="G90" s="14">
        <v>15</v>
      </c>
      <c r="H90" s="24">
        <f t="shared" si="8"/>
        <v>3.8016611069810695</v>
      </c>
      <c r="I90" s="27">
        <f t="shared" si="9"/>
        <v>4.0052486960900087</v>
      </c>
      <c r="J90" s="41">
        <v>202.76900000000001</v>
      </c>
      <c r="K90" s="42">
        <v>202.76900000000001</v>
      </c>
      <c r="L90" s="51">
        <v>202.76900000000001</v>
      </c>
      <c r="M90" s="56">
        <f t="shared" si="10"/>
        <v>608.30700000000002</v>
      </c>
      <c r="N90" s="16">
        <f t="shared" si="11"/>
        <v>3.4685210913807056E-6</v>
      </c>
      <c r="O90" s="16">
        <f t="shared" si="12"/>
        <v>1.3186141731845561E-5</v>
      </c>
      <c r="P90" s="14">
        <f t="shared" si="13"/>
        <v>1.3892289578613265E-5</v>
      </c>
      <c r="Q90" s="61"/>
    </row>
    <row r="91" spans="1:17" x14ac:dyDescent="0.25">
      <c r="A91" s="10" t="s">
        <v>60</v>
      </c>
      <c r="B91" s="8" t="s">
        <v>102</v>
      </c>
      <c r="C91" s="13">
        <v>28.959484668155028</v>
      </c>
      <c r="D91" s="36">
        <v>27.487468293446852</v>
      </c>
      <c r="E91" s="31">
        <v>169</v>
      </c>
      <c r="F91" s="32">
        <v>75</v>
      </c>
      <c r="G91" s="14">
        <v>15</v>
      </c>
      <c r="H91" s="24">
        <f t="shared" si="8"/>
        <v>3.2459141133601057</v>
      </c>
      <c r="I91" s="27">
        <f t="shared" si="9"/>
        <v>3.4197401883828662</v>
      </c>
      <c r="J91" s="41">
        <v>279.04599999999999</v>
      </c>
      <c r="K91" s="42">
        <v>279.04599999999999</v>
      </c>
      <c r="L91" s="51">
        <v>279.04599999999999</v>
      </c>
      <c r="M91" s="56">
        <f t="shared" si="10"/>
        <v>837.13799999999992</v>
      </c>
      <c r="N91" s="16">
        <f t="shared" si="11"/>
        <v>4.7732983664436885E-6</v>
      </c>
      <c r="O91" s="16">
        <f t="shared" si="12"/>
        <v>1.5493716534918305E-5</v>
      </c>
      <c r="P91" s="14">
        <f t="shared" si="13"/>
        <v>1.6323440254869767E-5</v>
      </c>
      <c r="Q91" s="61"/>
    </row>
    <row r="92" spans="1:17" x14ac:dyDescent="0.25">
      <c r="A92" s="10" t="s">
        <v>60</v>
      </c>
      <c r="B92" s="8" t="s">
        <v>24</v>
      </c>
      <c r="C92" s="13">
        <v>43.287820390116622</v>
      </c>
      <c r="D92" s="36">
        <v>41.021684005931377</v>
      </c>
      <c r="E92" s="31">
        <v>70</v>
      </c>
      <c r="F92" s="32">
        <v>0</v>
      </c>
      <c r="G92" s="14">
        <v>10</v>
      </c>
      <c r="H92" s="24">
        <f t="shared" si="8"/>
        <v>1.6170830355778838</v>
      </c>
      <c r="I92" s="27">
        <f t="shared" si="9"/>
        <v>1.7064145877063119</v>
      </c>
      <c r="J92" s="41">
        <v>302.95</v>
      </c>
      <c r="K92" s="42">
        <v>302.95</v>
      </c>
      <c r="L92" s="51">
        <v>302.95</v>
      </c>
      <c r="M92" s="56">
        <f t="shared" si="10"/>
        <v>908.84999999999991</v>
      </c>
      <c r="N92" s="16">
        <f t="shared" si="11"/>
        <v>5.1821948356690842E-6</v>
      </c>
      <c r="O92" s="16">
        <f t="shared" si="12"/>
        <v>8.3800393558197957E-6</v>
      </c>
      <c r="P92" s="14">
        <f t="shared" si="13"/>
        <v>8.8429728639220388E-6</v>
      </c>
      <c r="Q92" s="61"/>
    </row>
    <row r="93" spans="1:17" x14ac:dyDescent="0.25">
      <c r="A93" s="10" t="s">
        <v>60</v>
      </c>
      <c r="B93" s="8" t="s">
        <v>103</v>
      </c>
      <c r="C93" s="13">
        <v>317.50345177519137</v>
      </c>
      <c r="D93" s="36">
        <v>301.36468807151567</v>
      </c>
      <c r="E93" s="31">
        <v>1982.0327049340717</v>
      </c>
      <c r="F93" s="32">
        <v>250</v>
      </c>
      <c r="G93" s="14">
        <v>18</v>
      </c>
      <c r="H93" s="24">
        <f t="shared" si="8"/>
        <v>5.4551618108405293</v>
      </c>
      <c r="I93" s="27">
        <f t="shared" si="9"/>
        <v>5.7472981191580406</v>
      </c>
      <c r="J93" s="41">
        <v>3059.3799999999997</v>
      </c>
      <c r="K93" s="42">
        <v>3059.3799999999997</v>
      </c>
      <c r="L93" s="51">
        <v>3059.3799999999997</v>
      </c>
      <c r="M93" s="56">
        <f t="shared" si="10"/>
        <v>9178.14</v>
      </c>
      <c r="N93" s="16">
        <f t="shared" si="11"/>
        <v>5.2333068943222593E-5</v>
      </c>
      <c r="O93" s="16">
        <f t="shared" si="12"/>
        <v>2.8548535914315243E-4</v>
      </c>
      <c r="P93" s="14">
        <f t="shared" si="13"/>
        <v>3.0077374870715129E-4</v>
      </c>
      <c r="Q93" s="61"/>
    </row>
    <row r="94" spans="1:17" x14ac:dyDescent="0.25">
      <c r="A94" s="10" t="s">
        <v>60</v>
      </c>
      <c r="B94" s="8" t="s">
        <v>104</v>
      </c>
      <c r="C94" s="13">
        <v>190.45038846308944</v>
      </c>
      <c r="D94" s="36">
        <v>180.7697572778406</v>
      </c>
      <c r="E94" s="31">
        <v>888</v>
      </c>
      <c r="F94" s="32">
        <v>350</v>
      </c>
      <c r="G94" s="14">
        <v>18</v>
      </c>
      <c r="H94" s="24">
        <f t="shared" si="8"/>
        <v>2.8248826602118902</v>
      </c>
      <c r="I94" s="27">
        <f t="shared" si="9"/>
        <v>2.9761615443954019</v>
      </c>
      <c r="J94" s="41">
        <v>1835.1299999999999</v>
      </c>
      <c r="K94" s="42">
        <v>1835.1299999999999</v>
      </c>
      <c r="L94" s="51">
        <v>1835.1299999999999</v>
      </c>
      <c r="M94" s="56">
        <f t="shared" si="10"/>
        <v>5505.3899999999994</v>
      </c>
      <c r="N94" s="16">
        <f t="shared" si="11"/>
        <v>3.1391322689491357E-5</v>
      </c>
      <c r="O94" s="16">
        <f t="shared" si="12"/>
        <v>8.867680314666021E-5</v>
      </c>
      <c r="P94" s="14">
        <f t="shared" si="13"/>
        <v>9.3425647416171015E-5</v>
      </c>
      <c r="Q94" s="61"/>
    </row>
    <row r="95" spans="1:17" x14ac:dyDescent="0.25">
      <c r="A95" s="10" t="s">
        <v>60</v>
      </c>
      <c r="B95" s="8" t="s">
        <v>105</v>
      </c>
      <c r="C95" s="13">
        <v>493.13816099103889</v>
      </c>
      <c r="D95" s="36">
        <v>468.0718500296872</v>
      </c>
      <c r="E95" s="31">
        <v>2108.1195749601002</v>
      </c>
      <c r="F95" s="32">
        <v>275</v>
      </c>
      <c r="G95" s="14">
        <v>18</v>
      </c>
      <c r="H95" s="24">
        <f t="shared" si="8"/>
        <v>3.7172535406226874</v>
      </c>
      <c r="I95" s="27">
        <f t="shared" si="9"/>
        <v>3.9163209127911358</v>
      </c>
      <c r="J95" s="41">
        <v>4751.75</v>
      </c>
      <c r="K95" s="42">
        <v>4751.75</v>
      </c>
      <c r="L95" s="51">
        <v>4751.75</v>
      </c>
      <c r="M95" s="56">
        <f t="shared" si="10"/>
        <v>14255.25</v>
      </c>
      <c r="N95" s="16">
        <f t="shared" si="11"/>
        <v>8.1282371052617843E-5</v>
      </c>
      <c r="O95" s="16">
        <f t="shared" si="12"/>
        <v>3.0214718158555069E-4</v>
      </c>
      <c r="P95" s="14">
        <f t="shared" si="13"/>
        <v>3.183278495946161E-4</v>
      </c>
      <c r="Q95" s="61"/>
    </row>
    <row r="96" spans="1:17" x14ac:dyDescent="0.25">
      <c r="A96" s="10" t="s">
        <v>60</v>
      </c>
      <c r="B96" s="8" t="s">
        <v>106</v>
      </c>
      <c r="C96" s="13">
        <v>376.42161808398907</v>
      </c>
      <c r="D96" s="36">
        <v>357.28803224973518</v>
      </c>
      <c r="E96" s="31">
        <v>1051</v>
      </c>
      <c r="F96" s="32">
        <v>500</v>
      </c>
      <c r="G96" s="14">
        <v>18</v>
      </c>
      <c r="H96" s="24">
        <f t="shared" si="8"/>
        <v>1.4637841545993731</v>
      </c>
      <c r="I96" s="27">
        <f t="shared" si="9"/>
        <v>1.5421731215862979</v>
      </c>
      <c r="J96" s="41">
        <v>3627.1</v>
      </c>
      <c r="K96" s="42">
        <v>3627.1</v>
      </c>
      <c r="L96" s="51">
        <v>3627.1</v>
      </c>
      <c r="M96" s="56">
        <f t="shared" si="10"/>
        <v>10881.3</v>
      </c>
      <c r="N96" s="16">
        <f t="shared" si="11"/>
        <v>6.2044360087325752E-5</v>
      </c>
      <c r="O96" s="16">
        <f t="shared" si="12"/>
        <v>9.0819551178085214E-5</v>
      </c>
      <c r="P96" s="14">
        <f t="shared" si="13"/>
        <v>9.568314447269547E-5</v>
      </c>
      <c r="Q96" s="61"/>
    </row>
    <row r="97" spans="1:17" x14ac:dyDescent="0.25">
      <c r="A97" s="10" t="s">
        <v>60</v>
      </c>
      <c r="B97" s="8" t="s">
        <v>56</v>
      </c>
      <c r="C97" s="13">
        <v>54.791706904749844</v>
      </c>
      <c r="D97" s="36">
        <v>51.92333701572619</v>
      </c>
      <c r="E97" s="31">
        <v>224</v>
      </c>
      <c r="F97" s="32">
        <v>150</v>
      </c>
      <c r="G97" s="14">
        <v>10</v>
      </c>
      <c r="H97" s="24">
        <f t="shared" si="8"/>
        <v>1.3505693503697911</v>
      </c>
      <c r="I97" s="27">
        <f t="shared" si="9"/>
        <v>1.4251780461950545</v>
      </c>
      <c r="J97" s="41">
        <v>208737.21792000002</v>
      </c>
      <c r="K97" s="42">
        <v>208737.21792000002</v>
      </c>
      <c r="L97" s="51">
        <v>208737.21792000002</v>
      </c>
      <c r="M97" s="56">
        <f t="shared" si="10"/>
        <v>626211.65376000013</v>
      </c>
      <c r="N97" s="16">
        <f t="shared" si="11"/>
        <v>3.570612090169852E-3</v>
      </c>
      <c r="O97" s="16">
        <f t="shared" si="12"/>
        <v>4.8223592510432192E-3</v>
      </c>
      <c r="P97" s="14">
        <f t="shared" si="13"/>
        <v>5.0887579623887097E-3</v>
      </c>
      <c r="Q97" s="61"/>
    </row>
    <row r="98" spans="1:17" ht="15.75" thickBot="1" x14ac:dyDescent="0.3">
      <c r="A98" s="17" t="s">
        <v>60</v>
      </c>
      <c r="B98" s="18" t="s">
        <v>57</v>
      </c>
      <c r="C98" s="19">
        <v>54.791706904749844</v>
      </c>
      <c r="D98" s="37">
        <v>51.92333701572619</v>
      </c>
      <c r="E98" s="33">
        <v>224</v>
      </c>
      <c r="F98" s="34">
        <v>175</v>
      </c>
      <c r="G98" s="20">
        <v>10</v>
      </c>
      <c r="H98" s="25">
        <f t="shared" si="8"/>
        <v>0.8942959211908077</v>
      </c>
      <c r="I98" s="28">
        <f t="shared" si="9"/>
        <v>0.94369897653456303</v>
      </c>
      <c r="J98" s="43">
        <v>626211.6537599999</v>
      </c>
      <c r="K98" s="44">
        <v>626211.6537599999</v>
      </c>
      <c r="L98" s="52">
        <v>626211.6537599999</v>
      </c>
      <c r="M98" s="57">
        <f t="shared" si="10"/>
        <v>1878634.9612799997</v>
      </c>
      <c r="N98" s="21">
        <f t="shared" si="11"/>
        <v>1.0711836270509551E-2</v>
      </c>
      <c r="O98" s="21">
        <f t="shared" si="12"/>
        <v>9.5795514851804448E-3</v>
      </c>
      <c r="P98" s="20">
        <f t="shared" si="13"/>
        <v>1.0108748925285673E-2</v>
      </c>
      <c r="Q98" s="61"/>
    </row>
    <row r="99" spans="1:17" x14ac:dyDescent="0.25">
      <c r="A99" s="9" t="s">
        <v>107</v>
      </c>
      <c r="B99" s="7" t="s">
        <v>108</v>
      </c>
      <c r="C99" s="11">
        <v>2.2402455087912472</v>
      </c>
      <c r="D99" s="35">
        <v>2.1273265943984256</v>
      </c>
      <c r="E99" s="29">
        <v>9.9999999999999995E-7</v>
      </c>
      <c r="F99" s="30">
        <v>9.9999999999999995E-7</v>
      </c>
      <c r="G99" s="12">
        <v>25</v>
      </c>
      <c r="H99" s="23">
        <f t="shared" ref="H99:H130" si="14">IF((E99-SUM(F99:F99))&gt;0,((E99-SUM(F99:F99))/C99),0)</f>
        <v>0</v>
      </c>
      <c r="I99" s="26">
        <f t="shared" ref="I99:I130" si="15">IF((E99-SUM(F99:F99))&gt;0,((E99-SUM(F99:F99))/D99),0)</f>
        <v>0</v>
      </c>
      <c r="J99" s="38">
        <v>266000</v>
      </c>
      <c r="K99" s="39">
        <v>0</v>
      </c>
      <c r="L99" s="50">
        <v>0</v>
      </c>
      <c r="M99" s="55">
        <f t="shared" si="10"/>
        <v>266000</v>
      </c>
      <c r="N99" s="15">
        <f t="shared" si="11"/>
        <v>1.5167121376332472E-3</v>
      </c>
      <c r="O99" s="15">
        <f t="shared" si="12"/>
        <v>0</v>
      </c>
      <c r="P99" s="12">
        <f t="shared" si="13"/>
        <v>0</v>
      </c>
      <c r="Q99" s="61"/>
    </row>
    <row r="100" spans="1:17" x14ac:dyDescent="0.25">
      <c r="A100" s="10" t="s">
        <v>107</v>
      </c>
      <c r="B100" s="8" t="s">
        <v>109</v>
      </c>
      <c r="C100" s="13">
        <v>2.2402455087912472</v>
      </c>
      <c r="D100" s="36">
        <v>2.1273265943984256</v>
      </c>
      <c r="E100" s="31">
        <v>9.9999999999999995E-7</v>
      </c>
      <c r="F100" s="32">
        <v>9.9999999999999995E-7</v>
      </c>
      <c r="G100" s="14">
        <v>25</v>
      </c>
      <c r="H100" s="24">
        <f t="shared" si="14"/>
        <v>0</v>
      </c>
      <c r="I100" s="27">
        <f t="shared" si="15"/>
        <v>0</v>
      </c>
      <c r="J100" s="41">
        <v>0</v>
      </c>
      <c r="K100" s="42">
        <v>264600</v>
      </c>
      <c r="L100" s="51">
        <v>0</v>
      </c>
      <c r="M100" s="56">
        <f t="shared" si="10"/>
        <v>264600</v>
      </c>
      <c r="N100" s="16">
        <f t="shared" si="11"/>
        <v>1.5087294421720194E-3</v>
      </c>
      <c r="O100" s="16">
        <f t="shared" si="12"/>
        <v>0</v>
      </c>
      <c r="P100" s="14">
        <f t="shared" si="13"/>
        <v>0</v>
      </c>
      <c r="Q100" s="61"/>
    </row>
    <row r="101" spans="1:17" x14ac:dyDescent="0.25">
      <c r="A101" s="10" t="s">
        <v>107</v>
      </c>
      <c r="B101" s="8" t="s">
        <v>110</v>
      </c>
      <c r="C101" s="13">
        <v>2.2402455087912472</v>
      </c>
      <c r="D101" s="36">
        <v>2.1273265943984256</v>
      </c>
      <c r="E101" s="31">
        <v>9.9999999999999995E-7</v>
      </c>
      <c r="F101" s="32">
        <v>9.9999999999999995E-7</v>
      </c>
      <c r="G101" s="14">
        <v>25</v>
      </c>
      <c r="H101" s="24">
        <f t="shared" si="14"/>
        <v>0</v>
      </c>
      <c r="I101" s="27">
        <f t="shared" si="15"/>
        <v>0</v>
      </c>
      <c r="J101" s="41">
        <v>0</v>
      </c>
      <c r="K101" s="42">
        <v>0</v>
      </c>
      <c r="L101" s="51">
        <v>264600</v>
      </c>
      <c r="M101" s="56">
        <f t="shared" si="10"/>
        <v>264600</v>
      </c>
      <c r="N101" s="16">
        <f t="shared" si="11"/>
        <v>1.5087294421720194E-3</v>
      </c>
      <c r="O101" s="16">
        <f t="shared" si="12"/>
        <v>0</v>
      </c>
      <c r="P101" s="14">
        <f t="shared" si="13"/>
        <v>0</v>
      </c>
      <c r="Q101" s="61"/>
    </row>
    <row r="102" spans="1:17" x14ac:dyDescent="0.25">
      <c r="A102" s="10" t="s">
        <v>107</v>
      </c>
      <c r="B102" s="8" t="s">
        <v>111</v>
      </c>
      <c r="C102" s="13">
        <v>2.2402455087912472</v>
      </c>
      <c r="D102" s="36">
        <v>2.1273265943984256</v>
      </c>
      <c r="E102" s="31">
        <v>9.9999999999999995E-7</v>
      </c>
      <c r="F102" s="32">
        <v>9.9999999999999995E-7</v>
      </c>
      <c r="G102" s="14">
        <v>25</v>
      </c>
      <c r="H102" s="24">
        <f t="shared" si="14"/>
        <v>0</v>
      </c>
      <c r="I102" s="27">
        <f t="shared" si="15"/>
        <v>0</v>
      </c>
      <c r="J102" s="41">
        <v>3347.003825235</v>
      </c>
      <c r="K102" s="42">
        <v>0</v>
      </c>
      <c r="L102" s="51">
        <v>0</v>
      </c>
      <c r="M102" s="56">
        <f t="shared" si="10"/>
        <v>3347.003825235</v>
      </c>
      <c r="N102" s="16">
        <f t="shared" si="11"/>
        <v>1.908436588886779E-5</v>
      </c>
      <c r="O102" s="16">
        <f t="shared" si="12"/>
        <v>0</v>
      </c>
      <c r="P102" s="14">
        <f t="shared" si="13"/>
        <v>0</v>
      </c>
      <c r="Q102" s="61"/>
    </row>
    <row r="103" spans="1:17" x14ac:dyDescent="0.25">
      <c r="A103" s="10" t="s">
        <v>107</v>
      </c>
      <c r="B103" s="8" t="s">
        <v>112</v>
      </c>
      <c r="C103" s="13">
        <v>2.2402455087912472</v>
      </c>
      <c r="D103" s="36">
        <v>2.1273265943984256</v>
      </c>
      <c r="E103" s="31">
        <v>9.9999999999999995E-7</v>
      </c>
      <c r="F103" s="32">
        <v>9.9999999999999995E-7</v>
      </c>
      <c r="G103" s="14">
        <v>25</v>
      </c>
      <c r="H103" s="24">
        <f t="shared" si="14"/>
        <v>0</v>
      </c>
      <c r="I103" s="27">
        <f t="shared" si="15"/>
        <v>0</v>
      </c>
      <c r="J103" s="41">
        <v>0</v>
      </c>
      <c r="K103" s="42">
        <v>3347.003825235</v>
      </c>
      <c r="L103" s="51">
        <v>0</v>
      </c>
      <c r="M103" s="56">
        <f t="shared" si="10"/>
        <v>3347.003825235</v>
      </c>
      <c r="N103" s="16">
        <f t="shared" si="11"/>
        <v>1.908436588886779E-5</v>
      </c>
      <c r="O103" s="16">
        <f t="shared" si="12"/>
        <v>0</v>
      </c>
      <c r="P103" s="14">
        <f t="shared" si="13"/>
        <v>0</v>
      </c>
      <c r="Q103" s="61"/>
    </row>
    <row r="104" spans="1:17" x14ac:dyDescent="0.25">
      <c r="A104" s="10" t="s">
        <v>107</v>
      </c>
      <c r="B104" s="8" t="s">
        <v>113</v>
      </c>
      <c r="C104" s="13">
        <v>2.2402455087912472</v>
      </c>
      <c r="D104" s="36">
        <v>2.1273265943984256</v>
      </c>
      <c r="E104" s="31">
        <v>9.9999999999999995E-7</v>
      </c>
      <c r="F104" s="32">
        <v>9.9999999999999995E-7</v>
      </c>
      <c r="G104" s="14">
        <v>25</v>
      </c>
      <c r="H104" s="24">
        <f t="shared" si="14"/>
        <v>0</v>
      </c>
      <c r="I104" s="27">
        <f t="shared" si="15"/>
        <v>0</v>
      </c>
      <c r="J104" s="41">
        <v>0</v>
      </c>
      <c r="K104" s="42">
        <v>0</v>
      </c>
      <c r="L104" s="51">
        <v>3347.003825235</v>
      </c>
      <c r="M104" s="56">
        <f t="shared" si="10"/>
        <v>3347.003825235</v>
      </c>
      <c r="N104" s="16">
        <f t="shared" si="11"/>
        <v>1.908436588886779E-5</v>
      </c>
      <c r="O104" s="16">
        <f t="shared" si="12"/>
        <v>0</v>
      </c>
      <c r="P104" s="14">
        <f t="shared" si="13"/>
        <v>0</v>
      </c>
      <c r="Q104" s="61"/>
    </row>
    <row r="105" spans="1:17" x14ac:dyDescent="0.25">
      <c r="A105" s="10" t="s">
        <v>107</v>
      </c>
      <c r="B105" s="8" t="s">
        <v>114</v>
      </c>
      <c r="C105" s="13">
        <v>2.6802937337327535</v>
      </c>
      <c r="D105" s="36">
        <v>2.5451943182979448</v>
      </c>
      <c r="E105" s="31">
        <v>9.9999999999999995E-7</v>
      </c>
      <c r="F105" s="32">
        <v>9.9999999999999995E-7</v>
      </c>
      <c r="G105" s="14">
        <v>25</v>
      </c>
      <c r="H105" s="24">
        <f t="shared" si="14"/>
        <v>0</v>
      </c>
      <c r="I105" s="27">
        <f t="shared" si="15"/>
        <v>0</v>
      </c>
      <c r="J105" s="41">
        <v>2512.5</v>
      </c>
      <c r="K105" s="42">
        <v>1675</v>
      </c>
      <c r="L105" s="51">
        <v>1675</v>
      </c>
      <c r="M105" s="56">
        <f t="shared" si="10"/>
        <v>5862.5</v>
      </c>
      <c r="N105" s="16">
        <f t="shared" si="11"/>
        <v>3.3427537243890641E-5</v>
      </c>
      <c r="O105" s="16">
        <f t="shared" si="12"/>
        <v>0</v>
      </c>
      <c r="P105" s="14">
        <f t="shared" si="13"/>
        <v>0</v>
      </c>
      <c r="Q105" s="61"/>
    </row>
    <row r="106" spans="1:17" x14ac:dyDescent="0.25">
      <c r="A106" s="10" t="s">
        <v>107</v>
      </c>
      <c r="B106" s="8" t="s">
        <v>115</v>
      </c>
      <c r="C106" s="13">
        <v>2.6802937337327535</v>
      </c>
      <c r="D106" s="36">
        <v>2.5451943182979448</v>
      </c>
      <c r="E106" s="31">
        <v>9.9999999999999995E-7</v>
      </c>
      <c r="F106" s="32">
        <v>9.9999999999999995E-7</v>
      </c>
      <c r="G106" s="14">
        <v>25</v>
      </c>
      <c r="H106" s="24">
        <f t="shared" si="14"/>
        <v>0</v>
      </c>
      <c r="I106" s="27">
        <f t="shared" si="15"/>
        <v>0</v>
      </c>
      <c r="J106" s="41">
        <v>335</v>
      </c>
      <c r="K106" s="42">
        <v>335</v>
      </c>
      <c r="L106" s="51">
        <v>335</v>
      </c>
      <c r="M106" s="56">
        <f t="shared" si="10"/>
        <v>1005</v>
      </c>
      <c r="N106" s="16">
        <f t="shared" si="11"/>
        <v>5.7304349560955389E-6</v>
      </c>
      <c r="O106" s="16">
        <f t="shared" si="12"/>
        <v>0</v>
      </c>
      <c r="P106" s="14">
        <f t="shared" si="13"/>
        <v>0</v>
      </c>
      <c r="Q106" s="61"/>
    </row>
    <row r="107" spans="1:17" x14ac:dyDescent="0.25">
      <c r="A107" s="10" t="s">
        <v>107</v>
      </c>
      <c r="B107" s="8" t="s">
        <v>116</v>
      </c>
      <c r="C107" s="13">
        <v>2.6802937337327535</v>
      </c>
      <c r="D107" s="36">
        <v>2.5451943182979448</v>
      </c>
      <c r="E107" s="31">
        <v>9.9999999999999995E-7</v>
      </c>
      <c r="F107" s="32">
        <v>9.9999999999999995E-7</v>
      </c>
      <c r="G107" s="14">
        <v>25</v>
      </c>
      <c r="H107" s="24">
        <f t="shared" si="14"/>
        <v>0</v>
      </c>
      <c r="I107" s="27">
        <f t="shared" si="15"/>
        <v>0</v>
      </c>
      <c r="J107" s="41">
        <v>67000</v>
      </c>
      <c r="K107" s="42">
        <v>0</v>
      </c>
      <c r="L107" s="51">
        <v>0</v>
      </c>
      <c r="M107" s="56">
        <f t="shared" si="10"/>
        <v>67000</v>
      </c>
      <c r="N107" s="16">
        <f t="shared" si="11"/>
        <v>3.8202899707303592E-4</v>
      </c>
      <c r="O107" s="16">
        <f t="shared" si="12"/>
        <v>0</v>
      </c>
      <c r="P107" s="14">
        <f t="shared" si="13"/>
        <v>0</v>
      </c>
      <c r="Q107" s="61"/>
    </row>
    <row r="108" spans="1:17" x14ac:dyDescent="0.25">
      <c r="A108" s="10" t="s">
        <v>107</v>
      </c>
      <c r="B108" s="8" t="s">
        <v>117</v>
      </c>
      <c r="C108" s="13">
        <v>2.6802937337327535</v>
      </c>
      <c r="D108" s="36">
        <v>2.5451943182979448</v>
      </c>
      <c r="E108" s="31">
        <v>9.9999999999999995E-7</v>
      </c>
      <c r="F108" s="32">
        <v>9.9999999999999995E-7</v>
      </c>
      <c r="G108" s="14">
        <v>25</v>
      </c>
      <c r="H108" s="24">
        <f t="shared" si="14"/>
        <v>0</v>
      </c>
      <c r="I108" s="27">
        <f t="shared" si="15"/>
        <v>0</v>
      </c>
      <c r="J108" s="41">
        <v>0</v>
      </c>
      <c r="K108" s="42">
        <v>67000</v>
      </c>
      <c r="L108" s="51">
        <v>0</v>
      </c>
      <c r="M108" s="56">
        <f t="shared" si="10"/>
        <v>67000</v>
      </c>
      <c r="N108" s="16">
        <f t="shared" si="11"/>
        <v>3.8202899707303592E-4</v>
      </c>
      <c r="O108" s="16">
        <f t="shared" si="12"/>
        <v>0</v>
      </c>
      <c r="P108" s="14">
        <f t="shared" si="13"/>
        <v>0</v>
      </c>
      <c r="Q108" s="61"/>
    </row>
    <row r="109" spans="1:17" x14ac:dyDescent="0.25">
      <c r="A109" s="10" t="s">
        <v>107</v>
      </c>
      <c r="B109" s="8" t="s">
        <v>118</v>
      </c>
      <c r="C109" s="13">
        <v>2.6802937337327535</v>
      </c>
      <c r="D109" s="36">
        <v>2.5451943182979448</v>
      </c>
      <c r="E109" s="31">
        <v>9.9999999999999995E-7</v>
      </c>
      <c r="F109" s="32">
        <v>9.9999999999999995E-7</v>
      </c>
      <c r="G109" s="14">
        <v>25</v>
      </c>
      <c r="H109" s="24">
        <f t="shared" si="14"/>
        <v>0</v>
      </c>
      <c r="I109" s="27">
        <f t="shared" si="15"/>
        <v>0</v>
      </c>
      <c r="J109" s="41">
        <v>0</v>
      </c>
      <c r="K109" s="42">
        <v>0</v>
      </c>
      <c r="L109" s="51">
        <v>67000</v>
      </c>
      <c r="M109" s="56">
        <f t="shared" si="10"/>
        <v>67000</v>
      </c>
      <c r="N109" s="16">
        <f t="shared" si="11"/>
        <v>3.8202899707303592E-4</v>
      </c>
      <c r="O109" s="16">
        <f t="shared" si="12"/>
        <v>0</v>
      </c>
      <c r="P109" s="14">
        <f t="shared" si="13"/>
        <v>0</v>
      </c>
      <c r="Q109" s="61"/>
    </row>
    <row r="110" spans="1:17" x14ac:dyDescent="0.25">
      <c r="A110" s="10" t="s">
        <v>107</v>
      </c>
      <c r="B110" s="8" t="s">
        <v>119</v>
      </c>
      <c r="C110" s="13">
        <v>32.376917716441369</v>
      </c>
      <c r="D110" s="36">
        <v>30.681971872928841</v>
      </c>
      <c r="E110" s="31">
        <v>441.69</v>
      </c>
      <c r="F110" s="32">
        <v>441.69</v>
      </c>
      <c r="G110" s="14">
        <v>12</v>
      </c>
      <c r="H110" s="24">
        <f t="shared" si="14"/>
        <v>0</v>
      </c>
      <c r="I110" s="27">
        <f t="shared" si="15"/>
        <v>0</v>
      </c>
      <c r="J110" s="41">
        <v>8158.3218240103124</v>
      </c>
      <c r="K110" s="42">
        <v>5873.9917132874243</v>
      </c>
      <c r="L110" s="51">
        <v>5384.4924038468034</v>
      </c>
      <c r="M110" s="56">
        <f t="shared" si="10"/>
        <v>19416.805941144543</v>
      </c>
      <c r="N110" s="16">
        <f t="shared" si="11"/>
        <v>1.1071317761279426E-4</v>
      </c>
      <c r="O110" s="16">
        <f t="shared" si="12"/>
        <v>0</v>
      </c>
      <c r="P110" s="14">
        <f t="shared" si="13"/>
        <v>0</v>
      </c>
      <c r="Q110" s="61"/>
    </row>
    <row r="111" spans="1:17" x14ac:dyDescent="0.25">
      <c r="A111" s="10" t="s">
        <v>107</v>
      </c>
      <c r="B111" s="8" t="s">
        <v>120</v>
      </c>
      <c r="C111" s="13">
        <v>32.376917716441369</v>
      </c>
      <c r="D111" s="36">
        <v>30.681971872928841</v>
      </c>
      <c r="E111" s="31">
        <v>478.38</v>
      </c>
      <c r="F111" s="32">
        <v>478.38</v>
      </c>
      <c r="G111" s="14">
        <v>12</v>
      </c>
      <c r="H111" s="24">
        <f t="shared" si="14"/>
        <v>0</v>
      </c>
      <c r="I111" s="27">
        <f t="shared" si="15"/>
        <v>0</v>
      </c>
      <c r="J111" s="41">
        <v>57108.252768072191</v>
      </c>
      <c r="K111" s="42">
        <v>40628.442683571353</v>
      </c>
      <c r="L111" s="51">
        <v>37691.446826927648</v>
      </c>
      <c r="M111" s="56">
        <f t="shared" si="10"/>
        <v>135428.14227857121</v>
      </c>
      <c r="N111" s="16">
        <f t="shared" si="11"/>
        <v>7.7220115477831302E-4</v>
      </c>
      <c r="O111" s="16">
        <f t="shared" si="12"/>
        <v>0</v>
      </c>
      <c r="P111" s="14">
        <f t="shared" si="13"/>
        <v>0</v>
      </c>
      <c r="Q111" s="61"/>
    </row>
    <row r="112" spans="1:17" x14ac:dyDescent="0.25">
      <c r="A112" s="10" t="s">
        <v>107</v>
      </c>
      <c r="B112" s="8" t="s">
        <v>121</v>
      </c>
      <c r="C112" s="13">
        <v>32.376917716441369</v>
      </c>
      <c r="D112" s="36">
        <v>30.681971872928841</v>
      </c>
      <c r="E112" s="31">
        <v>635.66</v>
      </c>
      <c r="F112" s="32">
        <v>635.66</v>
      </c>
      <c r="G112" s="14">
        <v>12</v>
      </c>
      <c r="H112" s="24">
        <f t="shared" si="14"/>
        <v>0</v>
      </c>
      <c r="I112" s="27">
        <f t="shared" si="15"/>
        <v>0</v>
      </c>
      <c r="J112" s="41">
        <v>24474.965472030937</v>
      </c>
      <c r="K112" s="42">
        <v>17458.808703382067</v>
      </c>
      <c r="L112" s="51">
        <v>16153.477211540419</v>
      </c>
      <c r="M112" s="56">
        <f t="shared" si="10"/>
        <v>58087.251386953423</v>
      </c>
      <c r="N112" s="16">
        <f t="shared" si="11"/>
        <v>3.3120917000130048E-4</v>
      </c>
      <c r="O112" s="16">
        <f t="shared" si="12"/>
        <v>0</v>
      </c>
      <c r="P112" s="14">
        <f t="shared" si="13"/>
        <v>0</v>
      </c>
      <c r="Q112" s="61"/>
    </row>
    <row r="113" spans="1:17" x14ac:dyDescent="0.25">
      <c r="A113" s="10" t="s">
        <v>107</v>
      </c>
      <c r="B113" s="8" t="s">
        <v>122</v>
      </c>
      <c r="C113" s="13">
        <v>65.842970128496461</v>
      </c>
      <c r="D113" s="36">
        <v>62.516544735645084</v>
      </c>
      <c r="E113" s="31">
        <v>525</v>
      </c>
      <c r="F113" s="32">
        <v>525</v>
      </c>
      <c r="G113" s="14">
        <v>20</v>
      </c>
      <c r="H113" s="24">
        <f t="shared" si="14"/>
        <v>0</v>
      </c>
      <c r="I113" s="27">
        <f t="shared" si="15"/>
        <v>0</v>
      </c>
      <c r="J113" s="41">
        <v>25322.175815293554</v>
      </c>
      <c r="K113" s="42">
        <v>22066.467496184378</v>
      </c>
      <c r="L113" s="51">
        <v>20257.740652234843</v>
      </c>
      <c r="M113" s="56">
        <f t="shared" si="10"/>
        <v>67646.383963712782</v>
      </c>
      <c r="N113" s="16">
        <f t="shared" si="11"/>
        <v>3.85714630168279E-4</v>
      </c>
      <c r="O113" s="16">
        <f t="shared" si="12"/>
        <v>0</v>
      </c>
      <c r="P113" s="14">
        <f t="shared" si="13"/>
        <v>0</v>
      </c>
      <c r="Q113" s="61"/>
    </row>
    <row r="114" spans="1:17" x14ac:dyDescent="0.25">
      <c r="A114" s="10" t="s">
        <v>107</v>
      </c>
      <c r="B114" s="8" t="s">
        <v>123</v>
      </c>
      <c r="C114" s="13">
        <v>65.842970128496461</v>
      </c>
      <c r="D114" s="36">
        <v>62.516544735645084</v>
      </c>
      <c r="E114" s="31">
        <v>710</v>
      </c>
      <c r="F114" s="32">
        <v>710</v>
      </c>
      <c r="G114" s="14">
        <v>20</v>
      </c>
      <c r="H114" s="24">
        <f t="shared" si="14"/>
        <v>0</v>
      </c>
      <c r="I114" s="27">
        <f t="shared" si="15"/>
        <v>0</v>
      </c>
      <c r="J114" s="41">
        <v>282450</v>
      </c>
      <c r="K114" s="42">
        <v>282450</v>
      </c>
      <c r="L114" s="51">
        <v>282450</v>
      </c>
      <c r="M114" s="56">
        <f t="shared" si="10"/>
        <v>847350</v>
      </c>
      <c r="N114" s="16">
        <f t="shared" si="11"/>
        <v>4.8315264279080146E-3</v>
      </c>
      <c r="O114" s="16">
        <f t="shared" si="12"/>
        <v>0</v>
      </c>
      <c r="P114" s="14">
        <f t="shared" si="13"/>
        <v>0</v>
      </c>
      <c r="Q114" s="61"/>
    </row>
    <row r="115" spans="1:17" x14ac:dyDescent="0.25">
      <c r="A115" s="10" t="s">
        <v>107</v>
      </c>
      <c r="B115" s="8" t="s">
        <v>124</v>
      </c>
      <c r="C115" s="13">
        <v>65.842970128496461</v>
      </c>
      <c r="D115" s="36">
        <v>62.516544735645084</v>
      </c>
      <c r="E115" s="31">
        <v>750</v>
      </c>
      <c r="F115" s="32">
        <v>750</v>
      </c>
      <c r="G115" s="14">
        <v>20</v>
      </c>
      <c r="H115" s="24">
        <f t="shared" si="14"/>
        <v>0</v>
      </c>
      <c r="I115" s="27">
        <f t="shared" si="15"/>
        <v>0</v>
      </c>
      <c r="J115" s="41">
        <v>24116.357919327187</v>
      </c>
      <c r="K115" s="42">
        <v>24116.357919327187</v>
      </c>
      <c r="L115" s="51">
        <v>24116.357919327187</v>
      </c>
      <c r="M115" s="56">
        <f t="shared" si="10"/>
        <v>72349.073757981561</v>
      </c>
      <c r="N115" s="16">
        <f t="shared" si="11"/>
        <v>4.1252901622275818E-4</v>
      </c>
      <c r="O115" s="16">
        <f t="shared" si="12"/>
        <v>0</v>
      </c>
      <c r="P115" s="14">
        <f t="shared" si="13"/>
        <v>0</v>
      </c>
      <c r="Q115" s="61"/>
    </row>
    <row r="116" spans="1:17" x14ac:dyDescent="0.25">
      <c r="A116" s="10" t="s">
        <v>107</v>
      </c>
      <c r="B116" s="8" t="s">
        <v>125</v>
      </c>
      <c r="C116" s="13">
        <v>65.842970128496461</v>
      </c>
      <c r="D116" s="36">
        <v>62.516544735645084</v>
      </c>
      <c r="E116" s="31">
        <v>820</v>
      </c>
      <c r="F116" s="32">
        <v>820</v>
      </c>
      <c r="G116" s="14">
        <v>20</v>
      </c>
      <c r="H116" s="24">
        <f t="shared" si="14"/>
        <v>0</v>
      </c>
      <c r="I116" s="27">
        <f t="shared" si="15"/>
        <v>0</v>
      </c>
      <c r="J116" s="41">
        <v>4035</v>
      </c>
      <c r="K116" s="42">
        <v>4035</v>
      </c>
      <c r="L116" s="51">
        <v>4035</v>
      </c>
      <c r="M116" s="56">
        <f t="shared" si="10"/>
        <v>12105</v>
      </c>
      <c r="N116" s="16">
        <f t="shared" si="11"/>
        <v>6.9021806112971637E-5</v>
      </c>
      <c r="O116" s="16">
        <f t="shared" si="12"/>
        <v>0</v>
      </c>
      <c r="P116" s="14">
        <f t="shared" si="13"/>
        <v>0</v>
      </c>
      <c r="Q116" s="61"/>
    </row>
    <row r="117" spans="1:17" x14ac:dyDescent="0.25">
      <c r="A117" s="10" t="s">
        <v>107</v>
      </c>
      <c r="B117" s="8" t="s">
        <v>23</v>
      </c>
      <c r="C117" s="13">
        <v>12.920650506315042</v>
      </c>
      <c r="D117" s="36">
        <v>12.263891267153326</v>
      </c>
      <c r="E117" s="31">
        <v>90</v>
      </c>
      <c r="F117" s="32">
        <v>90</v>
      </c>
      <c r="G117" s="14">
        <v>10</v>
      </c>
      <c r="H117" s="24">
        <f t="shared" si="14"/>
        <v>0</v>
      </c>
      <c r="I117" s="27">
        <f t="shared" si="15"/>
        <v>0</v>
      </c>
      <c r="J117" s="41">
        <v>225000</v>
      </c>
      <c r="K117" s="42">
        <v>180000</v>
      </c>
      <c r="L117" s="51">
        <v>180000</v>
      </c>
      <c r="M117" s="56">
        <f t="shared" si="10"/>
        <v>585000</v>
      </c>
      <c r="N117" s="16">
        <f t="shared" si="11"/>
        <v>3.3356263177272538E-3</v>
      </c>
      <c r="O117" s="16">
        <f t="shared" si="12"/>
        <v>0</v>
      </c>
      <c r="P117" s="14">
        <f t="shared" si="13"/>
        <v>0</v>
      </c>
      <c r="Q117" s="61"/>
    </row>
    <row r="118" spans="1:17" x14ac:dyDescent="0.25">
      <c r="A118" s="10" t="s">
        <v>107</v>
      </c>
      <c r="B118" s="8" t="s">
        <v>126</v>
      </c>
      <c r="C118" s="13">
        <v>3.1675437082470808</v>
      </c>
      <c r="D118" s="36">
        <v>3.0076023332548516</v>
      </c>
      <c r="E118" s="31">
        <v>14</v>
      </c>
      <c r="F118" s="32">
        <v>14</v>
      </c>
      <c r="G118" s="14">
        <v>12</v>
      </c>
      <c r="H118" s="24">
        <f t="shared" si="14"/>
        <v>0</v>
      </c>
      <c r="I118" s="27">
        <f t="shared" si="15"/>
        <v>0</v>
      </c>
      <c r="J118" s="41">
        <v>128202.20009159067</v>
      </c>
      <c r="K118" s="42">
        <v>91279.96646521255</v>
      </c>
      <c r="L118" s="51">
        <v>84613.45206044981</v>
      </c>
      <c r="M118" s="56">
        <f t="shared" si="10"/>
        <v>304095.61861725303</v>
      </c>
      <c r="N118" s="16">
        <f t="shared" si="11"/>
        <v>1.7339305103679643E-3</v>
      </c>
      <c r="O118" s="16">
        <f t="shared" si="12"/>
        <v>0</v>
      </c>
      <c r="P118" s="14">
        <f t="shared" si="13"/>
        <v>0</v>
      </c>
      <c r="Q118" s="61"/>
    </row>
    <row r="119" spans="1:17" x14ac:dyDescent="0.25">
      <c r="A119" s="10" t="s">
        <v>107</v>
      </c>
      <c r="B119" s="8" t="s">
        <v>127</v>
      </c>
      <c r="C119" s="13">
        <v>3.1675437082470808</v>
      </c>
      <c r="D119" s="36">
        <v>3.0076023332548516</v>
      </c>
      <c r="E119" s="31">
        <v>16</v>
      </c>
      <c r="F119" s="32">
        <v>16</v>
      </c>
      <c r="G119" s="14">
        <v>12</v>
      </c>
      <c r="H119" s="24">
        <f t="shared" si="14"/>
        <v>0</v>
      </c>
      <c r="I119" s="27">
        <f t="shared" si="15"/>
        <v>0</v>
      </c>
      <c r="J119" s="41">
        <v>4661.8981851487497</v>
      </c>
      <c r="K119" s="42">
        <v>3309.9477114556121</v>
      </c>
      <c r="L119" s="51">
        <v>3076.8528021981733</v>
      </c>
      <c r="M119" s="56">
        <f t="shared" si="10"/>
        <v>11048.698698802535</v>
      </c>
      <c r="N119" s="16">
        <f t="shared" si="11"/>
        <v>6.2998854968144617E-5</v>
      </c>
      <c r="O119" s="16">
        <f t="shared" si="12"/>
        <v>0</v>
      </c>
      <c r="P119" s="14">
        <f t="shared" si="13"/>
        <v>0</v>
      </c>
      <c r="Q119" s="61"/>
    </row>
    <row r="120" spans="1:17" x14ac:dyDescent="0.25">
      <c r="A120" s="10" t="s">
        <v>107</v>
      </c>
      <c r="B120" s="8" t="s">
        <v>128</v>
      </c>
      <c r="C120" s="13">
        <v>17.705757138411229</v>
      </c>
      <c r="D120" s="36">
        <v>16.811725862811329</v>
      </c>
      <c r="E120" s="31">
        <v>37</v>
      </c>
      <c r="F120" s="32">
        <v>37</v>
      </c>
      <c r="G120" s="14">
        <v>12</v>
      </c>
      <c r="H120" s="24">
        <f t="shared" si="14"/>
        <v>0</v>
      </c>
      <c r="I120" s="27">
        <f t="shared" si="15"/>
        <v>0</v>
      </c>
      <c r="J120" s="41">
        <v>260588.15496472499</v>
      </c>
      <c r="K120" s="42">
        <v>185538.76633488425</v>
      </c>
      <c r="L120" s="51">
        <v>171988.18227671846</v>
      </c>
      <c r="M120" s="56">
        <f t="shared" si="10"/>
        <v>618115.10357632767</v>
      </c>
      <c r="N120" s="16">
        <f t="shared" si="11"/>
        <v>3.5244461655964208E-3</v>
      </c>
      <c r="O120" s="16">
        <f t="shared" si="12"/>
        <v>0</v>
      </c>
      <c r="P120" s="14">
        <f t="shared" si="13"/>
        <v>0</v>
      </c>
      <c r="Q120" s="61"/>
    </row>
    <row r="121" spans="1:17" x14ac:dyDescent="0.25">
      <c r="A121" s="10" t="s">
        <v>107</v>
      </c>
      <c r="B121" s="8" t="s">
        <v>129</v>
      </c>
      <c r="C121" s="13">
        <v>17.705757138411229</v>
      </c>
      <c r="D121" s="36">
        <v>16.811725862811329</v>
      </c>
      <c r="E121" s="31">
        <v>47</v>
      </c>
      <c r="F121" s="32">
        <v>47</v>
      </c>
      <c r="G121" s="14">
        <v>12</v>
      </c>
      <c r="H121" s="24">
        <f t="shared" si="14"/>
        <v>0</v>
      </c>
      <c r="I121" s="27">
        <f t="shared" si="15"/>
        <v>0</v>
      </c>
      <c r="J121" s="41">
        <v>195441.11622354371</v>
      </c>
      <c r="K121" s="42">
        <v>139154.07475116313</v>
      </c>
      <c r="L121" s="51">
        <v>128991.13670753888</v>
      </c>
      <c r="M121" s="56">
        <f t="shared" si="10"/>
        <v>463586.32768224576</v>
      </c>
      <c r="N121" s="16">
        <f t="shared" si="11"/>
        <v>2.6433346241973156E-3</v>
      </c>
      <c r="O121" s="16">
        <f t="shared" si="12"/>
        <v>0</v>
      </c>
      <c r="P121" s="14">
        <f t="shared" si="13"/>
        <v>0</v>
      </c>
      <c r="Q121" s="61"/>
    </row>
    <row r="122" spans="1:17" x14ac:dyDescent="0.25">
      <c r="A122" s="10" t="s">
        <v>107</v>
      </c>
      <c r="B122" s="8" t="s">
        <v>130</v>
      </c>
      <c r="C122" s="13">
        <v>1.8680385971720739</v>
      </c>
      <c r="D122" s="36">
        <v>1.7737141965354795</v>
      </c>
      <c r="E122" s="31">
        <v>1.5</v>
      </c>
      <c r="F122" s="32">
        <v>1.5</v>
      </c>
      <c r="G122" s="14">
        <v>6</v>
      </c>
      <c r="H122" s="24">
        <f t="shared" si="14"/>
        <v>0</v>
      </c>
      <c r="I122" s="27">
        <f t="shared" si="15"/>
        <v>0</v>
      </c>
      <c r="J122" s="41">
        <v>103099.67140232814</v>
      </c>
      <c r="K122" s="42">
        <v>73406.966038457627</v>
      </c>
      <c r="L122" s="51">
        <v>68045.78312553656</v>
      </c>
      <c r="M122" s="56">
        <f t="shared" si="10"/>
        <v>244552.42056632234</v>
      </c>
      <c r="N122" s="16">
        <f t="shared" si="11"/>
        <v>1.394419641205006E-3</v>
      </c>
      <c r="O122" s="16">
        <f t="shared" si="12"/>
        <v>0</v>
      </c>
      <c r="P122" s="14">
        <f t="shared" si="13"/>
        <v>0</v>
      </c>
      <c r="Q122" s="61"/>
    </row>
    <row r="123" spans="1:17" x14ac:dyDescent="0.25">
      <c r="A123" s="10" t="s">
        <v>107</v>
      </c>
      <c r="B123" s="8" t="s">
        <v>131</v>
      </c>
      <c r="C123" s="13">
        <v>19.811664109684102</v>
      </c>
      <c r="D123" s="36">
        <v>18.804633276302127</v>
      </c>
      <c r="E123" s="31">
        <v>75</v>
      </c>
      <c r="F123" s="32">
        <v>75</v>
      </c>
      <c r="G123" s="14">
        <v>10</v>
      </c>
      <c r="H123" s="24">
        <f t="shared" si="14"/>
        <v>0</v>
      </c>
      <c r="I123" s="27">
        <f t="shared" si="15"/>
        <v>0</v>
      </c>
      <c r="J123" s="41">
        <v>86250</v>
      </c>
      <c r="K123" s="42">
        <v>69000</v>
      </c>
      <c r="L123" s="51">
        <v>69000</v>
      </c>
      <c r="M123" s="56">
        <f t="shared" si="10"/>
        <v>224250</v>
      </c>
      <c r="N123" s="16">
        <f t="shared" si="11"/>
        <v>1.2786567551287807E-3</v>
      </c>
      <c r="O123" s="16">
        <f t="shared" si="12"/>
        <v>0</v>
      </c>
      <c r="P123" s="14">
        <f t="shared" si="13"/>
        <v>0</v>
      </c>
      <c r="Q123" s="61"/>
    </row>
    <row r="124" spans="1:17" x14ac:dyDescent="0.25">
      <c r="A124" s="10" t="s">
        <v>107</v>
      </c>
      <c r="B124" s="8" t="s">
        <v>132</v>
      </c>
      <c r="C124" s="13">
        <v>3.2644587916930732</v>
      </c>
      <c r="D124" s="36">
        <v>3.1000097955442811</v>
      </c>
      <c r="E124" s="31">
        <v>58.31</v>
      </c>
      <c r="F124" s="32">
        <v>58.31</v>
      </c>
      <c r="G124" s="14">
        <v>10</v>
      </c>
      <c r="H124" s="24">
        <f t="shared" si="14"/>
        <v>0</v>
      </c>
      <c r="I124" s="27">
        <f t="shared" si="15"/>
        <v>0</v>
      </c>
      <c r="J124" s="41">
        <v>2450.4849434756252</v>
      </c>
      <c r="K124" s="42">
        <v>1739.8443098676935</v>
      </c>
      <c r="L124" s="51">
        <v>1617.3200626939117</v>
      </c>
      <c r="M124" s="56">
        <f t="shared" si="10"/>
        <v>5807.6493160372302</v>
      </c>
      <c r="N124" s="16">
        <f t="shared" si="11"/>
        <v>3.3114782739665762E-5</v>
      </c>
      <c r="O124" s="16">
        <f t="shared" si="12"/>
        <v>0</v>
      </c>
      <c r="P124" s="14">
        <f t="shared" si="13"/>
        <v>0</v>
      </c>
      <c r="Q124" s="61"/>
    </row>
    <row r="125" spans="1:17" x14ac:dyDescent="0.25">
      <c r="A125" s="10" t="s">
        <v>107</v>
      </c>
      <c r="B125" s="8" t="s">
        <v>133</v>
      </c>
      <c r="C125" s="13">
        <v>20.156214789852186</v>
      </c>
      <c r="D125" s="36">
        <v>19.13167037675953</v>
      </c>
      <c r="E125" s="31">
        <v>75</v>
      </c>
      <c r="F125" s="32">
        <v>75</v>
      </c>
      <c r="G125" s="14">
        <v>10</v>
      </c>
      <c r="H125" s="24">
        <f t="shared" si="14"/>
        <v>0</v>
      </c>
      <c r="I125" s="27">
        <f t="shared" si="15"/>
        <v>0</v>
      </c>
      <c r="J125" s="41">
        <v>234000</v>
      </c>
      <c r="K125" s="42">
        <v>174261.75416086029</v>
      </c>
      <c r="L125" s="51">
        <v>161534.77211540416</v>
      </c>
      <c r="M125" s="56">
        <f t="shared" si="10"/>
        <v>569796.52627626446</v>
      </c>
      <c r="N125" s="16">
        <f t="shared" si="11"/>
        <v>3.2489372458062845E-3</v>
      </c>
      <c r="O125" s="16">
        <f t="shared" si="12"/>
        <v>0</v>
      </c>
      <c r="P125" s="14">
        <f t="shared" si="13"/>
        <v>0</v>
      </c>
      <c r="Q125" s="61"/>
    </row>
    <row r="126" spans="1:17" x14ac:dyDescent="0.25">
      <c r="A126" s="10" t="s">
        <v>107</v>
      </c>
      <c r="B126" s="8" t="s">
        <v>134</v>
      </c>
      <c r="C126" s="13">
        <v>9.2229016697681345</v>
      </c>
      <c r="D126" s="36">
        <v>8.7555008300141139</v>
      </c>
      <c r="E126" s="31">
        <v>40</v>
      </c>
      <c r="F126" s="32">
        <v>40</v>
      </c>
      <c r="G126" s="14">
        <v>25</v>
      </c>
      <c r="H126" s="24">
        <f t="shared" si="14"/>
        <v>0</v>
      </c>
      <c r="I126" s="27">
        <f t="shared" si="15"/>
        <v>0</v>
      </c>
      <c r="J126" s="41">
        <v>0</v>
      </c>
      <c r="K126" s="42">
        <v>0</v>
      </c>
      <c r="L126" s="51">
        <v>0</v>
      </c>
      <c r="M126" s="56">
        <f t="shared" si="10"/>
        <v>0</v>
      </c>
      <c r="N126" s="16">
        <f t="shared" si="11"/>
        <v>0</v>
      </c>
      <c r="O126" s="16">
        <f t="shared" si="12"/>
        <v>0</v>
      </c>
      <c r="P126" s="14">
        <f t="shared" si="13"/>
        <v>0</v>
      </c>
      <c r="Q126" s="61"/>
    </row>
    <row r="127" spans="1:17" x14ac:dyDescent="0.25">
      <c r="A127" s="10" t="s">
        <v>107</v>
      </c>
      <c r="B127" s="8" t="s">
        <v>135</v>
      </c>
      <c r="C127" s="13">
        <v>17.227534008419127</v>
      </c>
      <c r="D127" s="36">
        <v>16.351855022871177</v>
      </c>
      <c r="E127" s="31">
        <v>600</v>
      </c>
      <c r="F127" s="32">
        <v>600</v>
      </c>
      <c r="G127" s="14">
        <v>25</v>
      </c>
      <c r="H127" s="24">
        <f t="shared" si="14"/>
        <v>0</v>
      </c>
      <c r="I127" s="27">
        <f t="shared" si="15"/>
        <v>0</v>
      </c>
      <c r="J127" s="41">
        <v>5000</v>
      </c>
      <c r="K127" s="42">
        <v>5000</v>
      </c>
      <c r="L127" s="51">
        <v>5000</v>
      </c>
      <c r="M127" s="56">
        <f t="shared" si="10"/>
        <v>15000</v>
      </c>
      <c r="N127" s="16">
        <f t="shared" si="11"/>
        <v>8.5528879941724464E-5</v>
      </c>
      <c r="O127" s="16">
        <f t="shared" si="12"/>
        <v>0</v>
      </c>
      <c r="P127" s="14">
        <f t="shared" si="13"/>
        <v>0</v>
      </c>
      <c r="Q127" s="61"/>
    </row>
    <row r="128" spans="1:17" x14ac:dyDescent="0.25">
      <c r="A128" s="10" t="s">
        <v>107</v>
      </c>
      <c r="B128" s="8" t="s">
        <v>136</v>
      </c>
      <c r="C128" s="13">
        <v>34.455068016840983</v>
      </c>
      <c r="D128" s="36">
        <v>32.703710045742127</v>
      </c>
      <c r="E128" s="31">
        <v>400</v>
      </c>
      <c r="F128" s="32">
        <v>400</v>
      </c>
      <c r="G128" s="14">
        <v>25</v>
      </c>
      <c r="H128" s="24">
        <f t="shared" si="14"/>
        <v>0</v>
      </c>
      <c r="I128" s="27">
        <f t="shared" si="15"/>
        <v>0</v>
      </c>
      <c r="J128" s="41">
        <v>10000</v>
      </c>
      <c r="K128" s="42">
        <v>10000</v>
      </c>
      <c r="L128" s="51">
        <v>10000</v>
      </c>
      <c r="M128" s="56">
        <f t="shared" si="10"/>
        <v>30000</v>
      </c>
      <c r="N128" s="16">
        <f t="shared" si="11"/>
        <v>1.7105775988344893E-4</v>
      </c>
      <c r="O128" s="16">
        <f t="shared" si="12"/>
        <v>0</v>
      </c>
      <c r="P128" s="14">
        <f t="shared" si="13"/>
        <v>0</v>
      </c>
      <c r="Q128" s="61"/>
    </row>
    <row r="129" spans="1:17" x14ac:dyDescent="0.25">
      <c r="A129" s="10" t="s">
        <v>107</v>
      </c>
      <c r="B129" s="8" t="s">
        <v>137</v>
      </c>
      <c r="C129" s="13">
        <v>2.2402455087912472</v>
      </c>
      <c r="D129" s="36">
        <v>2.1273265943984256</v>
      </c>
      <c r="E129" s="31">
        <v>9.9999999999999995E-7</v>
      </c>
      <c r="F129" s="32">
        <v>9.9999999999999995E-7</v>
      </c>
      <c r="G129" s="14">
        <v>25</v>
      </c>
      <c r="H129" s="24">
        <f t="shared" si="14"/>
        <v>0</v>
      </c>
      <c r="I129" s="27">
        <f t="shared" si="15"/>
        <v>0</v>
      </c>
      <c r="J129" s="41">
        <v>588000</v>
      </c>
      <c r="K129" s="42">
        <v>0</v>
      </c>
      <c r="L129" s="51">
        <v>0</v>
      </c>
      <c r="M129" s="56">
        <f t="shared" si="10"/>
        <v>588000</v>
      </c>
      <c r="N129" s="16">
        <f t="shared" si="11"/>
        <v>3.3527320937155988E-3</v>
      </c>
      <c r="O129" s="16">
        <f t="shared" si="12"/>
        <v>0</v>
      </c>
      <c r="P129" s="14">
        <f t="shared" si="13"/>
        <v>0</v>
      </c>
      <c r="Q129" s="61"/>
    </row>
    <row r="130" spans="1:17" x14ac:dyDescent="0.25">
      <c r="A130" s="10" t="s">
        <v>107</v>
      </c>
      <c r="B130" s="8" t="s">
        <v>138</v>
      </c>
      <c r="C130" s="13">
        <v>2.2402455087912472</v>
      </c>
      <c r="D130" s="36">
        <v>2.1273265943984256</v>
      </c>
      <c r="E130" s="31">
        <v>9.9999999999999995E-7</v>
      </c>
      <c r="F130" s="32">
        <v>9.9999999999999995E-7</v>
      </c>
      <c r="G130" s="14">
        <v>25</v>
      </c>
      <c r="H130" s="24">
        <f t="shared" si="14"/>
        <v>0</v>
      </c>
      <c r="I130" s="27">
        <f t="shared" si="15"/>
        <v>0</v>
      </c>
      <c r="J130" s="41">
        <v>0</v>
      </c>
      <c r="K130" s="42">
        <v>574000</v>
      </c>
      <c r="L130" s="51">
        <v>0</v>
      </c>
      <c r="M130" s="56">
        <f t="shared" si="10"/>
        <v>574000</v>
      </c>
      <c r="N130" s="16">
        <f t="shared" si="11"/>
        <v>3.2729051391033226E-3</v>
      </c>
      <c r="O130" s="16">
        <f t="shared" si="12"/>
        <v>0</v>
      </c>
      <c r="P130" s="14">
        <f t="shared" si="13"/>
        <v>0</v>
      </c>
      <c r="Q130" s="61"/>
    </row>
    <row r="131" spans="1:17" x14ac:dyDescent="0.25">
      <c r="A131" s="10" t="s">
        <v>107</v>
      </c>
      <c r="B131" s="8" t="s">
        <v>139</v>
      </c>
      <c r="C131" s="13">
        <v>2.2402455087912472</v>
      </c>
      <c r="D131" s="36">
        <v>2.1273265943984256</v>
      </c>
      <c r="E131" s="31">
        <v>9.9999999999999995E-7</v>
      </c>
      <c r="F131" s="32">
        <v>9.9999999999999995E-7</v>
      </c>
      <c r="G131" s="14">
        <v>25</v>
      </c>
      <c r="H131" s="24">
        <f t="shared" ref="H131:H162" si="16">IF((E131-SUM(F131:F131))&gt;0,((E131-SUM(F131:F131))/C131),0)</f>
        <v>0</v>
      </c>
      <c r="I131" s="27">
        <f t="shared" ref="I131:I162" si="17">IF((E131-SUM(F131:F131))&gt;0,((E131-SUM(F131:F131))/D131),0)</f>
        <v>0</v>
      </c>
      <c r="J131" s="41">
        <v>0</v>
      </c>
      <c r="K131" s="42">
        <v>0</v>
      </c>
      <c r="L131" s="51">
        <v>574000</v>
      </c>
      <c r="M131" s="56">
        <f t="shared" si="10"/>
        <v>574000</v>
      </c>
      <c r="N131" s="16">
        <f t="shared" si="11"/>
        <v>3.2729051391033226E-3</v>
      </c>
      <c r="O131" s="16">
        <f t="shared" si="12"/>
        <v>0</v>
      </c>
      <c r="P131" s="14">
        <f t="shared" si="13"/>
        <v>0</v>
      </c>
      <c r="Q131" s="61"/>
    </row>
    <row r="132" spans="1:17" x14ac:dyDescent="0.25">
      <c r="A132" s="10" t="s">
        <v>107</v>
      </c>
      <c r="B132" s="8" t="s">
        <v>140</v>
      </c>
      <c r="C132" s="13">
        <v>2.2402455087912472</v>
      </c>
      <c r="D132" s="36">
        <v>2.1273265943984256</v>
      </c>
      <c r="E132" s="31">
        <v>9.9999999999999995E-7</v>
      </c>
      <c r="F132" s="32">
        <v>9.9999999999999995E-7</v>
      </c>
      <c r="G132" s="14">
        <v>25</v>
      </c>
      <c r="H132" s="24">
        <f t="shared" si="16"/>
        <v>0</v>
      </c>
      <c r="I132" s="27">
        <f t="shared" si="17"/>
        <v>0</v>
      </c>
      <c r="J132" s="41">
        <v>44800</v>
      </c>
      <c r="K132" s="42">
        <v>0</v>
      </c>
      <c r="L132" s="51">
        <v>0</v>
      </c>
      <c r="M132" s="56">
        <f t="shared" ref="M132:M187" si="18">SUM(J132:L132)</f>
        <v>44800</v>
      </c>
      <c r="N132" s="16">
        <f t="shared" ref="N132:N189" si="19">M132/$M$191</f>
        <v>2.554462547592837E-4</v>
      </c>
      <c r="O132" s="16">
        <f t="shared" ref="O132:O189" si="20">H132*N132</f>
        <v>0</v>
      </c>
      <c r="P132" s="14">
        <f t="shared" ref="P132:P189" si="21">I132*N132</f>
        <v>0</v>
      </c>
      <c r="Q132" s="61"/>
    </row>
    <row r="133" spans="1:17" x14ac:dyDescent="0.25">
      <c r="A133" s="10" t="s">
        <v>107</v>
      </c>
      <c r="B133" s="8" t="s">
        <v>141</v>
      </c>
      <c r="C133" s="13">
        <v>2.2402455087912472</v>
      </c>
      <c r="D133" s="36">
        <v>2.1273265943984256</v>
      </c>
      <c r="E133" s="31">
        <v>9.9999999999999995E-7</v>
      </c>
      <c r="F133" s="32">
        <v>9.9999999999999995E-7</v>
      </c>
      <c r="G133" s="14">
        <v>25</v>
      </c>
      <c r="H133" s="24">
        <f t="shared" si="16"/>
        <v>0</v>
      </c>
      <c r="I133" s="27">
        <f t="shared" si="17"/>
        <v>0</v>
      </c>
      <c r="J133" s="41">
        <v>0</v>
      </c>
      <c r="K133" s="42">
        <v>44800</v>
      </c>
      <c r="L133" s="51">
        <v>0</v>
      </c>
      <c r="M133" s="56">
        <f t="shared" si="18"/>
        <v>44800</v>
      </c>
      <c r="N133" s="16">
        <f t="shared" si="19"/>
        <v>2.554462547592837E-4</v>
      </c>
      <c r="O133" s="16">
        <f t="shared" si="20"/>
        <v>0</v>
      </c>
      <c r="P133" s="14">
        <f t="shared" si="21"/>
        <v>0</v>
      </c>
      <c r="Q133" s="61"/>
    </row>
    <row r="134" spans="1:17" x14ac:dyDescent="0.25">
      <c r="A134" s="10" t="s">
        <v>107</v>
      </c>
      <c r="B134" s="8" t="s">
        <v>142</v>
      </c>
      <c r="C134" s="13">
        <v>2.2402455087912472</v>
      </c>
      <c r="D134" s="36">
        <v>2.1273265943984256</v>
      </c>
      <c r="E134" s="31">
        <v>9.9999999999999995E-7</v>
      </c>
      <c r="F134" s="32">
        <v>9.9999999999999995E-7</v>
      </c>
      <c r="G134" s="14">
        <v>25</v>
      </c>
      <c r="H134" s="24">
        <f t="shared" si="16"/>
        <v>0</v>
      </c>
      <c r="I134" s="27">
        <f t="shared" si="17"/>
        <v>0</v>
      </c>
      <c r="J134" s="41">
        <v>0</v>
      </c>
      <c r="K134" s="42">
        <v>0</v>
      </c>
      <c r="L134" s="51">
        <v>44800</v>
      </c>
      <c r="M134" s="56">
        <f t="shared" si="18"/>
        <v>44800</v>
      </c>
      <c r="N134" s="16">
        <f t="shared" si="19"/>
        <v>2.554462547592837E-4</v>
      </c>
      <c r="O134" s="16">
        <f t="shared" si="20"/>
        <v>0</v>
      </c>
      <c r="P134" s="14">
        <f t="shared" si="21"/>
        <v>0</v>
      </c>
      <c r="Q134" s="61"/>
    </row>
    <row r="135" spans="1:17" x14ac:dyDescent="0.25">
      <c r="A135" s="10" t="s">
        <v>107</v>
      </c>
      <c r="B135" s="8" t="s">
        <v>143</v>
      </c>
      <c r="C135" s="13">
        <v>2.6802937337327535</v>
      </c>
      <c r="D135" s="36">
        <v>2.5451943182979448</v>
      </c>
      <c r="E135" s="31">
        <v>9.9999999999999995E-7</v>
      </c>
      <c r="F135" s="32">
        <v>9.9999999999999995E-7</v>
      </c>
      <c r="G135" s="14">
        <v>25</v>
      </c>
      <c r="H135" s="24">
        <f t="shared" si="16"/>
        <v>0</v>
      </c>
      <c r="I135" s="27">
        <f t="shared" si="17"/>
        <v>0</v>
      </c>
      <c r="J135" s="41">
        <v>13400</v>
      </c>
      <c r="K135" s="42">
        <v>13400</v>
      </c>
      <c r="L135" s="51">
        <v>13400</v>
      </c>
      <c r="M135" s="56">
        <f t="shared" si="18"/>
        <v>40200</v>
      </c>
      <c r="N135" s="16">
        <f t="shared" si="19"/>
        <v>2.2921739824382156E-4</v>
      </c>
      <c r="O135" s="16">
        <f t="shared" si="20"/>
        <v>0</v>
      </c>
      <c r="P135" s="14">
        <f t="shared" si="21"/>
        <v>0</v>
      </c>
      <c r="Q135" s="61"/>
    </row>
    <row r="136" spans="1:17" x14ac:dyDescent="0.25">
      <c r="A136" s="10" t="s">
        <v>107</v>
      </c>
      <c r="B136" s="8" t="s">
        <v>144</v>
      </c>
      <c r="C136" s="13">
        <v>2.6802937337327535</v>
      </c>
      <c r="D136" s="36">
        <v>2.5451943182979448</v>
      </c>
      <c r="E136" s="31">
        <v>9.9999999999999995E-7</v>
      </c>
      <c r="F136" s="32">
        <v>9.9999999999999995E-7</v>
      </c>
      <c r="G136" s="14">
        <v>25</v>
      </c>
      <c r="H136" s="24">
        <f t="shared" si="16"/>
        <v>0</v>
      </c>
      <c r="I136" s="27">
        <f t="shared" si="17"/>
        <v>0</v>
      </c>
      <c r="J136" s="41">
        <v>3350</v>
      </c>
      <c r="K136" s="42">
        <v>3350</v>
      </c>
      <c r="L136" s="51">
        <v>3350</v>
      </c>
      <c r="M136" s="56">
        <f t="shared" si="18"/>
        <v>10050</v>
      </c>
      <c r="N136" s="16">
        <f t="shared" si="19"/>
        <v>5.7304349560955389E-5</v>
      </c>
      <c r="O136" s="16">
        <f t="shared" si="20"/>
        <v>0</v>
      </c>
      <c r="P136" s="14">
        <f t="shared" si="21"/>
        <v>0</v>
      </c>
      <c r="Q136" s="61"/>
    </row>
    <row r="137" spans="1:17" x14ac:dyDescent="0.25">
      <c r="A137" s="10" t="s">
        <v>107</v>
      </c>
      <c r="B137" s="8" t="s">
        <v>145</v>
      </c>
      <c r="C137" s="13">
        <v>2.6802937337327535</v>
      </c>
      <c r="D137" s="36">
        <v>2.5451943182979448</v>
      </c>
      <c r="E137" s="31">
        <v>9.9999999999999995E-7</v>
      </c>
      <c r="F137" s="32">
        <v>9.9999999999999995E-7</v>
      </c>
      <c r="G137" s="14">
        <v>25</v>
      </c>
      <c r="H137" s="24">
        <f t="shared" si="16"/>
        <v>0</v>
      </c>
      <c r="I137" s="27">
        <f t="shared" si="17"/>
        <v>0</v>
      </c>
      <c r="J137" s="41">
        <v>134000</v>
      </c>
      <c r="K137" s="42">
        <v>0</v>
      </c>
      <c r="L137" s="51">
        <v>0</v>
      </c>
      <c r="M137" s="56">
        <f t="shared" si="18"/>
        <v>134000</v>
      </c>
      <c r="N137" s="16">
        <f t="shared" si="19"/>
        <v>7.6405799414607184E-4</v>
      </c>
      <c r="O137" s="16">
        <f t="shared" si="20"/>
        <v>0</v>
      </c>
      <c r="P137" s="14">
        <f t="shared" si="21"/>
        <v>0</v>
      </c>
      <c r="Q137" s="61"/>
    </row>
    <row r="138" spans="1:17" x14ac:dyDescent="0.25">
      <c r="A138" s="10" t="s">
        <v>107</v>
      </c>
      <c r="B138" s="8" t="s">
        <v>146</v>
      </c>
      <c r="C138" s="13">
        <v>2.6802937337327535</v>
      </c>
      <c r="D138" s="36">
        <v>2.5451943182979448</v>
      </c>
      <c r="E138" s="31">
        <v>9.9999999999999995E-7</v>
      </c>
      <c r="F138" s="32">
        <v>9.9999999999999995E-7</v>
      </c>
      <c r="G138" s="14">
        <v>25</v>
      </c>
      <c r="H138" s="24">
        <f t="shared" si="16"/>
        <v>0</v>
      </c>
      <c r="I138" s="27">
        <f t="shared" si="17"/>
        <v>0</v>
      </c>
      <c r="J138" s="41">
        <v>0</v>
      </c>
      <c r="K138" s="42">
        <v>134000</v>
      </c>
      <c r="L138" s="51">
        <v>0</v>
      </c>
      <c r="M138" s="56">
        <f t="shared" si="18"/>
        <v>134000</v>
      </c>
      <c r="N138" s="16">
        <f t="shared" si="19"/>
        <v>7.6405799414607184E-4</v>
      </c>
      <c r="O138" s="16">
        <f t="shared" si="20"/>
        <v>0</v>
      </c>
      <c r="P138" s="14">
        <f t="shared" si="21"/>
        <v>0</v>
      </c>
      <c r="Q138" s="61"/>
    </row>
    <row r="139" spans="1:17" x14ac:dyDescent="0.25">
      <c r="A139" s="10" t="s">
        <v>107</v>
      </c>
      <c r="B139" s="8" t="s">
        <v>147</v>
      </c>
      <c r="C139" s="13">
        <v>2.6802937337327535</v>
      </c>
      <c r="D139" s="36">
        <v>2.5451943182979448</v>
      </c>
      <c r="E139" s="31">
        <v>9.9999999999999995E-7</v>
      </c>
      <c r="F139" s="32">
        <v>9.9999999999999995E-7</v>
      </c>
      <c r="G139" s="14">
        <v>25</v>
      </c>
      <c r="H139" s="24">
        <f t="shared" si="16"/>
        <v>0</v>
      </c>
      <c r="I139" s="27">
        <f t="shared" si="17"/>
        <v>0</v>
      </c>
      <c r="J139" s="41">
        <v>0</v>
      </c>
      <c r="K139" s="42">
        <v>0</v>
      </c>
      <c r="L139" s="51">
        <v>134000</v>
      </c>
      <c r="M139" s="56">
        <f t="shared" si="18"/>
        <v>134000</v>
      </c>
      <c r="N139" s="16">
        <f t="shared" si="19"/>
        <v>7.6405799414607184E-4</v>
      </c>
      <c r="O139" s="16">
        <f t="shared" si="20"/>
        <v>0</v>
      </c>
      <c r="P139" s="14">
        <f t="shared" si="21"/>
        <v>0</v>
      </c>
      <c r="Q139" s="61"/>
    </row>
    <row r="140" spans="1:17" x14ac:dyDescent="0.25">
      <c r="A140" s="10" t="s">
        <v>107</v>
      </c>
      <c r="B140" s="8" t="s">
        <v>148</v>
      </c>
      <c r="C140" s="13">
        <v>32.376917716441369</v>
      </c>
      <c r="D140" s="36">
        <v>30.681971872928841</v>
      </c>
      <c r="E140" s="31">
        <v>363.51</v>
      </c>
      <c r="F140" s="32">
        <v>363.51</v>
      </c>
      <c r="G140" s="14">
        <v>12</v>
      </c>
      <c r="H140" s="24">
        <f t="shared" si="16"/>
        <v>0</v>
      </c>
      <c r="I140" s="27">
        <f t="shared" si="17"/>
        <v>0</v>
      </c>
      <c r="J140" s="41">
        <v>2730</v>
      </c>
      <c r="K140" s="42">
        <v>2730</v>
      </c>
      <c r="L140" s="51">
        <v>2730</v>
      </c>
      <c r="M140" s="56">
        <f t="shared" si="18"/>
        <v>8190</v>
      </c>
      <c r="N140" s="16">
        <f t="shared" si="19"/>
        <v>4.6698768448181558E-5</v>
      </c>
      <c r="O140" s="16">
        <f t="shared" si="20"/>
        <v>0</v>
      </c>
      <c r="P140" s="14">
        <f t="shared" si="21"/>
        <v>0</v>
      </c>
      <c r="Q140" s="61"/>
    </row>
    <row r="141" spans="1:17" x14ac:dyDescent="0.25">
      <c r="A141" s="10" t="s">
        <v>107</v>
      </c>
      <c r="B141" s="8" t="s">
        <v>149</v>
      </c>
      <c r="C141" s="13">
        <v>32.376917716441369</v>
      </c>
      <c r="D141" s="36">
        <v>30.681971872928841</v>
      </c>
      <c r="E141" s="31">
        <v>401.85</v>
      </c>
      <c r="F141" s="32">
        <v>401.85</v>
      </c>
      <c r="G141" s="14">
        <v>12</v>
      </c>
      <c r="H141" s="24">
        <f t="shared" si="16"/>
        <v>0</v>
      </c>
      <c r="I141" s="27">
        <f t="shared" si="17"/>
        <v>0</v>
      </c>
      <c r="J141" s="41">
        <v>10920</v>
      </c>
      <c r="K141" s="42">
        <v>10920</v>
      </c>
      <c r="L141" s="51">
        <v>10920</v>
      </c>
      <c r="M141" s="56">
        <f t="shared" si="18"/>
        <v>32760</v>
      </c>
      <c r="N141" s="16">
        <f t="shared" si="19"/>
        <v>1.8679507379272623E-4</v>
      </c>
      <c r="O141" s="16">
        <f t="shared" si="20"/>
        <v>0</v>
      </c>
      <c r="P141" s="14">
        <f t="shared" si="21"/>
        <v>0</v>
      </c>
      <c r="Q141" s="61"/>
    </row>
    <row r="142" spans="1:17" x14ac:dyDescent="0.25">
      <c r="A142" s="10" t="s">
        <v>107</v>
      </c>
      <c r="B142" s="8" t="s">
        <v>150</v>
      </c>
      <c r="C142" s="13">
        <v>32.376917716441369</v>
      </c>
      <c r="D142" s="36">
        <v>30.681971872928841</v>
      </c>
      <c r="E142" s="31">
        <v>445.47</v>
      </c>
      <c r="F142" s="32">
        <v>445.47</v>
      </c>
      <c r="G142" s="14">
        <v>12</v>
      </c>
      <c r="H142" s="24">
        <f t="shared" si="16"/>
        <v>0</v>
      </c>
      <c r="I142" s="27">
        <f t="shared" si="17"/>
        <v>0</v>
      </c>
      <c r="J142" s="41">
        <v>16869.161399999997</v>
      </c>
      <c r="K142" s="42">
        <v>16869.161399999997</v>
      </c>
      <c r="L142" s="51">
        <v>16869.161399999997</v>
      </c>
      <c r="M142" s="56">
        <f t="shared" si="18"/>
        <v>50607.484199999992</v>
      </c>
      <c r="N142" s="16">
        <f t="shared" si="19"/>
        <v>2.8856009601963445E-4</v>
      </c>
      <c r="O142" s="16">
        <f t="shared" si="20"/>
        <v>0</v>
      </c>
      <c r="P142" s="14">
        <f t="shared" si="21"/>
        <v>0</v>
      </c>
      <c r="Q142" s="61"/>
    </row>
    <row r="143" spans="1:17" x14ac:dyDescent="0.25">
      <c r="A143" s="10" t="s">
        <v>107</v>
      </c>
      <c r="B143" s="8" t="s">
        <v>151</v>
      </c>
      <c r="C143" s="13">
        <v>32.376917716441369</v>
      </c>
      <c r="D143" s="36">
        <v>30.681971872928841</v>
      </c>
      <c r="E143" s="31">
        <v>482.48</v>
      </c>
      <c r="F143" s="32">
        <v>482.48</v>
      </c>
      <c r="G143" s="14">
        <v>12</v>
      </c>
      <c r="H143" s="24">
        <f t="shared" si="16"/>
        <v>0</v>
      </c>
      <c r="I143" s="27">
        <f t="shared" si="17"/>
        <v>0</v>
      </c>
      <c r="J143" s="41">
        <v>65578.864942499989</v>
      </c>
      <c r="K143" s="42">
        <v>65578.864942499989</v>
      </c>
      <c r="L143" s="51">
        <v>38799.071219999991</v>
      </c>
      <c r="M143" s="56">
        <f t="shared" si="18"/>
        <v>169956.80110499996</v>
      </c>
      <c r="N143" s="16">
        <f t="shared" si="19"/>
        <v>9.6908098913260567E-4</v>
      </c>
      <c r="O143" s="16">
        <f t="shared" si="20"/>
        <v>0</v>
      </c>
      <c r="P143" s="14">
        <f t="shared" si="21"/>
        <v>0</v>
      </c>
      <c r="Q143" s="61"/>
    </row>
    <row r="144" spans="1:17" x14ac:dyDescent="0.25">
      <c r="A144" s="10" t="s">
        <v>107</v>
      </c>
      <c r="B144" s="8" t="s">
        <v>152</v>
      </c>
      <c r="C144" s="13">
        <v>32.376917716441369</v>
      </c>
      <c r="D144" s="36">
        <v>30.681971872928841</v>
      </c>
      <c r="E144" s="31">
        <v>641.11</v>
      </c>
      <c r="F144" s="32">
        <v>641.11</v>
      </c>
      <c r="G144" s="14">
        <v>12</v>
      </c>
      <c r="H144" s="24">
        <f t="shared" si="16"/>
        <v>0</v>
      </c>
      <c r="I144" s="27">
        <f t="shared" si="17"/>
        <v>0</v>
      </c>
      <c r="J144" s="41">
        <v>10920</v>
      </c>
      <c r="K144" s="42">
        <v>10920</v>
      </c>
      <c r="L144" s="51">
        <v>10920</v>
      </c>
      <c r="M144" s="56">
        <f t="shared" si="18"/>
        <v>32760</v>
      </c>
      <c r="N144" s="16">
        <f t="shared" si="19"/>
        <v>1.8679507379272623E-4</v>
      </c>
      <c r="O144" s="16">
        <f t="shared" si="20"/>
        <v>0</v>
      </c>
      <c r="P144" s="14">
        <f t="shared" si="21"/>
        <v>0</v>
      </c>
      <c r="Q144" s="61"/>
    </row>
    <row r="145" spans="1:17" x14ac:dyDescent="0.25">
      <c r="A145" s="10" t="s">
        <v>107</v>
      </c>
      <c r="B145" s="8" t="s">
        <v>153</v>
      </c>
      <c r="C145" s="13">
        <v>1.346231731250441</v>
      </c>
      <c r="D145" s="36">
        <v>1.2782193161553437</v>
      </c>
      <c r="E145" s="31">
        <v>8.5</v>
      </c>
      <c r="F145" s="32">
        <v>8.5</v>
      </c>
      <c r="G145" s="14">
        <v>2</v>
      </c>
      <c r="H145" s="24">
        <f t="shared" si="16"/>
        <v>0</v>
      </c>
      <c r="I145" s="27">
        <f t="shared" si="17"/>
        <v>0</v>
      </c>
      <c r="J145" s="41">
        <v>31350</v>
      </c>
      <c r="K145" s="42">
        <v>31350</v>
      </c>
      <c r="L145" s="51">
        <v>31350</v>
      </c>
      <c r="M145" s="56">
        <f t="shared" si="18"/>
        <v>94050</v>
      </c>
      <c r="N145" s="16">
        <f t="shared" si="19"/>
        <v>5.3626607723461235E-4</v>
      </c>
      <c r="O145" s="16">
        <f t="shared" si="20"/>
        <v>0</v>
      </c>
      <c r="P145" s="14">
        <f t="shared" si="21"/>
        <v>0</v>
      </c>
      <c r="Q145" s="61"/>
    </row>
    <row r="146" spans="1:17" x14ac:dyDescent="0.25">
      <c r="A146" s="10" t="s">
        <v>107</v>
      </c>
      <c r="B146" s="8" t="s">
        <v>21</v>
      </c>
      <c r="C146" s="13">
        <v>14.987954587325532</v>
      </c>
      <c r="D146" s="36">
        <v>14.226113869897347</v>
      </c>
      <c r="E146" s="31">
        <v>100</v>
      </c>
      <c r="F146" s="32">
        <v>100</v>
      </c>
      <c r="G146" s="14">
        <v>10</v>
      </c>
      <c r="H146" s="24">
        <f t="shared" si="16"/>
        <v>0</v>
      </c>
      <c r="I146" s="27">
        <f t="shared" si="17"/>
        <v>0</v>
      </c>
      <c r="J146" s="41">
        <v>261000</v>
      </c>
      <c r="K146" s="42">
        <v>261000</v>
      </c>
      <c r="L146" s="51">
        <v>241860</v>
      </c>
      <c r="M146" s="56">
        <f t="shared" si="18"/>
        <v>763860</v>
      </c>
      <c r="N146" s="16">
        <f t="shared" si="19"/>
        <v>4.3554726821523762E-3</v>
      </c>
      <c r="O146" s="16">
        <f t="shared" si="20"/>
        <v>0</v>
      </c>
      <c r="P146" s="14">
        <f t="shared" si="21"/>
        <v>0</v>
      </c>
      <c r="Q146" s="61"/>
    </row>
    <row r="147" spans="1:17" x14ac:dyDescent="0.25">
      <c r="A147" s="10" t="s">
        <v>107</v>
      </c>
      <c r="B147" s="8" t="s">
        <v>154</v>
      </c>
      <c r="C147" s="13">
        <v>4.6294869582084175</v>
      </c>
      <c r="D147" s="36">
        <v>4.3957264870652466</v>
      </c>
      <c r="E147" s="31">
        <v>15</v>
      </c>
      <c r="F147" s="32">
        <v>15</v>
      </c>
      <c r="G147" s="14">
        <v>12</v>
      </c>
      <c r="H147" s="24">
        <f t="shared" si="16"/>
        <v>0</v>
      </c>
      <c r="I147" s="27">
        <f t="shared" si="17"/>
        <v>0</v>
      </c>
      <c r="J147" s="41">
        <v>121513.57470000001</v>
      </c>
      <c r="K147" s="42">
        <v>121513.57470000001</v>
      </c>
      <c r="L147" s="51">
        <v>72203.718299999993</v>
      </c>
      <c r="M147" s="56">
        <f t="shared" si="18"/>
        <v>315230.8677</v>
      </c>
      <c r="N147" s="16">
        <f t="shared" si="19"/>
        <v>1.7974228691625951E-3</v>
      </c>
      <c r="O147" s="16">
        <f t="shared" si="20"/>
        <v>0</v>
      </c>
      <c r="P147" s="14">
        <f t="shared" si="21"/>
        <v>0</v>
      </c>
      <c r="Q147" s="61"/>
    </row>
    <row r="148" spans="1:17" x14ac:dyDescent="0.25">
      <c r="A148" s="10" t="s">
        <v>107</v>
      </c>
      <c r="B148" s="8" t="s">
        <v>155</v>
      </c>
      <c r="C148" s="13">
        <v>4.6294869582084175</v>
      </c>
      <c r="D148" s="36">
        <v>4.3957264870652466</v>
      </c>
      <c r="E148" s="31">
        <v>17</v>
      </c>
      <c r="F148" s="32">
        <v>17</v>
      </c>
      <c r="G148" s="14">
        <v>12</v>
      </c>
      <c r="H148" s="24">
        <f t="shared" si="16"/>
        <v>0</v>
      </c>
      <c r="I148" s="27">
        <f t="shared" si="17"/>
        <v>0</v>
      </c>
      <c r="J148" s="41">
        <v>75945.984187499998</v>
      </c>
      <c r="K148" s="42">
        <v>75945.984187499998</v>
      </c>
      <c r="L148" s="51">
        <v>45127.32393749999</v>
      </c>
      <c r="M148" s="56">
        <f t="shared" si="18"/>
        <v>197019.29231249998</v>
      </c>
      <c r="N148" s="16">
        <f t="shared" si="19"/>
        <v>1.1233892932266218E-3</v>
      </c>
      <c r="O148" s="16">
        <f t="shared" si="20"/>
        <v>0</v>
      </c>
      <c r="P148" s="14">
        <f t="shared" si="21"/>
        <v>0</v>
      </c>
      <c r="Q148" s="61"/>
    </row>
    <row r="149" spans="1:17" x14ac:dyDescent="0.25">
      <c r="A149" s="10" t="s">
        <v>107</v>
      </c>
      <c r="B149" s="8" t="s">
        <v>156</v>
      </c>
      <c r="C149" s="13">
        <v>29.320084068652591</v>
      </c>
      <c r="D149" s="36">
        <v>27.839601084749859</v>
      </c>
      <c r="E149" s="31">
        <v>38</v>
      </c>
      <c r="F149" s="32">
        <v>38</v>
      </c>
      <c r="G149" s="14">
        <v>12</v>
      </c>
      <c r="H149" s="24">
        <f t="shared" si="16"/>
        <v>0</v>
      </c>
      <c r="I149" s="27">
        <f t="shared" si="17"/>
        <v>0</v>
      </c>
      <c r="J149" s="41">
        <v>721626.26752999984</v>
      </c>
      <c r="K149" s="42">
        <v>721626.26752999984</v>
      </c>
      <c r="L149" s="51">
        <v>428570.15965749999</v>
      </c>
      <c r="M149" s="56">
        <f t="shared" si="18"/>
        <v>1871822.6947174997</v>
      </c>
      <c r="N149" s="16">
        <f t="shared" si="19"/>
        <v>1.0672993235245879E-2</v>
      </c>
      <c r="O149" s="16">
        <f t="shared" si="20"/>
        <v>0</v>
      </c>
      <c r="P149" s="14">
        <f t="shared" si="21"/>
        <v>0</v>
      </c>
      <c r="Q149" s="61"/>
    </row>
    <row r="150" spans="1:17" x14ac:dyDescent="0.25">
      <c r="A150" s="10" t="s">
        <v>107</v>
      </c>
      <c r="B150" s="8" t="s">
        <v>157</v>
      </c>
      <c r="C150" s="13">
        <v>29.320084068652591</v>
      </c>
      <c r="D150" s="36">
        <v>27.839601084749859</v>
      </c>
      <c r="E150" s="31">
        <v>48</v>
      </c>
      <c r="F150" s="32">
        <v>48</v>
      </c>
      <c r="G150" s="14">
        <v>12</v>
      </c>
      <c r="H150" s="24">
        <f t="shared" si="16"/>
        <v>0</v>
      </c>
      <c r="I150" s="27">
        <f t="shared" si="17"/>
        <v>0</v>
      </c>
      <c r="J150" s="41">
        <v>192396.49327500002</v>
      </c>
      <c r="K150" s="42">
        <v>192396.49327500002</v>
      </c>
      <c r="L150" s="51">
        <v>114322.55397499997</v>
      </c>
      <c r="M150" s="56">
        <f t="shared" si="18"/>
        <v>499115.54052500002</v>
      </c>
      <c r="N150" s="16">
        <f t="shared" si="19"/>
        <v>2.8459195428407755E-3</v>
      </c>
      <c r="O150" s="16">
        <f t="shared" si="20"/>
        <v>0</v>
      </c>
      <c r="P150" s="14">
        <f t="shared" si="21"/>
        <v>0</v>
      </c>
      <c r="Q150" s="61"/>
    </row>
    <row r="151" spans="1:17" x14ac:dyDescent="0.25">
      <c r="A151" s="10" t="s">
        <v>107</v>
      </c>
      <c r="B151" s="8" t="s">
        <v>158</v>
      </c>
      <c r="C151" s="13">
        <v>2.0873300846647567</v>
      </c>
      <c r="D151" s="36">
        <v>1.9819328196054471</v>
      </c>
      <c r="E151" s="31">
        <v>1.6</v>
      </c>
      <c r="F151" s="32">
        <v>1.6</v>
      </c>
      <c r="G151" s="14">
        <v>6</v>
      </c>
      <c r="H151" s="24">
        <f t="shared" si="16"/>
        <v>0</v>
      </c>
      <c r="I151" s="27">
        <f t="shared" si="17"/>
        <v>0</v>
      </c>
      <c r="J151" s="41">
        <v>136969.24867499998</v>
      </c>
      <c r="K151" s="42">
        <v>136969.24867499998</v>
      </c>
      <c r="L151" s="51">
        <v>101734.40571874997</v>
      </c>
      <c r="M151" s="56">
        <f t="shared" si="18"/>
        <v>375672.90306874993</v>
      </c>
      <c r="N151" s="16">
        <f t="shared" si="19"/>
        <v>2.1420588415950802E-3</v>
      </c>
      <c r="O151" s="16">
        <f t="shared" si="20"/>
        <v>0</v>
      </c>
      <c r="P151" s="14">
        <f t="shared" si="21"/>
        <v>0</v>
      </c>
      <c r="Q151" s="61"/>
    </row>
    <row r="152" spans="1:17" x14ac:dyDescent="0.25">
      <c r="A152" s="10" t="s">
        <v>107</v>
      </c>
      <c r="B152" s="8" t="s">
        <v>159</v>
      </c>
      <c r="C152" s="13">
        <v>14.331770304992176</v>
      </c>
      <c r="D152" s="36">
        <v>13.609799102390639</v>
      </c>
      <c r="E152" s="31">
        <v>58.81</v>
      </c>
      <c r="F152" s="32">
        <v>58.81</v>
      </c>
      <c r="G152" s="14">
        <v>15</v>
      </c>
      <c r="H152" s="24">
        <f t="shared" si="16"/>
        <v>0</v>
      </c>
      <c r="I152" s="27">
        <f t="shared" si="17"/>
        <v>0</v>
      </c>
      <c r="J152" s="41">
        <v>13500</v>
      </c>
      <c r="K152" s="42">
        <v>13500</v>
      </c>
      <c r="L152" s="51">
        <v>8100</v>
      </c>
      <c r="M152" s="56">
        <f t="shared" si="18"/>
        <v>35100</v>
      </c>
      <c r="N152" s="16">
        <f t="shared" si="19"/>
        <v>2.0013757906363523E-4</v>
      </c>
      <c r="O152" s="16">
        <f t="shared" si="20"/>
        <v>0</v>
      </c>
      <c r="P152" s="14">
        <f t="shared" si="21"/>
        <v>0</v>
      </c>
      <c r="Q152" s="61"/>
    </row>
    <row r="153" spans="1:17" x14ac:dyDescent="0.25">
      <c r="A153" s="10" t="s">
        <v>107</v>
      </c>
      <c r="B153" s="8" t="s">
        <v>160</v>
      </c>
      <c r="C153" s="13">
        <v>20.156214789852186</v>
      </c>
      <c r="D153" s="36">
        <v>19.13167037675953</v>
      </c>
      <c r="E153" s="31">
        <v>75</v>
      </c>
      <c r="F153" s="32">
        <v>75</v>
      </c>
      <c r="G153" s="14">
        <v>15</v>
      </c>
      <c r="H153" s="24">
        <f t="shared" si="16"/>
        <v>0</v>
      </c>
      <c r="I153" s="27">
        <f t="shared" si="17"/>
        <v>0</v>
      </c>
      <c r="J153" s="41">
        <v>280690.79629499989</v>
      </c>
      <c r="K153" s="42">
        <v>280690.79629499989</v>
      </c>
      <c r="L153" s="51">
        <v>166643.21583</v>
      </c>
      <c r="M153" s="56">
        <f t="shared" si="18"/>
        <v>728024.80841999978</v>
      </c>
      <c r="N153" s="16">
        <f t="shared" si="19"/>
        <v>4.151143095596741E-3</v>
      </c>
      <c r="O153" s="16">
        <f t="shared" si="20"/>
        <v>0</v>
      </c>
      <c r="P153" s="14">
        <f t="shared" si="21"/>
        <v>0</v>
      </c>
      <c r="Q153" s="61"/>
    </row>
    <row r="154" spans="1:17" x14ac:dyDescent="0.25">
      <c r="A154" s="10" t="s">
        <v>107</v>
      </c>
      <c r="B154" s="8" t="s">
        <v>161</v>
      </c>
      <c r="C154" s="13">
        <v>69.324636035606659</v>
      </c>
      <c r="D154" s="36">
        <v>65.801897805541842</v>
      </c>
      <c r="E154" s="31">
        <v>750</v>
      </c>
      <c r="F154" s="32">
        <v>750</v>
      </c>
      <c r="G154" s="14">
        <v>15</v>
      </c>
      <c r="H154" s="24">
        <f t="shared" si="16"/>
        <v>0</v>
      </c>
      <c r="I154" s="27">
        <f t="shared" si="17"/>
        <v>0</v>
      </c>
      <c r="J154" s="41">
        <v>32280</v>
      </c>
      <c r="K154" s="42">
        <v>32280</v>
      </c>
      <c r="L154" s="51">
        <v>32280</v>
      </c>
      <c r="M154" s="56">
        <f t="shared" si="18"/>
        <v>96840</v>
      </c>
      <c r="N154" s="16">
        <f t="shared" si="19"/>
        <v>5.521744489037731E-4</v>
      </c>
      <c r="O154" s="16">
        <f t="shared" si="20"/>
        <v>0</v>
      </c>
      <c r="P154" s="14">
        <f t="shared" si="21"/>
        <v>0</v>
      </c>
      <c r="Q154" s="61"/>
    </row>
    <row r="155" spans="1:17" x14ac:dyDescent="0.25">
      <c r="A155" s="10" t="s">
        <v>107</v>
      </c>
      <c r="B155" s="8" t="s">
        <v>162</v>
      </c>
      <c r="C155" s="13">
        <v>69.324636035606659</v>
      </c>
      <c r="D155" s="36">
        <v>65.801897805541842</v>
      </c>
      <c r="E155" s="31">
        <v>820</v>
      </c>
      <c r="F155" s="32">
        <v>820</v>
      </c>
      <c r="G155" s="14">
        <v>15</v>
      </c>
      <c r="H155" s="24">
        <f t="shared" si="16"/>
        <v>0</v>
      </c>
      <c r="I155" s="27">
        <f t="shared" si="17"/>
        <v>0</v>
      </c>
      <c r="J155" s="41">
        <v>64560</v>
      </c>
      <c r="K155" s="42">
        <v>60525</v>
      </c>
      <c r="L155" s="51">
        <v>60525</v>
      </c>
      <c r="M155" s="56">
        <f t="shared" si="18"/>
        <v>185610</v>
      </c>
      <c r="N155" s="16">
        <f t="shared" si="19"/>
        <v>1.0583343603988984E-3</v>
      </c>
      <c r="O155" s="16">
        <f t="shared" si="20"/>
        <v>0</v>
      </c>
      <c r="P155" s="14">
        <f t="shared" si="21"/>
        <v>0</v>
      </c>
      <c r="Q155" s="61"/>
    </row>
    <row r="156" spans="1:17" x14ac:dyDescent="0.25">
      <c r="A156" s="10" t="s">
        <v>107</v>
      </c>
      <c r="B156" s="8" t="s">
        <v>163</v>
      </c>
      <c r="C156" s="13">
        <v>16.452294978040925</v>
      </c>
      <c r="D156" s="36">
        <v>15.616021546843285</v>
      </c>
      <c r="E156" s="31">
        <v>80</v>
      </c>
      <c r="F156" s="32">
        <v>80</v>
      </c>
      <c r="G156" s="14">
        <v>10</v>
      </c>
      <c r="H156" s="24">
        <f t="shared" si="16"/>
        <v>0</v>
      </c>
      <c r="I156" s="27">
        <f t="shared" si="17"/>
        <v>0</v>
      </c>
      <c r="J156" s="41">
        <v>100275</v>
      </c>
      <c r="K156" s="42">
        <v>100275</v>
      </c>
      <c r="L156" s="51">
        <v>92252.999999999985</v>
      </c>
      <c r="M156" s="56">
        <f t="shared" si="18"/>
        <v>292803</v>
      </c>
      <c r="N156" s="16">
        <f t="shared" si="19"/>
        <v>1.6695408422384497E-3</v>
      </c>
      <c r="O156" s="16">
        <f t="shared" si="20"/>
        <v>0</v>
      </c>
      <c r="P156" s="14">
        <f t="shared" si="21"/>
        <v>0</v>
      </c>
      <c r="Q156" s="61"/>
    </row>
    <row r="157" spans="1:17" x14ac:dyDescent="0.25">
      <c r="A157" s="10" t="s">
        <v>107</v>
      </c>
      <c r="B157" s="8" t="s">
        <v>164</v>
      </c>
      <c r="C157" s="13">
        <v>18.950287409262558</v>
      </c>
      <c r="D157" s="36">
        <v>17.987040525158875</v>
      </c>
      <c r="E157" s="31">
        <v>700</v>
      </c>
      <c r="F157" s="32">
        <v>700</v>
      </c>
      <c r="G157" s="14">
        <v>10</v>
      </c>
      <c r="H157" s="24">
        <f t="shared" si="16"/>
        <v>0</v>
      </c>
      <c r="I157" s="27">
        <f t="shared" si="17"/>
        <v>0</v>
      </c>
      <c r="J157" s="41">
        <v>53900</v>
      </c>
      <c r="K157" s="42">
        <v>49500</v>
      </c>
      <c r="L157" s="51">
        <v>49500</v>
      </c>
      <c r="M157" s="56">
        <f t="shared" si="18"/>
        <v>152900</v>
      </c>
      <c r="N157" s="16">
        <f t="shared" si="19"/>
        <v>8.7182438287264461E-4</v>
      </c>
      <c r="O157" s="16">
        <f t="shared" si="20"/>
        <v>0</v>
      </c>
      <c r="P157" s="14">
        <f t="shared" si="21"/>
        <v>0</v>
      </c>
      <c r="Q157" s="61"/>
    </row>
    <row r="158" spans="1:17" x14ac:dyDescent="0.25">
      <c r="A158" s="10" t="s">
        <v>107</v>
      </c>
      <c r="B158" s="8" t="s">
        <v>165</v>
      </c>
      <c r="C158" s="13">
        <v>43.068835021051257</v>
      </c>
      <c r="D158" s="36">
        <v>40.879637557177887</v>
      </c>
      <c r="E158" s="31">
        <v>500</v>
      </c>
      <c r="F158" s="32">
        <v>500</v>
      </c>
      <c r="G158" s="14">
        <v>10</v>
      </c>
      <c r="H158" s="24">
        <f t="shared" si="16"/>
        <v>0</v>
      </c>
      <c r="I158" s="27">
        <f t="shared" si="17"/>
        <v>0</v>
      </c>
      <c r="J158" s="41">
        <v>122500</v>
      </c>
      <c r="K158" s="42">
        <v>112500</v>
      </c>
      <c r="L158" s="51">
        <v>112500</v>
      </c>
      <c r="M158" s="56">
        <f t="shared" si="18"/>
        <v>347500</v>
      </c>
      <c r="N158" s="16">
        <f t="shared" si="19"/>
        <v>1.9814190519832835E-3</v>
      </c>
      <c r="O158" s="16">
        <f t="shared" si="20"/>
        <v>0</v>
      </c>
      <c r="P158" s="14">
        <f t="shared" si="21"/>
        <v>0</v>
      </c>
      <c r="Q158" s="61"/>
    </row>
    <row r="159" spans="1:17" x14ac:dyDescent="0.25">
      <c r="A159" s="10" t="s">
        <v>107</v>
      </c>
      <c r="B159" s="8" t="s">
        <v>166</v>
      </c>
      <c r="C159" s="13">
        <v>22.781101311227758</v>
      </c>
      <c r="D159" s="36">
        <v>21.630701927934865</v>
      </c>
      <c r="E159" s="31">
        <v>158.05289856284156</v>
      </c>
      <c r="F159" s="32">
        <v>158.05289856284156</v>
      </c>
      <c r="G159" s="14">
        <v>10</v>
      </c>
      <c r="H159" s="24">
        <f t="shared" si="16"/>
        <v>0</v>
      </c>
      <c r="I159" s="27">
        <f t="shared" si="17"/>
        <v>0</v>
      </c>
      <c r="J159" s="41">
        <v>280291.83616860973</v>
      </c>
      <c r="K159" s="42">
        <v>280291.83616860973</v>
      </c>
      <c r="L159" s="51">
        <v>280291.83616860973</v>
      </c>
      <c r="M159" s="56">
        <f t="shared" si="18"/>
        <v>840875.50850582914</v>
      </c>
      <c r="N159" s="16">
        <f t="shared" si="19"/>
        <v>4.7946093608621041E-3</v>
      </c>
      <c r="O159" s="16">
        <f t="shared" si="20"/>
        <v>0</v>
      </c>
      <c r="P159" s="14">
        <f t="shared" si="21"/>
        <v>0</v>
      </c>
      <c r="Q159" s="61"/>
    </row>
    <row r="160" spans="1:17" x14ac:dyDescent="0.25">
      <c r="A160" s="10" t="s">
        <v>107</v>
      </c>
      <c r="B160" s="8" t="s">
        <v>25</v>
      </c>
      <c r="C160" s="13">
        <v>27.994742763682893</v>
      </c>
      <c r="D160" s="36">
        <v>26.571764412166601</v>
      </c>
      <c r="E160" s="31">
        <v>538</v>
      </c>
      <c r="F160" s="32">
        <v>538</v>
      </c>
      <c r="G160" s="14">
        <v>10</v>
      </c>
      <c r="H160" s="24">
        <f t="shared" si="16"/>
        <v>0</v>
      </c>
      <c r="I160" s="27">
        <f t="shared" si="17"/>
        <v>0</v>
      </c>
      <c r="J160" s="41">
        <v>325</v>
      </c>
      <c r="K160" s="42">
        <v>325</v>
      </c>
      <c r="L160" s="51">
        <v>325</v>
      </c>
      <c r="M160" s="56">
        <f t="shared" si="18"/>
        <v>975</v>
      </c>
      <c r="N160" s="16">
        <f t="shared" si="19"/>
        <v>5.5593771962120898E-6</v>
      </c>
      <c r="O160" s="16">
        <f t="shared" si="20"/>
        <v>0</v>
      </c>
      <c r="P160" s="14">
        <f t="shared" si="21"/>
        <v>0</v>
      </c>
      <c r="Q160" s="61"/>
    </row>
    <row r="161" spans="1:17" ht="15.75" thickBot="1" x14ac:dyDescent="0.3">
      <c r="A161" s="17" t="s">
        <v>107</v>
      </c>
      <c r="B161" s="18" t="s">
        <v>55</v>
      </c>
      <c r="C161" s="19">
        <v>25.884369847651328</v>
      </c>
      <c r="D161" s="37">
        <v>24.568662171864446</v>
      </c>
      <c r="E161" s="33">
        <v>14</v>
      </c>
      <c r="F161" s="34">
        <v>14</v>
      </c>
      <c r="G161" s="20">
        <v>20</v>
      </c>
      <c r="H161" s="25">
        <f t="shared" si="16"/>
        <v>0</v>
      </c>
      <c r="I161" s="28">
        <f t="shared" si="17"/>
        <v>0</v>
      </c>
      <c r="J161" s="43">
        <v>300.5</v>
      </c>
      <c r="K161" s="44">
        <v>300.5</v>
      </c>
      <c r="L161" s="52">
        <v>300.5</v>
      </c>
      <c r="M161" s="57">
        <f t="shared" si="18"/>
        <v>901.5</v>
      </c>
      <c r="N161" s="21">
        <f t="shared" si="19"/>
        <v>5.1402856844976402E-6</v>
      </c>
      <c r="O161" s="21">
        <f t="shared" si="20"/>
        <v>0</v>
      </c>
      <c r="P161" s="20">
        <f t="shared" si="21"/>
        <v>0</v>
      </c>
      <c r="Q161" s="61"/>
    </row>
    <row r="162" spans="1:17" x14ac:dyDescent="0.25">
      <c r="A162" s="9" t="s">
        <v>167</v>
      </c>
      <c r="B162" s="7" t="s">
        <v>168</v>
      </c>
      <c r="C162" s="11">
        <v>17.705757138411229</v>
      </c>
      <c r="D162" s="35">
        <v>16.811725862811329</v>
      </c>
      <c r="E162" s="29">
        <v>9</v>
      </c>
      <c r="F162" s="30">
        <v>9</v>
      </c>
      <c r="G162" s="12">
        <v>12</v>
      </c>
      <c r="H162" s="23">
        <f t="shared" si="16"/>
        <v>0</v>
      </c>
      <c r="I162" s="26">
        <f t="shared" si="17"/>
        <v>0</v>
      </c>
      <c r="J162" s="38">
        <v>778406.47097819601</v>
      </c>
      <c r="K162" s="39">
        <v>1054027.6283287036</v>
      </c>
      <c r="L162" s="50">
        <v>1056478.7823685354</v>
      </c>
      <c r="M162" s="55">
        <f t="shared" si="18"/>
        <v>2888912.8816754352</v>
      </c>
      <c r="N162" s="15">
        <f t="shared" si="19"/>
        <v>1.6472365534594635E-2</v>
      </c>
      <c r="O162" s="15">
        <f t="shared" si="20"/>
        <v>0</v>
      </c>
      <c r="P162" s="12">
        <f t="shared" si="21"/>
        <v>0</v>
      </c>
      <c r="Q162" s="61"/>
    </row>
    <row r="163" spans="1:17" x14ac:dyDescent="0.25">
      <c r="A163" s="10" t="s">
        <v>167</v>
      </c>
      <c r="B163" s="8" t="s">
        <v>169</v>
      </c>
      <c r="C163" s="13">
        <v>3.1675437082470808</v>
      </c>
      <c r="D163" s="36">
        <v>3.0076023332548516</v>
      </c>
      <c r="E163" s="31">
        <v>2.5</v>
      </c>
      <c r="F163" s="32">
        <v>2.5</v>
      </c>
      <c r="G163" s="14">
        <v>12</v>
      </c>
      <c r="H163" s="24">
        <f t="shared" ref="H163:H189" si="22">IF((E163-SUM(F163:F163))&gt;0,((E163-SUM(F163:F163))/C163),0)</f>
        <v>0</v>
      </c>
      <c r="I163" s="27">
        <f t="shared" ref="I163:I189" si="23">IF((E163-SUM(F163:F163))&gt;0,((E163-SUM(F163:F163))/D163),0)</f>
        <v>0</v>
      </c>
      <c r="J163" s="41">
        <v>139256.20352362221</v>
      </c>
      <c r="K163" s="42">
        <v>188564.57571018088</v>
      </c>
      <c r="L163" s="51">
        <v>189003.08491914166</v>
      </c>
      <c r="M163" s="56">
        <f t="shared" si="18"/>
        <v>516823.86415294476</v>
      </c>
      <c r="N163" s="16">
        <f t="shared" si="19"/>
        <v>2.9468910818770217E-3</v>
      </c>
      <c r="O163" s="16">
        <f t="shared" si="20"/>
        <v>0</v>
      </c>
      <c r="P163" s="14">
        <f t="shared" si="21"/>
        <v>0</v>
      </c>
      <c r="Q163" s="61"/>
    </row>
    <row r="164" spans="1:17" x14ac:dyDescent="0.25">
      <c r="A164" s="10" t="s">
        <v>167</v>
      </c>
      <c r="B164" s="8" t="s">
        <v>170</v>
      </c>
      <c r="C164" s="13">
        <v>3.1675437082470808</v>
      </c>
      <c r="D164" s="36">
        <v>3.0076023332548516</v>
      </c>
      <c r="E164" s="31">
        <v>4</v>
      </c>
      <c r="F164" s="32">
        <v>4</v>
      </c>
      <c r="G164" s="14">
        <v>12</v>
      </c>
      <c r="H164" s="24">
        <f t="shared" si="22"/>
        <v>0</v>
      </c>
      <c r="I164" s="27">
        <f t="shared" si="23"/>
        <v>0</v>
      </c>
      <c r="J164" s="41">
        <v>139256.20352362221</v>
      </c>
      <c r="K164" s="42">
        <v>188564.57571018088</v>
      </c>
      <c r="L164" s="51">
        <v>189003.08491914166</v>
      </c>
      <c r="M164" s="56">
        <f t="shared" si="18"/>
        <v>516823.86415294476</v>
      </c>
      <c r="N164" s="16">
        <f t="shared" si="19"/>
        <v>2.9468910818770217E-3</v>
      </c>
      <c r="O164" s="16">
        <f t="shared" si="20"/>
        <v>0</v>
      </c>
      <c r="P164" s="14">
        <f t="shared" si="21"/>
        <v>0</v>
      </c>
      <c r="Q164" s="61"/>
    </row>
    <row r="165" spans="1:17" x14ac:dyDescent="0.25">
      <c r="A165" s="10" t="s">
        <v>167</v>
      </c>
      <c r="B165" s="8" t="s">
        <v>171</v>
      </c>
      <c r="C165" s="13">
        <v>2.0642262188148948</v>
      </c>
      <c r="D165" s="36">
        <v>1.9601795048386634</v>
      </c>
      <c r="E165" s="31">
        <v>9.9999999999999995E-7</v>
      </c>
      <c r="F165" s="32">
        <v>9.9999999999999995E-7</v>
      </c>
      <c r="G165" s="14">
        <v>25</v>
      </c>
      <c r="H165" s="24">
        <f t="shared" si="22"/>
        <v>0</v>
      </c>
      <c r="I165" s="27">
        <f t="shared" si="23"/>
        <v>0</v>
      </c>
      <c r="J165" s="41">
        <v>184246.66927740784</v>
      </c>
      <c r="K165" s="42">
        <v>249485.43863193164</v>
      </c>
      <c r="L165" s="51">
        <v>250065.62004686438</v>
      </c>
      <c r="M165" s="56">
        <f t="shared" si="18"/>
        <v>683797.72795620386</v>
      </c>
      <c r="N165" s="16">
        <f t="shared" si="19"/>
        <v>3.898963585252675E-3</v>
      </c>
      <c r="O165" s="16">
        <f t="shared" si="20"/>
        <v>0</v>
      </c>
      <c r="P165" s="14">
        <f t="shared" si="21"/>
        <v>0</v>
      </c>
      <c r="Q165" s="61"/>
    </row>
    <row r="166" spans="1:17" x14ac:dyDescent="0.25">
      <c r="A166" s="10" t="s">
        <v>167</v>
      </c>
      <c r="B166" s="8" t="s">
        <v>172</v>
      </c>
      <c r="C166" s="13">
        <v>9.4751437046316482</v>
      </c>
      <c r="D166" s="36">
        <v>8.9935202625786133</v>
      </c>
      <c r="E166" s="31">
        <v>5</v>
      </c>
      <c r="F166" s="32">
        <v>5</v>
      </c>
      <c r="G166" s="14">
        <v>14</v>
      </c>
      <c r="H166" s="24">
        <f t="shared" si="22"/>
        <v>0</v>
      </c>
      <c r="I166" s="27">
        <f t="shared" si="23"/>
        <v>0</v>
      </c>
      <c r="J166" s="41">
        <v>392773.9073743191</v>
      </c>
      <c r="K166" s="42">
        <v>531848.80328512564</v>
      </c>
      <c r="L166" s="51">
        <v>533085.62413091236</v>
      </c>
      <c r="M166" s="56">
        <f t="shared" si="18"/>
        <v>1457708.3347903572</v>
      </c>
      <c r="N166" s="16">
        <f t="shared" si="19"/>
        <v>8.3117440770890359E-3</v>
      </c>
      <c r="O166" s="16">
        <f t="shared" si="20"/>
        <v>0</v>
      </c>
      <c r="P166" s="14">
        <f t="shared" si="21"/>
        <v>0</v>
      </c>
      <c r="Q166" s="61"/>
    </row>
    <row r="167" spans="1:17" x14ac:dyDescent="0.25">
      <c r="A167" s="10" t="s">
        <v>167</v>
      </c>
      <c r="B167" s="8" t="s">
        <v>173</v>
      </c>
      <c r="C167" s="13">
        <v>1.346231731250441</v>
      </c>
      <c r="D167" s="36">
        <v>1.2782193161553437</v>
      </c>
      <c r="E167" s="31">
        <v>3</v>
      </c>
      <c r="F167" s="32">
        <v>3</v>
      </c>
      <c r="G167" s="14">
        <v>2</v>
      </c>
      <c r="H167" s="24">
        <f t="shared" si="22"/>
        <v>0</v>
      </c>
      <c r="I167" s="27">
        <f t="shared" si="23"/>
        <v>0</v>
      </c>
      <c r="J167" s="41">
        <v>58916.086106147857</v>
      </c>
      <c r="K167" s="42">
        <v>79777.320492768835</v>
      </c>
      <c r="L167" s="51">
        <v>79962.843619636857</v>
      </c>
      <c r="M167" s="56">
        <f t="shared" si="18"/>
        <v>218656.25021855353</v>
      </c>
      <c r="N167" s="16">
        <f t="shared" si="19"/>
        <v>1.2467616115633552E-3</v>
      </c>
      <c r="O167" s="16">
        <f t="shared" si="20"/>
        <v>0</v>
      </c>
      <c r="P167" s="14">
        <f t="shared" si="21"/>
        <v>0</v>
      </c>
      <c r="Q167" s="61"/>
    </row>
    <row r="168" spans="1:17" x14ac:dyDescent="0.25">
      <c r="A168" s="10" t="s">
        <v>167</v>
      </c>
      <c r="B168" s="8" t="s">
        <v>174</v>
      </c>
      <c r="C168" s="13">
        <v>17.705757138411229</v>
      </c>
      <c r="D168" s="36">
        <v>16.811725862811329</v>
      </c>
      <c r="E168" s="31">
        <v>9</v>
      </c>
      <c r="F168" s="32">
        <v>9</v>
      </c>
      <c r="G168" s="14">
        <v>12</v>
      </c>
      <c r="H168" s="24">
        <f t="shared" si="22"/>
        <v>0</v>
      </c>
      <c r="I168" s="27">
        <f t="shared" si="23"/>
        <v>0</v>
      </c>
      <c r="J168" s="41">
        <v>389203.23548909801</v>
      </c>
      <c r="K168" s="42">
        <v>421611.05133148137</v>
      </c>
      <c r="L168" s="51">
        <v>422591.51294741413</v>
      </c>
      <c r="M168" s="56">
        <f t="shared" si="18"/>
        <v>1233405.7997679934</v>
      </c>
      <c r="N168" s="16">
        <f t="shared" si="19"/>
        <v>7.0327877711855559E-3</v>
      </c>
      <c r="O168" s="16">
        <f t="shared" si="20"/>
        <v>0</v>
      </c>
      <c r="P168" s="14">
        <f t="shared" si="21"/>
        <v>0</v>
      </c>
      <c r="Q168" s="61"/>
    </row>
    <row r="169" spans="1:17" x14ac:dyDescent="0.25">
      <c r="A169" s="10" t="s">
        <v>167</v>
      </c>
      <c r="B169" s="8" t="s">
        <v>175</v>
      </c>
      <c r="C169" s="13">
        <v>3.1675437082470808</v>
      </c>
      <c r="D169" s="36">
        <v>3.0076023332548516</v>
      </c>
      <c r="E169" s="31">
        <v>2.5</v>
      </c>
      <c r="F169" s="32">
        <v>2.5</v>
      </c>
      <c r="G169" s="14">
        <v>12</v>
      </c>
      <c r="H169" s="24">
        <f t="shared" si="22"/>
        <v>0</v>
      </c>
      <c r="I169" s="27">
        <f t="shared" si="23"/>
        <v>0</v>
      </c>
      <c r="J169" s="41">
        <v>69628.101761811107</v>
      </c>
      <c r="K169" s="42">
        <v>75425.830284072363</v>
      </c>
      <c r="L169" s="51">
        <v>75601.233967656663</v>
      </c>
      <c r="M169" s="56">
        <f t="shared" si="18"/>
        <v>220655.16601354012</v>
      </c>
      <c r="N169" s="16">
        <f t="shared" si="19"/>
        <v>1.2581592801662236E-3</v>
      </c>
      <c r="O169" s="16">
        <f t="shared" si="20"/>
        <v>0</v>
      </c>
      <c r="P169" s="14">
        <f t="shared" si="21"/>
        <v>0</v>
      </c>
      <c r="Q169" s="61"/>
    </row>
    <row r="170" spans="1:17" x14ac:dyDescent="0.25">
      <c r="A170" s="10" t="s">
        <v>167</v>
      </c>
      <c r="B170" s="8" t="s">
        <v>176</v>
      </c>
      <c r="C170" s="13">
        <v>3.1675437082470808</v>
      </c>
      <c r="D170" s="36">
        <v>3.0076023332548516</v>
      </c>
      <c r="E170" s="31">
        <v>4</v>
      </c>
      <c r="F170" s="32">
        <v>4</v>
      </c>
      <c r="G170" s="14">
        <v>12</v>
      </c>
      <c r="H170" s="24">
        <f t="shared" si="22"/>
        <v>0</v>
      </c>
      <c r="I170" s="27">
        <f t="shared" si="23"/>
        <v>0</v>
      </c>
      <c r="J170" s="41">
        <v>69628.101761811107</v>
      </c>
      <c r="K170" s="42">
        <v>75425.830284072363</v>
      </c>
      <c r="L170" s="51">
        <v>75601.233967656663</v>
      </c>
      <c r="M170" s="56">
        <f t="shared" si="18"/>
        <v>220655.16601354012</v>
      </c>
      <c r="N170" s="16">
        <f t="shared" si="19"/>
        <v>1.2581592801662236E-3</v>
      </c>
      <c r="O170" s="16">
        <f t="shared" si="20"/>
        <v>0</v>
      </c>
      <c r="P170" s="14">
        <f t="shared" si="21"/>
        <v>0</v>
      </c>
      <c r="Q170" s="61"/>
    </row>
    <row r="171" spans="1:17" x14ac:dyDescent="0.25">
      <c r="A171" s="10" t="s">
        <v>167</v>
      </c>
      <c r="B171" s="8" t="s">
        <v>177</v>
      </c>
      <c r="C171" s="13">
        <v>2.0642262188148948</v>
      </c>
      <c r="D171" s="36">
        <v>1.9601795048386634</v>
      </c>
      <c r="E171" s="31">
        <v>9.9999999999999995E-7</v>
      </c>
      <c r="F171" s="32">
        <v>9.9999999999999995E-7</v>
      </c>
      <c r="G171" s="14">
        <v>25</v>
      </c>
      <c r="H171" s="24">
        <f t="shared" si="22"/>
        <v>0</v>
      </c>
      <c r="I171" s="27">
        <f t="shared" si="23"/>
        <v>0</v>
      </c>
      <c r="J171" s="41">
        <v>92123.33463870392</v>
      </c>
      <c r="K171" s="42">
        <v>99794.175452772659</v>
      </c>
      <c r="L171" s="51">
        <v>100026.24801874573</v>
      </c>
      <c r="M171" s="56">
        <f t="shared" si="18"/>
        <v>291943.75811022229</v>
      </c>
      <c r="N171" s="16">
        <f t="shared" si="19"/>
        <v>1.6646415091430033E-3</v>
      </c>
      <c r="O171" s="16">
        <f t="shared" si="20"/>
        <v>0</v>
      </c>
      <c r="P171" s="14">
        <f t="shared" si="21"/>
        <v>0</v>
      </c>
      <c r="Q171" s="61"/>
    </row>
    <row r="172" spans="1:17" x14ac:dyDescent="0.25">
      <c r="A172" s="10" t="s">
        <v>167</v>
      </c>
      <c r="B172" s="8" t="s">
        <v>178</v>
      </c>
      <c r="C172" s="13">
        <v>9.4751437046316482</v>
      </c>
      <c r="D172" s="36">
        <v>8.9935202625786133</v>
      </c>
      <c r="E172" s="31">
        <v>5</v>
      </c>
      <c r="F172" s="32">
        <v>5</v>
      </c>
      <c r="G172" s="14">
        <v>14</v>
      </c>
      <c r="H172" s="24">
        <f t="shared" si="22"/>
        <v>0</v>
      </c>
      <c r="I172" s="27">
        <f t="shared" si="23"/>
        <v>0</v>
      </c>
      <c r="J172" s="41">
        <v>196386.95368715955</v>
      </c>
      <c r="K172" s="42">
        <v>212739.52131405025</v>
      </c>
      <c r="L172" s="51">
        <v>213234.24965236493</v>
      </c>
      <c r="M172" s="56">
        <f t="shared" si="18"/>
        <v>622360.72465357464</v>
      </c>
      <c r="N172" s="16">
        <f t="shared" si="19"/>
        <v>3.5486543799560146E-3</v>
      </c>
      <c r="O172" s="16">
        <f t="shared" si="20"/>
        <v>0</v>
      </c>
      <c r="P172" s="14">
        <f t="shared" si="21"/>
        <v>0</v>
      </c>
      <c r="Q172" s="61"/>
    </row>
    <row r="173" spans="1:17" x14ac:dyDescent="0.25">
      <c r="A173" s="10" t="s">
        <v>167</v>
      </c>
      <c r="B173" s="8" t="s">
        <v>179</v>
      </c>
      <c r="C173" s="13">
        <v>1.346231731250441</v>
      </c>
      <c r="D173" s="36">
        <v>1.2782193161553437</v>
      </c>
      <c r="E173" s="31">
        <v>3</v>
      </c>
      <c r="F173" s="32">
        <v>3</v>
      </c>
      <c r="G173" s="14">
        <v>2</v>
      </c>
      <c r="H173" s="24">
        <f t="shared" si="22"/>
        <v>0</v>
      </c>
      <c r="I173" s="27">
        <f t="shared" si="23"/>
        <v>0</v>
      </c>
      <c r="J173" s="41">
        <v>29458.043053073929</v>
      </c>
      <c r="K173" s="42">
        <v>31910.92819710754</v>
      </c>
      <c r="L173" s="51">
        <v>31985.13744785474</v>
      </c>
      <c r="M173" s="56">
        <f t="shared" si="18"/>
        <v>93354.108698036202</v>
      </c>
      <c r="N173" s="16">
        <f t="shared" si="19"/>
        <v>5.3229815699340228E-4</v>
      </c>
      <c r="O173" s="16">
        <f t="shared" si="20"/>
        <v>0</v>
      </c>
      <c r="P173" s="14">
        <f t="shared" si="21"/>
        <v>0</v>
      </c>
      <c r="Q173" s="61"/>
    </row>
    <row r="174" spans="1:17" x14ac:dyDescent="0.25">
      <c r="A174" s="10" t="s">
        <v>167</v>
      </c>
      <c r="B174" s="8" t="s">
        <v>15</v>
      </c>
      <c r="C174" s="13">
        <v>17.705757138411229</v>
      </c>
      <c r="D174" s="36">
        <v>16.811725862811329</v>
      </c>
      <c r="E174" s="31">
        <v>9</v>
      </c>
      <c r="F174" s="32">
        <v>9</v>
      </c>
      <c r="G174" s="14">
        <v>12</v>
      </c>
      <c r="H174" s="24">
        <f t="shared" si="22"/>
        <v>0</v>
      </c>
      <c r="I174" s="27">
        <f t="shared" si="23"/>
        <v>0</v>
      </c>
      <c r="J174" s="41">
        <v>700565.82388037629</v>
      </c>
      <c r="K174" s="42">
        <v>632416.57699722215</v>
      </c>
      <c r="L174" s="51">
        <v>633887.26942112122</v>
      </c>
      <c r="M174" s="56">
        <f t="shared" si="18"/>
        <v>1966869.6702987198</v>
      </c>
      <c r="N174" s="16">
        <f t="shared" si="19"/>
        <v>1.1214943992799892E-2</v>
      </c>
      <c r="O174" s="16">
        <f t="shared" si="20"/>
        <v>0</v>
      </c>
      <c r="P174" s="14">
        <f t="shared" si="21"/>
        <v>0</v>
      </c>
      <c r="Q174" s="61"/>
    </row>
    <row r="175" spans="1:17" x14ac:dyDescent="0.25">
      <c r="A175" s="10" t="s">
        <v>167</v>
      </c>
      <c r="B175" s="8" t="s">
        <v>180</v>
      </c>
      <c r="C175" s="13">
        <v>3.1675437082470808</v>
      </c>
      <c r="D175" s="36">
        <v>3.0076023332548516</v>
      </c>
      <c r="E175" s="31">
        <v>2.5</v>
      </c>
      <c r="F175" s="32">
        <v>2.5</v>
      </c>
      <c r="G175" s="14">
        <v>12</v>
      </c>
      <c r="H175" s="24">
        <f t="shared" si="22"/>
        <v>0</v>
      </c>
      <c r="I175" s="27">
        <f t="shared" si="23"/>
        <v>0</v>
      </c>
      <c r="J175" s="41">
        <v>125330.58317125998</v>
      </c>
      <c r="K175" s="42">
        <v>113138.74542610854</v>
      </c>
      <c r="L175" s="51">
        <v>113401.85095148499</v>
      </c>
      <c r="M175" s="56">
        <f t="shared" si="18"/>
        <v>351871.17954885348</v>
      </c>
      <c r="N175" s="16">
        <f t="shared" si="19"/>
        <v>2.0063431913724572E-3</v>
      </c>
      <c r="O175" s="16">
        <f t="shared" si="20"/>
        <v>0</v>
      </c>
      <c r="P175" s="14">
        <f t="shared" si="21"/>
        <v>0</v>
      </c>
      <c r="Q175" s="61"/>
    </row>
    <row r="176" spans="1:17" x14ac:dyDescent="0.25">
      <c r="A176" s="10" t="s">
        <v>167</v>
      </c>
      <c r="B176" s="8" t="s">
        <v>181</v>
      </c>
      <c r="C176" s="13">
        <v>3.1675437082470808</v>
      </c>
      <c r="D176" s="36">
        <v>3.0076023332548516</v>
      </c>
      <c r="E176" s="31">
        <v>4</v>
      </c>
      <c r="F176" s="32">
        <v>4</v>
      </c>
      <c r="G176" s="14">
        <v>12</v>
      </c>
      <c r="H176" s="24">
        <f t="shared" si="22"/>
        <v>0</v>
      </c>
      <c r="I176" s="27">
        <f t="shared" si="23"/>
        <v>0</v>
      </c>
      <c r="J176" s="41">
        <v>125330.58317125998</v>
      </c>
      <c r="K176" s="42">
        <v>113138.74542610854</v>
      </c>
      <c r="L176" s="51">
        <v>113401.85095148499</v>
      </c>
      <c r="M176" s="56">
        <f t="shared" si="18"/>
        <v>351871.17954885348</v>
      </c>
      <c r="N176" s="16">
        <f t="shared" si="19"/>
        <v>2.0063431913724572E-3</v>
      </c>
      <c r="O176" s="16">
        <f t="shared" si="20"/>
        <v>0</v>
      </c>
      <c r="P176" s="14">
        <f t="shared" si="21"/>
        <v>0</v>
      </c>
      <c r="Q176" s="61"/>
    </row>
    <row r="177" spans="1:17" x14ac:dyDescent="0.25">
      <c r="A177" s="10" t="s">
        <v>167</v>
      </c>
      <c r="B177" s="8" t="s">
        <v>182</v>
      </c>
      <c r="C177" s="13">
        <v>2.0642262188148948</v>
      </c>
      <c r="D177" s="36">
        <v>1.9601795048386634</v>
      </c>
      <c r="E177" s="31">
        <v>9.9999999999999995E-7</v>
      </c>
      <c r="F177" s="32">
        <v>9.9999999999999995E-7</v>
      </c>
      <c r="G177" s="14">
        <v>25</v>
      </c>
      <c r="H177" s="24">
        <f t="shared" si="22"/>
        <v>0</v>
      </c>
      <c r="I177" s="27">
        <f t="shared" si="23"/>
        <v>0</v>
      </c>
      <c r="J177" s="41">
        <v>165822.00234966705</v>
      </c>
      <c r="K177" s="42">
        <v>149691.26317915897</v>
      </c>
      <c r="L177" s="51">
        <v>150039.37202811861</v>
      </c>
      <c r="M177" s="56">
        <f t="shared" si="18"/>
        <v>465552.63755694462</v>
      </c>
      <c r="N177" s="16">
        <f t="shared" si="19"/>
        <v>2.6545463762774053E-3</v>
      </c>
      <c r="O177" s="16">
        <f t="shared" si="20"/>
        <v>0</v>
      </c>
      <c r="P177" s="14">
        <f t="shared" si="21"/>
        <v>0</v>
      </c>
      <c r="Q177" s="61"/>
    </row>
    <row r="178" spans="1:17" x14ac:dyDescent="0.25">
      <c r="A178" s="10" t="s">
        <v>167</v>
      </c>
      <c r="B178" s="8" t="s">
        <v>14</v>
      </c>
      <c r="C178" s="13">
        <v>20.873300846658594</v>
      </c>
      <c r="D178" s="36">
        <v>19.819328196068284</v>
      </c>
      <c r="E178" s="31">
        <v>5</v>
      </c>
      <c r="F178" s="32">
        <v>5</v>
      </c>
      <c r="G178" s="14">
        <v>25</v>
      </c>
      <c r="H178" s="24">
        <f t="shared" si="22"/>
        <v>0</v>
      </c>
      <c r="I178" s="27">
        <f t="shared" si="23"/>
        <v>0</v>
      </c>
      <c r="J178" s="41">
        <v>825896.40705163626</v>
      </c>
      <c r="K178" s="42">
        <v>745555.32242333062</v>
      </c>
      <c r="L178" s="51">
        <v>747289.12037260621</v>
      </c>
      <c r="M178" s="56">
        <f t="shared" si="18"/>
        <v>2318740.8498475729</v>
      </c>
      <c r="N178" s="16">
        <f t="shared" si="19"/>
        <v>1.3221287184172347E-2</v>
      </c>
      <c r="O178" s="16">
        <f t="shared" si="20"/>
        <v>0</v>
      </c>
      <c r="P178" s="14">
        <f t="shared" si="21"/>
        <v>0</v>
      </c>
      <c r="Q178" s="61"/>
    </row>
    <row r="179" spans="1:17" x14ac:dyDescent="0.25">
      <c r="A179" s="10" t="s">
        <v>167</v>
      </c>
      <c r="B179" s="8" t="s">
        <v>183</v>
      </c>
      <c r="C179" s="13">
        <v>9.4751437046316482</v>
      </c>
      <c r="D179" s="36">
        <v>8.9935202625786133</v>
      </c>
      <c r="E179" s="31">
        <v>5</v>
      </c>
      <c r="F179" s="32">
        <v>5</v>
      </c>
      <c r="G179" s="14">
        <v>14</v>
      </c>
      <c r="H179" s="24">
        <f t="shared" si="22"/>
        <v>0</v>
      </c>
      <c r="I179" s="27">
        <f t="shared" si="23"/>
        <v>0</v>
      </c>
      <c r="J179" s="41">
        <v>353496.51663688716</v>
      </c>
      <c r="K179" s="42">
        <v>319109.28197107534</v>
      </c>
      <c r="L179" s="51">
        <v>319851.37447854737</v>
      </c>
      <c r="M179" s="56">
        <f t="shared" si="18"/>
        <v>992457.17308650981</v>
      </c>
      <c r="N179" s="16">
        <f t="shared" si="19"/>
        <v>5.6589166936146231E-3</v>
      </c>
      <c r="O179" s="16">
        <f t="shared" si="20"/>
        <v>0</v>
      </c>
      <c r="P179" s="14">
        <f t="shared" si="21"/>
        <v>0</v>
      </c>
      <c r="Q179" s="61"/>
    </row>
    <row r="180" spans="1:17" x14ac:dyDescent="0.25">
      <c r="A180" s="10" t="s">
        <v>167</v>
      </c>
      <c r="B180" s="8" t="s">
        <v>184</v>
      </c>
      <c r="C180" s="13">
        <v>1.346231731250441</v>
      </c>
      <c r="D180" s="36">
        <v>1.2782193161553437</v>
      </c>
      <c r="E180" s="31">
        <v>3</v>
      </c>
      <c r="F180" s="32">
        <v>3</v>
      </c>
      <c r="G180" s="14">
        <v>2</v>
      </c>
      <c r="H180" s="24">
        <f t="shared" si="22"/>
        <v>0</v>
      </c>
      <c r="I180" s="27">
        <f t="shared" si="23"/>
        <v>0</v>
      </c>
      <c r="J180" s="41">
        <v>53024.477495533072</v>
      </c>
      <c r="K180" s="42">
        <v>47866.392295661302</v>
      </c>
      <c r="L180" s="51">
        <v>47977.706171782113</v>
      </c>
      <c r="M180" s="56">
        <f t="shared" si="18"/>
        <v>148868.57596297649</v>
      </c>
      <c r="N180" s="16">
        <f t="shared" si="19"/>
        <v>8.4883750404219358E-4</v>
      </c>
      <c r="O180" s="16">
        <f t="shared" si="20"/>
        <v>0</v>
      </c>
      <c r="P180" s="14">
        <f t="shared" si="21"/>
        <v>0</v>
      </c>
      <c r="Q180" s="61"/>
    </row>
    <row r="181" spans="1:17" x14ac:dyDescent="0.25">
      <c r="A181" s="10" t="s">
        <v>167</v>
      </c>
      <c r="B181" s="8" t="s">
        <v>185</v>
      </c>
      <c r="C181" s="13">
        <v>17.705757138411229</v>
      </c>
      <c r="D181" s="36">
        <v>16.811725862811329</v>
      </c>
      <c r="E181" s="31">
        <v>9</v>
      </c>
      <c r="F181" s="32">
        <v>9</v>
      </c>
      <c r="G181" s="14">
        <v>12</v>
      </c>
      <c r="H181" s="24">
        <f t="shared" si="22"/>
        <v>0</v>
      </c>
      <c r="I181" s="27">
        <f t="shared" si="23"/>
        <v>0</v>
      </c>
      <c r="J181" s="41">
        <v>389203.23548909801</v>
      </c>
      <c r="K181" s="42">
        <v>263506.90708217589</v>
      </c>
      <c r="L181" s="51">
        <v>264119.69559213385</v>
      </c>
      <c r="M181" s="56">
        <f t="shared" si="18"/>
        <v>916829.83816340775</v>
      </c>
      <c r="N181" s="16">
        <f t="shared" si="19"/>
        <v>5.2276952770179182E-3</v>
      </c>
      <c r="O181" s="16">
        <f t="shared" si="20"/>
        <v>0</v>
      </c>
      <c r="P181" s="14">
        <f t="shared" si="21"/>
        <v>0</v>
      </c>
      <c r="Q181" s="61"/>
    </row>
    <row r="182" spans="1:17" x14ac:dyDescent="0.25">
      <c r="A182" s="10" t="s">
        <v>167</v>
      </c>
      <c r="B182" s="8" t="s">
        <v>186</v>
      </c>
      <c r="C182" s="13">
        <v>3.1675437082470808</v>
      </c>
      <c r="D182" s="36">
        <v>3.0076023332548516</v>
      </c>
      <c r="E182" s="31">
        <v>2.5</v>
      </c>
      <c r="F182" s="32">
        <v>2.5</v>
      </c>
      <c r="G182" s="14">
        <v>12</v>
      </c>
      <c r="H182" s="24">
        <f t="shared" si="22"/>
        <v>0</v>
      </c>
      <c r="I182" s="27">
        <f t="shared" si="23"/>
        <v>0</v>
      </c>
      <c r="J182" s="41">
        <v>69628.101761811107</v>
      </c>
      <c r="K182" s="42">
        <v>47141.143927545221</v>
      </c>
      <c r="L182" s="51">
        <v>47250.771229785416</v>
      </c>
      <c r="M182" s="56">
        <f t="shared" si="18"/>
        <v>164020.01691914175</v>
      </c>
      <c r="N182" s="16">
        <f t="shared" si="19"/>
        <v>9.3522988900779261E-4</v>
      </c>
      <c r="O182" s="16">
        <f t="shared" si="20"/>
        <v>0</v>
      </c>
      <c r="P182" s="14">
        <f t="shared" si="21"/>
        <v>0</v>
      </c>
      <c r="Q182" s="61"/>
    </row>
    <row r="183" spans="1:17" x14ac:dyDescent="0.25">
      <c r="A183" s="10" t="s">
        <v>167</v>
      </c>
      <c r="B183" s="8" t="s">
        <v>187</v>
      </c>
      <c r="C183" s="13">
        <v>3.1675437082470808</v>
      </c>
      <c r="D183" s="36">
        <v>3.0076023332548516</v>
      </c>
      <c r="E183" s="31">
        <v>4</v>
      </c>
      <c r="F183" s="32">
        <v>4</v>
      </c>
      <c r="G183" s="14">
        <v>12</v>
      </c>
      <c r="H183" s="24">
        <f t="shared" si="22"/>
        <v>0</v>
      </c>
      <c r="I183" s="27">
        <f t="shared" si="23"/>
        <v>0</v>
      </c>
      <c r="J183" s="41">
        <v>69628.101761811107</v>
      </c>
      <c r="K183" s="42">
        <v>47141.143927545221</v>
      </c>
      <c r="L183" s="51">
        <v>47250.771229785416</v>
      </c>
      <c r="M183" s="56">
        <f t="shared" si="18"/>
        <v>164020.01691914175</v>
      </c>
      <c r="N183" s="16">
        <f t="shared" si="19"/>
        <v>9.3522988900779261E-4</v>
      </c>
      <c r="O183" s="16">
        <f t="shared" si="20"/>
        <v>0</v>
      </c>
      <c r="P183" s="14">
        <f t="shared" si="21"/>
        <v>0</v>
      </c>
      <c r="Q183" s="61"/>
    </row>
    <row r="184" spans="1:17" x14ac:dyDescent="0.25">
      <c r="A184" s="10" t="s">
        <v>167</v>
      </c>
      <c r="B184" s="8" t="s">
        <v>188</v>
      </c>
      <c r="C184" s="13">
        <v>2.0642262188148948</v>
      </c>
      <c r="D184" s="36">
        <v>1.9601795048386634</v>
      </c>
      <c r="E184" s="31">
        <v>9.9999999999999995E-7</v>
      </c>
      <c r="F184" s="32">
        <v>9.9999999999999995E-7</v>
      </c>
      <c r="G184" s="14">
        <v>25</v>
      </c>
      <c r="H184" s="24">
        <f t="shared" si="22"/>
        <v>0</v>
      </c>
      <c r="I184" s="27">
        <f t="shared" si="23"/>
        <v>0</v>
      </c>
      <c r="J184" s="41">
        <v>92123.33463870392</v>
      </c>
      <c r="K184" s="42">
        <v>62371.35965798291</v>
      </c>
      <c r="L184" s="51">
        <v>62516.405011716095</v>
      </c>
      <c r="M184" s="56">
        <f t="shared" si="18"/>
        <v>217011.09930840292</v>
      </c>
      <c r="N184" s="16">
        <f t="shared" si="19"/>
        <v>1.2373810839180024E-3</v>
      </c>
      <c r="O184" s="16">
        <f t="shared" si="20"/>
        <v>0</v>
      </c>
      <c r="P184" s="14">
        <f t="shared" si="21"/>
        <v>0</v>
      </c>
      <c r="Q184" s="61"/>
    </row>
    <row r="185" spans="1:17" x14ac:dyDescent="0.25">
      <c r="A185" s="10" t="s">
        <v>167</v>
      </c>
      <c r="B185" s="8" t="s">
        <v>189</v>
      </c>
      <c r="C185" s="13">
        <v>20.873300846658594</v>
      </c>
      <c r="D185" s="36">
        <v>19.819328196068284</v>
      </c>
      <c r="E185" s="31">
        <v>5</v>
      </c>
      <c r="F185" s="32">
        <v>5</v>
      </c>
      <c r="G185" s="14">
        <v>9</v>
      </c>
      <c r="H185" s="24">
        <f t="shared" si="22"/>
        <v>0</v>
      </c>
      <c r="I185" s="27">
        <f t="shared" si="23"/>
        <v>0</v>
      </c>
      <c r="J185" s="41">
        <v>458831.33725090901</v>
      </c>
      <c r="K185" s="42">
        <v>310648.05100972106</v>
      </c>
      <c r="L185" s="51">
        <v>311370.46682191925</v>
      </c>
      <c r="M185" s="56">
        <f t="shared" si="18"/>
        <v>1080849.8550825494</v>
      </c>
      <c r="N185" s="16">
        <f t="shared" si="19"/>
        <v>6.1629251660257102E-3</v>
      </c>
      <c r="O185" s="16">
        <f t="shared" si="20"/>
        <v>0</v>
      </c>
      <c r="P185" s="14">
        <f t="shared" si="21"/>
        <v>0</v>
      </c>
      <c r="Q185" s="61"/>
    </row>
    <row r="186" spans="1:17" x14ac:dyDescent="0.25">
      <c r="A186" s="10" t="s">
        <v>167</v>
      </c>
      <c r="B186" s="8" t="s">
        <v>190</v>
      </c>
      <c r="C186" s="13">
        <v>9.4751437046316482</v>
      </c>
      <c r="D186" s="36">
        <v>8.9935202625786133</v>
      </c>
      <c r="E186" s="31">
        <v>5</v>
      </c>
      <c r="F186" s="32">
        <v>5</v>
      </c>
      <c r="G186" s="14">
        <v>14</v>
      </c>
      <c r="H186" s="24">
        <f t="shared" si="22"/>
        <v>0</v>
      </c>
      <c r="I186" s="27">
        <f t="shared" si="23"/>
        <v>0</v>
      </c>
      <c r="J186" s="41">
        <v>196386.95368715955</v>
      </c>
      <c r="K186" s="42">
        <v>132962.20082128141</v>
      </c>
      <c r="L186" s="51">
        <v>133271.40603272809</v>
      </c>
      <c r="M186" s="56">
        <f t="shared" si="18"/>
        <v>462620.56054116908</v>
      </c>
      <c r="N186" s="16">
        <f t="shared" si="19"/>
        <v>2.6378278920732613E-3</v>
      </c>
      <c r="O186" s="16">
        <f t="shared" si="20"/>
        <v>0</v>
      </c>
      <c r="P186" s="14">
        <f t="shared" si="21"/>
        <v>0</v>
      </c>
      <c r="Q186" s="61"/>
    </row>
    <row r="187" spans="1:17" ht="15.75" thickBot="1" x14ac:dyDescent="0.3">
      <c r="A187" s="17" t="s">
        <v>167</v>
      </c>
      <c r="B187" s="18" t="s">
        <v>153</v>
      </c>
      <c r="C187" s="19">
        <v>1.346231731250441</v>
      </c>
      <c r="D187" s="37">
        <v>1.2782193161553437</v>
      </c>
      <c r="E187" s="33">
        <v>3</v>
      </c>
      <c r="F187" s="34">
        <v>3</v>
      </c>
      <c r="G187" s="20">
        <v>2</v>
      </c>
      <c r="H187" s="25">
        <f t="shared" si="22"/>
        <v>0</v>
      </c>
      <c r="I187" s="28">
        <f t="shared" si="23"/>
        <v>0</v>
      </c>
      <c r="J187" s="45">
        <v>29458.043053073929</v>
      </c>
      <c r="K187" s="46">
        <v>19944.330123192209</v>
      </c>
      <c r="L187" s="53">
        <v>19990.710904909214</v>
      </c>
      <c r="M187" s="58">
        <f t="shared" si="18"/>
        <v>69393.084081175344</v>
      </c>
      <c r="N187" s="21">
        <f t="shared" si="19"/>
        <v>3.956741838109891E-4</v>
      </c>
      <c r="O187" s="21">
        <f t="shared" si="20"/>
        <v>0</v>
      </c>
      <c r="P187" s="20">
        <f t="shared" si="21"/>
        <v>0</v>
      </c>
      <c r="Q187" s="61"/>
    </row>
    <row r="188" spans="1:17" x14ac:dyDescent="0.25">
      <c r="A188" s="9" t="s">
        <v>191</v>
      </c>
      <c r="B188" s="7" t="s">
        <v>192</v>
      </c>
      <c r="C188" s="11">
        <v>12.920650506315042</v>
      </c>
      <c r="D188" s="35">
        <v>12.263891267153326</v>
      </c>
      <c r="E188" s="29">
        <v>1.0000000000000001E-9</v>
      </c>
      <c r="F188" s="30">
        <v>1.0000000000000001E-9</v>
      </c>
      <c r="G188" s="12">
        <v>1</v>
      </c>
      <c r="H188" s="23">
        <f t="shared" si="22"/>
        <v>0</v>
      </c>
      <c r="I188" s="26">
        <f t="shared" si="23"/>
        <v>0</v>
      </c>
      <c r="J188" s="38">
        <v>33750000</v>
      </c>
      <c r="K188" s="39">
        <v>33750000</v>
      </c>
      <c r="L188" s="50">
        <v>0</v>
      </c>
      <c r="M188" s="100">
        <v>0</v>
      </c>
      <c r="N188" s="15">
        <f t="shared" si="19"/>
        <v>0</v>
      </c>
      <c r="O188" s="15">
        <f t="shared" si="20"/>
        <v>0</v>
      </c>
      <c r="P188" s="12">
        <f t="shared" si="21"/>
        <v>0</v>
      </c>
      <c r="Q188" s="61"/>
    </row>
    <row r="189" spans="1:17" ht="15.75" thickBot="1" x14ac:dyDescent="0.3">
      <c r="A189" s="17" t="s">
        <v>191</v>
      </c>
      <c r="B189" s="18" t="s">
        <v>193</v>
      </c>
      <c r="C189" s="19">
        <v>12.920650506315042</v>
      </c>
      <c r="D189" s="37">
        <v>12.263891267153326</v>
      </c>
      <c r="E189" s="33">
        <v>1.0000000000000001E-9</v>
      </c>
      <c r="F189" s="34">
        <v>1.0000000000000001E-9</v>
      </c>
      <c r="G189" s="20">
        <v>2</v>
      </c>
      <c r="H189" s="25">
        <f t="shared" si="22"/>
        <v>0</v>
      </c>
      <c r="I189" s="28">
        <f t="shared" si="23"/>
        <v>0</v>
      </c>
      <c r="J189" s="43">
        <v>0</v>
      </c>
      <c r="K189" s="44">
        <v>0</v>
      </c>
      <c r="L189" s="52">
        <v>33750000</v>
      </c>
      <c r="M189" s="101">
        <v>0</v>
      </c>
      <c r="N189" s="21">
        <f t="shared" si="19"/>
        <v>0</v>
      </c>
      <c r="O189" s="21">
        <f t="shared" si="20"/>
        <v>0</v>
      </c>
      <c r="P189" s="20">
        <f t="shared" si="21"/>
        <v>0</v>
      </c>
      <c r="Q189" s="61"/>
    </row>
    <row r="190" spans="1:17" ht="15.75" thickBot="1" x14ac:dyDescent="0.3">
      <c r="A190" s="1"/>
      <c r="B190" s="1"/>
      <c r="C190" s="1"/>
      <c r="D190" s="1"/>
      <c r="E190" s="1"/>
      <c r="F190" s="1"/>
      <c r="G190" s="1"/>
      <c r="H190" s="1"/>
      <c r="I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05" t="s">
        <v>200</v>
      </c>
      <c r="K191" s="106"/>
      <c r="L191" s="106"/>
      <c r="M191" s="40">
        <f>SUM(M3:M189)</f>
        <v>175379357.36116651</v>
      </c>
    </row>
  </sheetData>
  <mergeCells count="5">
    <mergeCell ref="S1:T1"/>
    <mergeCell ref="C1:D1"/>
    <mergeCell ref="H1:I1"/>
    <mergeCell ref="J191:L191"/>
    <mergeCell ref="O1:P1"/>
  </mergeCells>
  <conditionalFormatting sqref="B192:B219 A190:I190">
    <cfRule type="expression" dxfId="47" priority="351">
      <formula>#REF!=0</formula>
    </cfRule>
  </conditionalFormatting>
  <conditionalFormatting sqref="A191:I191">
    <cfRule type="expression" dxfId="46" priority="1">
      <formula>#REF!=0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activeCell="F25" sqref="F25"/>
    </sheetView>
  </sheetViews>
  <sheetFormatPr defaultRowHeight="15" x14ac:dyDescent="0.25"/>
  <cols>
    <col min="1" max="1" width="3.7109375" customWidth="1"/>
    <col min="2" max="2" width="29.7109375" bestFit="1" customWidth="1"/>
    <col min="3" max="3" width="14.85546875" bestFit="1" customWidth="1"/>
    <col min="4" max="4" width="13.85546875" bestFit="1" customWidth="1"/>
    <col min="5" max="6" width="14.85546875" bestFit="1" customWidth="1"/>
    <col min="7" max="8" width="13.85546875" bestFit="1" customWidth="1"/>
    <col min="9" max="9" width="14.85546875" bestFit="1" customWidth="1"/>
    <col min="10" max="10" width="3.7109375" customWidth="1"/>
  </cols>
  <sheetData>
    <row r="1" spans="1:12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2" x14ac:dyDescent="0.25">
      <c r="A2" s="74"/>
      <c r="B2" s="74"/>
      <c r="C2" s="72" t="s">
        <v>28</v>
      </c>
      <c r="D2" s="72" t="s">
        <v>44</v>
      </c>
      <c r="E2" s="72" t="s">
        <v>60</v>
      </c>
      <c r="F2" s="72" t="s">
        <v>107</v>
      </c>
      <c r="G2" s="72" t="s">
        <v>167</v>
      </c>
      <c r="H2" s="72" t="s">
        <v>191</v>
      </c>
      <c r="I2" s="72" t="s">
        <v>212</v>
      </c>
      <c r="J2" s="74"/>
    </row>
    <row r="3" spans="1:12" x14ac:dyDescent="0.25">
      <c r="A3" s="74"/>
      <c r="B3" s="70"/>
      <c r="C3" s="71" t="s">
        <v>204</v>
      </c>
      <c r="D3" s="63" t="s">
        <v>204</v>
      </c>
      <c r="E3" s="63" t="s">
        <v>204</v>
      </c>
      <c r="F3" s="63" t="s">
        <v>204</v>
      </c>
      <c r="G3" s="63" t="s">
        <v>204</v>
      </c>
      <c r="H3" s="63" t="s">
        <v>204</v>
      </c>
      <c r="I3" s="63" t="s">
        <v>204</v>
      </c>
      <c r="J3" s="74"/>
    </row>
    <row r="4" spans="1:12" x14ac:dyDescent="0.25">
      <c r="A4" s="74"/>
      <c r="B4" s="62"/>
      <c r="C4" s="64" t="s">
        <v>205</v>
      </c>
      <c r="D4" s="64" t="s">
        <v>205</v>
      </c>
      <c r="E4" s="64" t="s">
        <v>205</v>
      </c>
      <c r="F4" s="64" t="s">
        <v>205</v>
      </c>
      <c r="G4" s="64" t="s">
        <v>205</v>
      </c>
      <c r="H4" s="64" t="s">
        <v>205</v>
      </c>
      <c r="I4" s="64" t="s">
        <v>205</v>
      </c>
      <c r="J4" s="74"/>
    </row>
    <row r="5" spans="1:12" x14ac:dyDescent="0.25">
      <c r="A5" s="74"/>
      <c r="B5" s="65" t="s">
        <v>206</v>
      </c>
      <c r="C5" s="66">
        <v>3.029272330698408</v>
      </c>
      <c r="D5" s="66">
        <v>2.1918439196487203</v>
      </c>
      <c r="E5" s="66">
        <v>4.9695734496843089</v>
      </c>
      <c r="F5" s="66">
        <v>1.0616163904487845</v>
      </c>
      <c r="G5" s="66">
        <v>3.1203687638808417</v>
      </c>
      <c r="H5" s="66">
        <v>1.8153871610741128</v>
      </c>
      <c r="I5" s="66">
        <v>3.3204559754851015</v>
      </c>
      <c r="J5" s="74"/>
    </row>
    <row r="6" spans="1:12" x14ac:dyDescent="0.25">
      <c r="A6" s="74"/>
      <c r="B6" s="67" t="s">
        <v>207</v>
      </c>
      <c r="C6" s="66">
        <v>3.0292723306984084</v>
      </c>
      <c r="D6" s="66">
        <v>1.4590999348607221</v>
      </c>
      <c r="E6" s="66">
        <v>2.9511141542121684</v>
      </c>
      <c r="F6" s="66">
        <v>1.061616390448785</v>
      </c>
      <c r="G6" s="66">
        <v>3.1203687638808413</v>
      </c>
      <c r="H6" s="66">
        <v>1.815387160796057</v>
      </c>
      <c r="I6" s="66">
        <v>2.5067455212023253</v>
      </c>
      <c r="J6" s="74"/>
    </row>
    <row r="7" spans="1:12" x14ac:dyDescent="0.25">
      <c r="A7" s="74"/>
      <c r="B7" s="67" t="s">
        <v>208</v>
      </c>
      <c r="C7" s="66">
        <v>0.45285781035765893</v>
      </c>
      <c r="D7" s="66">
        <v>0.64893293902673832</v>
      </c>
      <c r="E7" s="66">
        <v>0.85835649317060481</v>
      </c>
      <c r="F7" s="66">
        <v>0.39848077211951399</v>
      </c>
      <c r="G7" s="66">
        <v>0.50851465605626245</v>
      </c>
      <c r="H7" s="66">
        <v>0.4830337589076561</v>
      </c>
      <c r="I7" s="66">
        <v>0.64920334071684316</v>
      </c>
      <c r="J7" s="74"/>
    </row>
    <row r="8" spans="1:12" x14ac:dyDescent="0.25">
      <c r="A8" s="74"/>
      <c r="B8" s="67" t="s">
        <v>209</v>
      </c>
      <c r="C8" s="66">
        <v>0.54989028270906737</v>
      </c>
      <c r="D8" s="66">
        <v>0.73756963444034995</v>
      </c>
      <c r="E8" s="66">
        <v>0.98951594757076988</v>
      </c>
      <c r="F8" s="66">
        <v>0.45257796208646328</v>
      </c>
      <c r="G8" s="66">
        <v>0.60661161110975215</v>
      </c>
      <c r="H8" s="66">
        <v>0.5516369278083666</v>
      </c>
      <c r="I8" s="66">
        <v>0.75888454484775525</v>
      </c>
      <c r="J8" s="74"/>
    </row>
    <row r="9" spans="1:12" x14ac:dyDescent="0.25">
      <c r="A9" s="74"/>
      <c r="B9" s="67" t="s">
        <v>210</v>
      </c>
      <c r="C9" s="66">
        <v>4.5464085803623204</v>
      </c>
      <c r="D9" s="66">
        <v>1.9184493116902319</v>
      </c>
      <c r="E9" s="66">
        <v>4.1355725916021173</v>
      </c>
      <c r="F9" s="66">
        <v>1.3882036576284416</v>
      </c>
      <c r="G9" s="66">
        <v>4.2336481353085196</v>
      </c>
      <c r="H9" s="66">
        <v>1.8573623666255643</v>
      </c>
      <c r="I9" s="66">
        <v>3.4772829088716528</v>
      </c>
      <c r="J9" s="74"/>
    </row>
    <row r="10" spans="1:12" x14ac:dyDescent="0.25">
      <c r="A10" s="74"/>
      <c r="B10" s="68" t="s">
        <v>211</v>
      </c>
      <c r="C10" s="69" t="s">
        <v>213</v>
      </c>
      <c r="D10" s="69">
        <v>2.8600520614845828</v>
      </c>
      <c r="E10" s="69">
        <v>4.6670070098835117</v>
      </c>
      <c r="F10" s="69">
        <v>4.1395939022471975</v>
      </c>
      <c r="G10" s="69">
        <v>27.57824220066966</v>
      </c>
      <c r="H10" s="73" t="s">
        <v>214</v>
      </c>
      <c r="I10" s="69">
        <v>7.1522500673889642</v>
      </c>
      <c r="J10" s="74"/>
    </row>
    <row r="11" spans="1:12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</row>
    <row r="12" spans="1:12" x14ac:dyDescent="0.25">
      <c r="A12" s="74"/>
      <c r="B12" s="107" t="s">
        <v>215</v>
      </c>
      <c r="C12" s="108"/>
      <c r="D12" s="108"/>
      <c r="E12" s="108"/>
      <c r="F12" s="108"/>
      <c r="G12" s="108"/>
      <c r="H12" s="108"/>
      <c r="I12" s="109"/>
      <c r="J12" s="74"/>
    </row>
    <row r="13" spans="1:12" x14ac:dyDescent="0.25">
      <c r="A13" s="74"/>
      <c r="B13" s="75"/>
      <c r="C13" s="76" t="s">
        <v>204</v>
      </c>
      <c r="D13" s="76" t="s">
        <v>204</v>
      </c>
      <c r="E13" s="76" t="s">
        <v>204</v>
      </c>
      <c r="F13" s="76" t="s">
        <v>204</v>
      </c>
      <c r="G13" s="76" t="s">
        <v>204</v>
      </c>
      <c r="H13" s="76" t="s">
        <v>204</v>
      </c>
      <c r="I13" s="76" t="s">
        <v>204</v>
      </c>
      <c r="J13" s="74"/>
    </row>
    <row r="14" spans="1:12" x14ac:dyDescent="0.25">
      <c r="A14" s="74"/>
      <c r="B14" s="77"/>
      <c r="C14" s="78" t="s">
        <v>205</v>
      </c>
      <c r="D14" s="78" t="s">
        <v>205</v>
      </c>
      <c r="E14" s="78" t="s">
        <v>205</v>
      </c>
      <c r="F14" s="78" t="s">
        <v>205</v>
      </c>
      <c r="G14" s="78" t="s">
        <v>205</v>
      </c>
      <c r="H14" s="78" t="s">
        <v>205</v>
      </c>
      <c r="I14" s="78" t="s">
        <v>205</v>
      </c>
      <c r="J14" s="74"/>
    </row>
    <row r="15" spans="1:12" x14ac:dyDescent="0.25">
      <c r="A15" s="74"/>
      <c r="B15" s="79" t="s">
        <v>216</v>
      </c>
      <c r="C15" s="80"/>
      <c r="D15" s="80"/>
      <c r="E15" s="80"/>
      <c r="F15" s="80"/>
      <c r="G15" s="80"/>
      <c r="H15" s="80"/>
      <c r="I15" s="80"/>
      <c r="J15" s="74"/>
    </row>
    <row r="16" spans="1:12" x14ac:dyDescent="0.25">
      <c r="A16" s="74"/>
      <c r="B16" s="65" t="s">
        <v>217</v>
      </c>
      <c r="C16" s="81">
        <v>33886978.803925797</v>
      </c>
      <c r="D16" s="81">
        <v>6559362.9633114189</v>
      </c>
      <c r="E16" s="81">
        <v>46315379.400136903</v>
      </c>
      <c r="F16" s="81">
        <v>6868407.7635280425</v>
      </c>
      <c r="G16" s="81">
        <v>8493382.673947528</v>
      </c>
      <c r="H16" s="81">
        <v>4517266.2006667871</v>
      </c>
      <c r="I16" s="81">
        <v>106640777.80551642</v>
      </c>
      <c r="J16" s="74"/>
      <c r="L16" s="98"/>
    </row>
    <row r="17" spans="1:12" x14ac:dyDescent="0.25">
      <c r="A17" s="74"/>
      <c r="B17" s="67" t="s">
        <v>218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74"/>
      <c r="L17" s="98"/>
    </row>
    <row r="18" spans="1:12" x14ac:dyDescent="0.25">
      <c r="A18" s="74"/>
      <c r="B18" s="67" t="s">
        <v>219</v>
      </c>
      <c r="C18" s="82">
        <v>6147541.1282718284</v>
      </c>
      <c r="D18" s="82">
        <v>7229050.3940418717</v>
      </c>
      <c r="E18" s="82">
        <v>65691144.470787294</v>
      </c>
      <c r="F18" s="82">
        <v>3146697.9128980045</v>
      </c>
      <c r="G18" s="82">
        <v>3434545.577329787</v>
      </c>
      <c r="H18" s="82">
        <v>1703109.5351089207</v>
      </c>
      <c r="I18" s="82">
        <v>87352089.018437684</v>
      </c>
      <c r="J18" s="74"/>
      <c r="L18" s="98"/>
    </row>
    <row r="19" spans="1:12" x14ac:dyDescent="0.25">
      <c r="A19" s="74"/>
      <c r="B19" s="67" t="s">
        <v>220</v>
      </c>
      <c r="C19" s="82">
        <v>1313309.4594328203</v>
      </c>
      <c r="D19" s="82">
        <v>1719420.356273121</v>
      </c>
      <c r="E19" s="82">
        <v>14630198.153547732</v>
      </c>
      <c r="F19" s="82">
        <v>742824.05741961137</v>
      </c>
      <c r="G19" s="82">
        <v>781145.01210415526</v>
      </c>
      <c r="H19" s="82">
        <v>1449514.6690685819</v>
      </c>
      <c r="I19" s="82">
        <v>20636411.707846023</v>
      </c>
      <c r="J19" s="74"/>
      <c r="L19" s="98"/>
    </row>
    <row r="20" spans="1:12" x14ac:dyDescent="0.25">
      <c r="A20" s="74"/>
      <c r="B20" s="67" t="s">
        <v>221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74"/>
      <c r="L20" s="98"/>
    </row>
    <row r="21" spans="1:12" x14ac:dyDescent="0.25">
      <c r="A21" s="74"/>
      <c r="B21" s="67" t="s">
        <v>222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74"/>
      <c r="L21" s="98"/>
    </row>
    <row r="22" spans="1:12" x14ac:dyDescent="0.25">
      <c r="A22" s="74"/>
      <c r="B22" s="67" t="s">
        <v>223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74"/>
      <c r="L22" s="98"/>
    </row>
    <row r="23" spans="1:12" x14ac:dyDescent="0.25">
      <c r="A23" s="74"/>
      <c r="B23" s="68" t="s">
        <v>224</v>
      </c>
      <c r="C23" s="83">
        <v>41347829.391630441</v>
      </c>
      <c r="D23" s="83">
        <v>15507833.713626409</v>
      </c>
      <c r="E23" s="83">
        <v>126636722.02447195</v>
      </c>
      <c r="F23" s="83">
        <v>10757929.733845659</v>
      </c>
      <c r="G23" s="83">
        <v>12709073.263381472</v>
      </c>
      <c r="H23" s="83">
        <v>7669890.4048442906</v>
      </c>
      <c r="I23" s="83">
        <v>214629278.5318003</v>
      </c>
      <c r="J23" s="74"/>
      <c r="L23" s="98"/>
    </row>
    <row r="24" spans="1:12" x14ac:dyDescent="0.25">
      <c r="A24" s="74"/>
      <c r="B24" s="65" t="s">
        <v>225</v>
      </c>
      <c r="C24" s="84">
        <v>6316574.5233716452</v>
      </c>
      <c r="D24" s="84">
        <v>3098178.8852459737</v>
      </c>
      <c r="E24" s="84">
        <v>12106718.105177201</v>
      </c>
      <c r="F24" s="84">
        <v>3703249.3757392443</v>
      </c>
      <c r="G24" s="84">
        <v>2567416.7070956421</v>
      </c>
      <c r="H24" s="84">
        <v>4224933.7052192409</v>
      </c>
      <c r="I24" s="84">
        <v>32017071.301848937</v>
      </c>
      <c r="J24" s="74"/>
      <c r="L24" s="98"/>
    </row>
    <row r="25" spans="1:12" x14ac:dyDescent="0.25">
      <c r="A25" s="74"/>
      <c r="B25" s="85" t="s">
        <v>226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74"/>
      <c r="L25" s="98"/>
    </row>
    <row r="26" spans="1:12" x14ac:dyDescent="0.25">
      <c r="A26" s="74"/>
      <c r="B26" s="85" t="s">
        <v>227</v>
      </c>
      <c r="C26" s="86">
        <v>7332849.9070502194</v>
      </c>
      <c r="D26" s="86">
        <v>47231.002317713654</v>
      </c>
      <c r="E26" s="86">
        <v>194.69328887230753</v>
      </c>
      <c r="F26" s="86">
        <v>1058948.9244159448</v>
      </c>
      <c r="G26" s="86">
        <v>579528.71188095363</v>
      </c>
      <c r="H26" s="86">
        <v>0</v>
      </c>
      <c r="I26" s="86">
        <v>9018753.238953704</v>
      </c>
      <c r="J26" s="74"/>
      <c r="L26" s="98"/>
    </row>
    <row r="27" spans="1:12" x14ac:dyDescent="0.25">
      <c r="A27" s="74"/>
      <c r="B27" s="85" t="s">
        <v>228</v>
      </c>
      <c r="C27" s="86">
        <v>1.860048882959711</v>
      </c>
      <c r="D27" s="86">
        <v>3929835.5597087629</v>
      </c>
      <c r="E27" s="86">
        <v>13375499.98939936</v>
      </c>
      <c r="F27" s="86">
        <v>5371339.4170779437</v>
      </c>
      <c r="G27" s="86">
        <v>925994.10358644882</v>
      </c>
      <c r="H27" s="86">
        <v>0</v>
      </c>
      <c r="I27" s="86">
        <v>23602670.929821398</v>
      </c>
      <c r="J27" s="74"/>
      <c r="L27" s="98"/>
    </row>
    <row r="28" spans="1:12" x14ac:dyDescent="0.25">
      <c r="A28" s="74"/>
      <c r="B28" s="68" t="s">
        <v>224</v>
      </c>
      <c r="C28" s="87">
        <v>13649426.290470745</v>
      </c>
      <c r="D28" s="87">
        <v>7075245.4472724497</v>
      </c>
      <c r="E28" s="87">
        <v>25482412.78786543</v>
      </c>
      <c r="F28" s="87">
        <v>10133537.717233136</v>
      </c>
      <c r="G28" s="87">
        <v>4072939.5225630444</v>
      </c>
      <c r="H28" s="87">
        <v>4224933.7052192409</v>
      </c>
      <c r="I28" s="87">
        <v>64638495.470624052</v>
      </c>
      <c r="J28" s="74"/>
      <c r="L28" s="98"/>
    </row>
    <row r="29" spans="1:12" x14ac:dyDescent="0.25">
      <c r="A29" s="74"/>
      <c r="B29" s="88" t="s">
        <v>229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74"/>
      <c r="L29" s="98"/>
    </row>
    <row r="30" spans="1:12" x14ac:dyDescent="0.25">
      <c r="A30" s="74"/>
      <c r="B30" s="90"/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74"/>
      <c r="L30" s="98"/>
    </row>
    <row r="31" spans="1:12" x14ac:dyDescent="0.25">
      <c r="A31" s="74"/>
      <c r="B31" s="92" t="s">
        <v>230</v>
      </c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74"/>
      <c r="L31" s="98"/>
    </row>
    <row r="32" spans="1:12" x14ac:dyDescent="0.25">
      <c r="A32" s="74"/>
      <c r="B32" s="65" t="s">
        <v>217</v>
      </c>
      <c r="C32" s="81">
        <v>33886978.803925797</v>
      </c>
      <c r="D32" s="81">
        <v>6559362.9633114189</v>
      </c>
      <c r="E32" s="81">
        <v>46315379.400136903</v>
      </c>
      <c r="F32" s="81">
        <v>6868407.7635280425</v>
      </c>
      <c r="G32" s="81">
        <v>8493382.673947528</v>
      </c>
      <c r="H32" s="81">
        <v>4517266.2006667871</v>
      </c>
      <c r="I32" s="81">
        <v>106640777.80551642</v>
      </c>
      <c r="J32" s="74"/>
      <c r="L32" s="98"/>
    </row>
    <row r="33" spans="1:12" x14ac:dyDescent="0.25">
      <c r="A33" s="74"/>
      <c r="B33" s="67" t="s">
        <v>218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74"/>
      <c r="L33" s="98"/>
    </row>
    <row r="34" spans="1:12" x14ac:dyDescent="0.25">
      <c r="A34" s="74"/>
      <c r="B34" s="67" t="s">
        <v>219</v>
      </c>
      <c r="C34" s="82">
        <v>6147541.1282718284</v>
      </c>
      <c r="D34" s="82">
        <v>7229050.3940418717</v>
      </c>
      <c r="E34" s="82">
        <v>65691144.470787294</v>
      </c>
      <c r="F34" s="82">
        <v>3146697.9128980045</v>
      </c>
      <c r="G34" s="82">
        <v>3434545.577329787</v>
      </c>
      <c r="H34" s="82">
        <v>1703109.5351089207</v>
      </c>
      <c r="I34" s="82">
        <v>87352089.018437684</v>
      </c>
      <c r="J34" s="74"/>
      <c r="L34" s="98"/>
    </row>
    <row r="35" spans="1:12" x14ac:dyDescent="0.25">
      <c r="A35" s="74"/>
      <c r="B35" s="67" t="s">
        <v>220</v>
      </c>
      <c r="C35" s="82">
        <v>1313309.4594328203</v>
      </c>
      <c r="D35" s="82">
        <v>1719420.356273121</v>
      </c>
      <c r="E35" s="82">
        <v>14630198.153547732</v>
      </c>
      <c r="F35" s="82">
        <v>742824.05741961137</v>
      </c>
      <c r="G35" s="82">
        <v>781145.01210415526</v>
      </c>
      <c r="H35" s="82">
        <v>1449514.6690685819</v>
      </c>
      <c r="I35" s="82">
        <v>20636411.707846023</v>
      </c>
      <c r="J35" s="74"/>
      <c r="L35" s="98"/>
    </row>
    <row r="36" spans="1:12" x14ac:dyDescent="0.25">
      <c r="A36" s="74"/>
      <c r="B36" s="67" t="s">
        <v>221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74"/>
      <c r="L36" s="98"/>
    </row>
    <row r="37" spans="1:12" x14ac:dyDescent="0.25">
      <c r="A37" s="74"/>
      <c r="B37" s="67" t="s">
        <v>222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74"/>
      <c r="L37" s="98"/>
    </row>
    <row r="38" spans="1:12" x14ac:dyDescent="0.25">
      <c r="A38" s="74"/>
      <c r="B38" s="67" t="s">
        <v>223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74"/>
      <c r="L38" s="98"/>
    </row>
    <row r="39" spans="1:12" x14ac:dyDescent="0.25">
      <c r="A39" s="74"/>
      <c r="B39" s="68" t="s">
        <v>224</v>
      </c>
      <c r="C39" s="83">
        <v>41347829.391630441</v>
      </c>
      <c r="D39" s="83">
        <v>15507833.713626409</v>
      </c>
      <c r="E39" s="83">
        <v>126636722.02447195</v>
      </c>
      <c r="F39" s="83">
        <v>10757929.733845659</v>
      </c>
      <c r="G39" s="83">
        <v>12709073.263381472</v>
      </c>
      <c r="H39" s="83">
        <v>7669890.4048442906</v>
      </c>
      <c r="I39" s="83">
        <v>214629278.5318003</v>
      </c>
      <c r="J39" s="74"/>
      <c r="L39" s="98"/>
    </row>
    <row r="40" spans="1:12" x14ac:dyDescent="0.25">
      <c r="A40" s="74"/>
      <c r="B40" s="65" t="s">
        <v>225</v>
      </c>
      <c r="C40" s="84">
        <v>6316574.988383865</v>
      </c>
      <c r="D40" s="84">
        <v>3367657.2126791668</v>
      </c>
      <c r="E40" s="84">
        <v>14380553.103375083</v>
      </c>
      <c r="F40" s="84">
        <v>3703249.3757392443</v>
      </c>
      <c r="G40" s="84">
        <v>2706315.8226336092</v>
      </c>
      <c r="H40" s="84">
        <v>4224933.7052192409</v>
      </c>
      <c r="I40" s="84">
        <v>34699284.208030216</v>
      </c>
      <c r="J40" s="74"/>
      <c r="L40" s="98"/>
    </row>
    <row r="41" spans="1:12" x14ac:dyDescent="0.25">
      <c r="A41" s="74"/>
      <c r="B41" s="85" t="s">
        <v>226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74"/>
      <c r="L41" s="98"/>
    </row>
    <row r="42" spans="1:12" x14ac:dyDescent="0.25">
      <c r="A42" s="74"/>
      <c r="B42" s="85" t="s">
        <v>227</v>
      </c>
      <c r="C42" s="86">
        <v>7332849.9070502194</v>
      </c>
      <c r="D42" s="86">
        <v>47231.002317713654</v>
      </c>
      <c r="E42" s="86">
        <v>194.69328887230753</v>
      </c>
      <c r="F42" s="86">
        <v>1058948.9244159448</v>
      </c>
      <c r="G42" s="86">
        <v>579528.71188095363</v>
      </c>
      <c r="H42" s="86">
        <v>0</v>
      </c>
      <c r="I42" s="86">
        <v>9018753.238953704</v>
      </c>
      <c r="J42" s="74"/>
      <c r="L42" s="98"/>
    </row>
    <row r="43" spans="1:12" x14ac:dyDescent="0.25">
      <c r="A43" s="74"/>
      <c r="B43" s="68" t="s">
        <v>224</v>
      </c>
      <c r="C43" s="87">
        <v>13649424.895434082</v>
      </c>
      <c r="D43" s="87">
        <v>3414888.2149968804</v>
      </c>
      <c r="E43" s="87">
        <v>14380747.796663957</v>
      </c>
      <c r="F43" s="87">
        <v>4762198.3001551898</v>
      </c>
      <c r="G43" s="87">
        <v>3285844.5345145632</v>
      </c>
      <c r="H43" s="87">
        <v>4224933.7052192409</v>
      </c>
      <c r="I43" s="87">
        <v>43718037.446983919</v>
      </c>
      <c r="J43" s="74"/>
      <c r="L43" s="98"/>
    </row>
    <row r="44" spans="1:12" x14ac:dyDescent="0.25">
      <c r="A44" s="74"/>
      <c r="B44" s="88" t="s">
        <v>229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74"/>
      <c r="L44" s="98"/>
    </row>
    <row r="45" spans="1:12" x14ac:dyDescent="0.25">
      <c r="A45" s="74"/>
      <c r="B45" s="88" t="s">
        <v>231</v>
      </c>
      <c r="C45" s="84">
        <v>1.3950366622197834</v>
      </c>
      <c r="D45" s="84">
        <v>7213467.8990116529</v>
      </c>
      <c r="E45" s="84">
        <v>28530747.796863493</v>
      </c>
      <c r="F45" s="84">
        <v>5371339.4170779437</v>
      </c>
      <c r="G45" s="84">
        <v>787094.98804848164</v>
      </c>
      <c r="H45" s="84">
        <v>6.471166663237376E-4</v>
      </c>
      <c r="I45" s="84">
        <v>41902651.496685319</v>
      </c>
      <c r="J45" s="74"/>
      <c r="L45" s="98"/>
    </row>
    <row r="46" spans="1:12" x14ac:dyDescent="0.25">
      <c r="A46" s="74"/>
      <c r="B46" s="88" t="s">
        <v>232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74"/>
      <c r="L46" s="98"/>
    </row>
    <row r="47" spans="1:12" x14ac:dyDescent="0.25">
      <c r="A47" s="74"/>
      <c r="B47" s="65" t="s">
        <v>233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74"/>
      <c r="L47" s="98"/>
    </row>
    <row r="48" spans="1:12" x14ac:dyDescent="0.25">
      <c r="A48" s="74"/>
      <c r="B48" s="67" t="s">
        <v>234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74"/>
      <c r="L48" s="98"/>
    </row>
    <row r="49" spans="1:12" x14ac:dyDescent="0.25">
      <c r="A49" s="74"/>
      <c r="B49" s="68" t="s">
        <v>224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74"/>
      <c r="L49" s="98"/>
    </row>
    <row r="50" spans="1:12" x14ac:dyDescent="0.25">
      <c r="A50" s="74"/>
      <c r="B50" s="93"/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74"/>
      <c r="L50" s="98"/>
    </row>
    <row r="51" spans="1:12" x14ac:dyDescent="0.25">
      <c r="A51" s="74"/>
      <c r="B51" s="92" t="s">
        <v>235</v>
      </c>
      <c r="C51" s="91">
        <v>0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74"/>
      <c r="L51" s="98"/>
    </row>
    <row r="52" spans="1:12" x14ac:dyDescent="0.25">
      <c r="A52" s="74"/>
      <c r="B52" s="65" t="s">
        <v>217</v>
      </c>
      <c r="C52" s="81">
        <v>33886978.803925797</v>
      </c>
      <c r="D52" s="81">
        <v>6559362.9633114189</v>
      </c>
      <c r="E52" s="81">
        <v>46315379.400136903</v>
      </c>
      <c r="F52" s="81">
        <v>6868407.7635280425</v>
      </c>
      <c r="G52" s="81">
        <v>8493382.673947528</v>
      </c>
      <c r="H52" s="81">
        <v>4517266.2006667871</v>
      </c>
      <c r="I52" s="81">
        <v>106640777.80551642</v>
      </c>
      <c r="J52" s="74"/>
      <c r="L52" s="98"/>
    </row>
    <row r="53" spans="1:12" x14ac:dyDescent="0.25">
      <c r="A53" s="74"/>
      <c r="B53" s="67" t="s">
        <v>218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74"/>
      <c r="L53" s="98"/>
    </row>
    <row r="54" spans="1:12" x14ac:dyDescent="0.25">
      <c r="A54" s="74"/>
      <c r="B54" s="67" t="s">
        <v>219</v>
      </c>
      <c r="C54" s="82">
        <v>6147541.1282718284</v>
      </c>
      <c r="D54" s="82">
        <v>7229050.3940418717</v>
      </c>
      <c r="E54" s="82">
        <v>65691144.470787294</v>
      </c>
      <c r="F54" s="82">
        <v>3146697.9128980045</v>
      </c>
      <c r="G54" s="82">
        <v>3434545.577329787</v>
      </c>
      <c r="H54" s="82">
        <v>1703109.5351089207</v>
      </c>
      <c r="I54" s="82">
        <v>87352089.018437684</v>
      </c>
      <c r="J54" s="74"/>
      <c r="L54" s="98"/>
    </row>
    <row r="55" spans="1:12" x14ac:dyDescent="0.25">
      <c r="A55" s="74"/>
      <c r="B55" s="67" t="s">
        <v>220</v>
      </c>
      <c r="C55" s="82">
        <v>1313309.4594328203</v>
      </c>
      <c r="D55" s="82">
        <v>1719420.356273121</v>
      </c>
      <c r="E55" s="82">
        <v>14630198.153547732</v>
      </c>
      <c r="F55" s="82">
        <v>742824.05741961137</v>
      </c>
      <c r="G55" s="82">
        <v>781145.01210415526</v>
      </c>
      <c r="H55" s="82">
        <v>1449514.6690685819</v>
      </c>
      <c r="I55" s="82">
        <v>20636411.707846023</v>
      </c>
      <c r="J55" s="74"/>
      <c r="L55" s="98"/>
    </row>
    <row r="56" spans="1:12" x14ac:dyDescent="0.25">
      <c r="A56" s="74"/>
      <c r="B56" s="67" t="s">
        <v>221</v>
      </c>
      <c r="C56" s="82">
        <v>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74"/>
      <c r="L56" s="98"/>
    </row>
    <row r="57" spans="1:12" x14ac:dyDescent="0.25">
      <c r="A57" s="74"/>
      <c r="B57" s="67" t="s">
        <v>222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74"/>
      <c r="L57" s="98"/>
    </row>
    <row r="58" spans="1:12" x14ac:dyDescent="0.25">
      <c r="A58" s="74"/>
      <c r="B58" s="67" t="s">
        <v>223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74"/>
      <c r="L58" s="98"/>
    </row>
    <row r="59" spans="1:12" x14ac:dyDescent="0.25">
      <c r="A59" s="74"/>
      <c r="B59" s="68" t="s">
        <v>224</v>
      </c>
      <c r="C59" s="83">
        <v>41347829.391630441</v>
      </c>
      <c r="D59" s="83">
        <v>15507833.713626409</v>
      </c>
      <c r="E59" s="83">
        <v>126636722.02447195</v>
      </c>
      <c r="F59" s="83">
        <v>10757929.733845659</v>
      </c>
      <c r="G59" s="83">
        <v>12709073.263381472</v>
      </c>
      <c r="H59" s="83">
        <v>7669890.4048442906</v>
      </c>
      <c r="I59" s="83">
        <v>214629278.5318003</v>
      </c>
      <c r="J59" s="74"/>
      <c r="L59" s="98"/>
    </row>
    <row r="60" spans="1:12" x14ac:dyDescent="0.25">
      <c r="A60" s="74"/>
      <c r="B60" s="65" t="s">
        <v>225</v>
      </c>
      <c r="C60" s="84">
        <v>6316574.5233716452</v>
      </c>
      <c r="D60" s="84">
        <v>3098178.8852459737</v>
      </c>
      <c r="E60" s="84">
        <v>12106718.105177201</v>
      </c>
      <c r="F60" s="84">
        <v>3703249.3757392443</v>
      </c>
      <c r="G60" s="84">
        <v>2567416.7070956421</v>
      </c>
      <c r="H60" s="84">
        <v>4224933.7052192409</v>
      </c>
      <c r="I60" s="84">
        <v>32017071.301848937</v>
      </c>
      <c r="J60" s="74"/>
      <c r="L60" s="98"/>
    </row>
    <row r="61" spans="1:12" x14ac:dyDescent="0.25">
      <c r="A61" s="74"/>
      <c r="B61" s="85" t="s">
        <v>226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74"/>
      <c r="L61" s="98"/>
    </row>
    <row r="62" spans="1:12" x14ac:dyDescent="0.25">
      <c r="A62" s="74"/>
      <c r="B62" s="85" t="s">
        <v>227</v>
      </c>
      <c r="C62" s="86">
        <v>7332849.9070502194</v>
      </c>
      <c r="D62" s="86">
        <v>47231.002317713654</v>
      </c>
      <c r="E62" s="86">
        <v>194.69328887230753</v>
      </c>
      <c r="F62" s="86">
        <v>1058948.9244159448</v>
      </c>
      <c r="G62" s="86">
        <v>579528.71188095363</v>
      </c>
      <c r="H62" s="86">
        <v>0</v>
      </c>
      <c r="I62" s="86">
        <v>9018753.238953704</v>
      </c>
      <c r="J62" s="74"/>
      <c r="L62" s="98"/>
    </row>
    <row r="63" spans="1:12" x14ac:dyDescent="0.25">
      <c r="A63" s="74"/>
      <c r="B63" s="85" t="s">
        <v>228</v>
      </c>
      <c r="C63" s="86">
        <v>1.860048882959711</v>
      </c>
      <c r="D63" s="86">
        <v>3929835.5597087629</v>
      </c>
      <c r="E63" s="86">
        <v>13375499.98939936</v>
      </c>
      <c r="F63" s="86">
        <v>5371339.4170779437</v>
      </c>
      <c r="G63" s="86">
        <v>925994.10358644882</v>
      </c>
      <c r="H63" s="86">
        <v>0</v>
      </c>
      <c r="I63" s="86">
        <v>23602670.929821398</v>
      </c>
      <c r="J63" s="74"/>
      <c r="L63" s="98"/>
    </row>
    <row r="64" spans="1:12" x14ac:dyDescent="0.25">
      <c r="A64" s="74"/>
      <c r="B64" s="68" t="s">
        <v>224</v>
      </c>
      <c r="C64" s="87">
        <v>13649426.290470745</v>
      </c>
      <c r="D64" s="87">
        <v>7075245.4472724497</v>
      </c>
      <c r="E64" s="87">
        <v>25482412.78786543</v>
      </c>
      <c r="F64" s="87">
        <v>10133537.717233136</v>
      </c>
      <c r="G64" s="87">
        <v>4072939.5225630444</v>
      </c>
      <c r="H64" s="87">
        <v>4224933.7052192409</v>
      </c>
      <c r="I64" s="87">
        <v>64638495.470624052</v>
      </c>
      <c r="J64" s="74"/>
      <c r="L64" s="98"/>
    </row>
    <row r="65" spans="1:12" x14ac:dyDescent="0.25">
      <c r="A65" s="74"/>
      <c r="B65" s="88" t="s">
        <v>229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74"/>
      <c r="L65" s="98"/>
    </row>
    <row r="66" spans="1:12" x14ac:dyDescent="0.25">
      <c r="A66" s="74"/>
      <c r="B66" s="65" t="s">
        <v>236</v>
      </c>
      <c r="C66" s="84">
        <v>77654794.252782494</v>
      </c>
      <c r="D66" s="84">
        <v>16822191.068871833</v>
      </c>
      <c r="E66" s="84">
        <v>122051534.97397897</v>
      </c>
      <c r="F66" s="84">
        <v>16863824.480757929</v>
      </c>
      <c r="G66" s="84">
        <v>20919601.227285728</v>
      </c>
      <c r="H66" s="84">
        <v>11653646.752985505</v>
      </c>
      <c r="I66" s="84">
        <v>265965592.75666237</v>
      </c>
      <c r="J66" s="74"/>
      <c r="L66" s="98"/>
    </row>
    <row r="67" spans="1:12" x14ac:dyDescent="0.25">
      <c r="A67" s="74"/>
      <c r="B67" s="67" t="s">
        <v>237</v>
      </c>
      <c r="C67" s="86">
        <v>0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74"/>
      <c r="L67" s="98"/>
    </row>
    <row r="68" spans="1:12" x14ac:dyDescent="0.25">
      <c r="A68" s="74"/>
      <c r="B68" s="68" t="s">
        <v>224</v>
      </c>
      <c r="C68" s="87">
        <v>77654794.252782494</v>
      </c>
      <c r="D68" s="87">
        <v>16822191.068871833</v>
      </c>
      <c r="E68" s="87">
        <v>122051534.97397897</v>
      </c>
      <c r="F68" s="87">
        <v>16863824.480757929</v>
      </c>
      <c r="G68" s="87">
        <v>20919601.227285728</v>
      </c>
      <c r="H68" s="87">
        <v>11653646.752985505</v>
      </c>
      <c r="I68" s="87">
        <v>265965592.75666237</v>
      </c>
      <c r="J68" s="74"/>
      <c r="L68" s="98"/>
    </row>
    <row r="69" spans="1:12" x14ac:dyDescent="0.25">
      <c r="A69" s="74"/>
      <c r="B69" s="65" t="s">
        <v>238</v>
      </c>
      <c r="C69" s="84">
        <v>61543445.254608907</v>
      </c>
      <c r="D69" s="84">
        <v>13950340.462854369</v>
      </c>
      <c r="E69" s="84">
        <v>102496042.06711803</v>
      </c>
      <c r="F69" s="84">
        <v>13636797.197550889</v>
      </c>
      <c r="G69" s="84">
        <v>16877983.65566485</v>
      </c>
      <c r="H69" s="84">
        <v>9678940.4159649331</v>
      </c>
      <c r="I69" s="84">
        <v>218183549.05376202</v>
      </c>
      <c r="J69" s="74"/>
      <c r="L69" s="98"/>
    </row>
    <row r="70" spans="1:12" x14ac:dyDescent="0.25">
      <c r="A70" s="74"/>
      <c r="B70" s="67" t="s">
        <v>239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74"/>
      <c r="L70" s="98"/>
    </row>
    <row r="71" spans="1:12" x14ac:dyDescent="0.25">
      <c r="A71" s="74"/>
      <c r="B71" s="68" t="s">
        <v>224</v>
      </c>
      <c r="C71" s="87">
        <v>61543445.254608907</v>
      </c>
      <c r="D71" s="87">
        <v>13950340.462854369</v>
      </c>
      <c r="E71" s="87">
        <v>102496042.06711803</v>
      </c>
      <c r="F71" s="87">
        <v>13636797.197550889</v>
      </c>
      <c r="G71" s="87">
        <v>16877983.65566485</v>
      </c>
      <c r="H71" s="87">
        <v>9678940.4159649331</v>
      </c>
      <c r="I71" s="87">
        <v>218183549.05376202</v>
      </c>
      <c r="J71" s="74"/>
      <c r="L71" s="98"/>
    </row>
    <row r="72" spans="1:12" x14ac:dyDescent="0.25">
      <c r="A72" s="74"/>
      <c r="B72" s="90"/>
      <c r="C72" s="91">
        <v>0</v>
      </c>
      <c r="D72" s="91">
        <v>0</v>
      </c>
      <c r="E72" s="91">
        <v>0</v>
      </c>
      <c r="F72" s="91">
        <v>0</v>
      </c>
      <c r="G72" s="91">
        <v>0</v>
      </c>
      <c r="H72" s="91">
        <v>0</v>
      </c>
      <c r="I72" s="91">
        <v>0</v>
      </c>
      <c r="J72" s="74"/>
      <c r="L72" s="98"/>
    </row>
    <row r="73" spans="1:12" x14ac:dyDescent="0.25">
      <c r="A73" s="74"/>
      <c r="B73" s="92" t="s">
        <v>240</v>
      </c>
      <c r="C73" s="91">
        <v>0</v>
      </c>
      <c r="D73" s="91">
        <v>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74"/>
      <c r="L73" s="98"/>
    </row>
    <row r="74" spans="1:12" x14ac:dyDescent="0.25">
      <c r="A74" s="74"/>
      <c r="B74" s="65" t="s">
        <v>217</v>
      </c>
      <c r="C74" s="81">
        <v>52233591.422393285</v>
      </c>
      <c r="D74" s="81">
        <v>8661095.024470631</v>
      </c>
      <c r="E74" s="81">
        <v>63047559.9045913</v>
      </c>
      <c r="F74" s="81">
        <v>9422123.1396586467</v>
      </c>
      <c r="G74" s="81">
        <v>11568647.475576146</v>
      </c>
      <c r="H74" s="81">
        <v>4751760.5261521097</v>
      </c>
      <c r="I74" s="81">
        <v>149684777.49284205</v>
      </c>
      <c r="J74" s="74"/>
      <c r="L74" s="98"/>
    </row>
    <row r="75" spans="1:12" x14ac:dyDescent="0.25">
      <c r="A75" s="74"/>
      <c r="B75" s="67" t="s">
        <v>218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82">
        <v>0</v>
      </c>
      <c r="J75" s="74"/>
      <c r="L75" s="98"/>
    </row>
    <row r="76" spans="1:12" x14ac:dyDescent="0.25">
      <c r="A76" s="74"/>
      <c r="B76" s="67" t="s">
        <v>219</v>
      </c>
      <c r="C76" s="82">
        <v>9410990.7379018869</v>
      </c>
      <c r="D76" s="82">
        <v>9662048.0373062287</v>
      </c>
      <c r="E76" s="82">
        <v>90700159.337158352</v>
      </c>
      <c r="F76" s="82">
        <v>4152631.6894675707</v>
      </c>
      <c r="G76" s="82">
        <v>4622597.220696019</v>
      </c>
      <c r="H76" s="82">
        <v>1825505.1211641482</v>
      </c>
      <c r="I76" s="82">
        <v>120373932.14369416</v>
      </c>
      <c r="J76" s="74"/>
      <c r="L76" s="98"/>
    </row>
    <row r="77" spans="1:12" x14ac:dyDescent="0.25">
      <c r="A77" s="74"/>
      <c r="B77" s="67" t="s">
        <v>220</v>
      </c>
      <c r="C77" s="82">
        <v>1907148.9395147255</v>
      </c>
      <c r="D77" s="82">
        <v>2180147.7894751783</v>
      </c>
      <c r="E77" s="82">
        <v>19264575.597860407</v>
      </c>
      <c r="F77" s="82">
        <v>933343.44672492484</v>
      </c>
      <c r="G77" s="82">
        <v>1003532.8572693282</v>
      </c>
      <c r="H77" s="82">
        <v>1521511.6855044011</v>
      </c>
      <c r="I77" s="82">
        <v>26810260.316348962</v>
      </c>
      <c r="J77" s="74"/>
      <c r="L77" s="98"/>
    </row>
    <row r="78" spans="1:12" x14ac:dyDescent="0.25">
      <c r="A78" s="74"/>
      <c r="B78" s="67" t="s">
        <v>221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82">
        <v>0</v>
      </c>
      <c r="J78" s="74"/>
      <c r="L78" s="98"/>
    </row>
    <row r="79" spans="1:12" x14ac:dyDescent="0.25">
      <c r="A79" s="74"/>
      <c r="B79" s="67" t="s">
        <v>222</v>
      </c>
      <c r="C79" s="82">
        <v>0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82">
        <v>0</v>
      </c>
      <c r="J79" s="74"/>
      <c r="L79" s="98"/>
    </row>
    <row r="80" spans="1:12" x14ac:dyDescent="0.25">
      <c r="A80" s="74"/>
      <c r="B80" s="67" t="s">
        <v>223</v>
      </c>
      <c r="C80" s="82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74"/>
      <c r="L80" s="98"/>
    </row>
    <row r="81" spans="1:12" x14ac:dyDescent="0.25">
      <c r="A81" s="74"/>
      <c r="B81" s="68" t="s">
        <v>224</v>
      </c>
      <c r="C81" s="83">
        <v>63551731.099809915</v>
      </c>
      <c r="D81" s="83">
        <v>20503290.851252038</v>
      </c>
      <c r="E81" s="83">
        <v>173012294.83961001</v>
      </c>
      <c r="F81" s="83">
        <v>14508098.275851145</v>
      </c>
      <c r="G81" s="83">
        <v>17194777.553541485</v>
      </c>
      <c r="H81" s="83">
        <v>8098777.3328206595</v>
      </c>
      <c r="I81" s="83">
        <v>296868969.95288527</v>
      </c>
      <c r="J81" s="74"/>
      <c r="L81" s="98"/>
    </row>
    <row r="82" spans="1:12" x14ac:dyDescent="0.25">
      <c r="A82" s="74"/>
      <c r="B82" s="65" t="s">
        <v>225</v>
      </c>
      <c r="C82" s="84">
        <v>6489290.6183936894</v>
      </c>
      <c r="D82" s="84">
        <v>3197402.534376902</v>
      </c>
      <c r="E82" s="84">
        <v>12488023.584426284</v>
      </c>
      <c r="F82" s="84">
        <v>3823138.5881600007</v>
      </c>
      <c r="G82" s="84">
        <v>2649121.0096190935</v>
      </c>
      <c r="H82" s="84">
        <v>4360364.7177867843</v>
      </c>
      <c r="I82" s="84">
        <v>33007341.052762758</v>
      </c>
      <c r="J82" s="74"/>
      <c r="L82" s="98"/>
    </row>
    <row r="83" spans="1:12" x14ac:dyDescent="0.25">
      <c r="A83" s="74"/>
      <c r="B83" s="85" t="s">
        <v>226</v>
      </c>
      <c r="C83" s="86">
        <v>0</v>
      </c>
      <c r="D83" s="86">
        <v>0</v>
      </c>
      <c r="E83" s="86">
        <v>0</v>
      </c>
      <c r="F83" s="86">
        <v>0</v>
      </c>
      <c r="G83" s="86">
        <v>0</v>
      </c>
      <c r="H83" s="86">
        <v>0</v>
      </c>
      <c r="I83" s="86">
        <v>0</v>
      </c>
      <c r="J83" s="74"/>
      <c r="L83" s="98"/>
    </row>
    <row r="84" spans="1:12" x14ac:dyDescent="0.25">
      <c r="A84" s="74"/>
      <c r="B84" s="85" t="s">
        <v>227</v>
      </c>
      <c r="C84" s="86">
        <v>7489154.8949555485</v>
      </c>
      <c r="D84" s="86">
        <v>48724.859749362906</v>
      </c>
      <c r="E84" s="86">
        <v>201.02940899236498</v>
      </c>
      <c r="F84" s="86">
        <v>1093230.4497845876</v>
      </c>
      <c r="G84" s="86">
        <v>598990.58130345272</v>
      </c>
      <c r="H84" s="86">
        <v>0</v>
      </c>
      <c r="I84" s="86">
        <v>9230301.8152019437</v>
      </c>
      <c r="J84" s="74"/>
      <c r="L84" s="98"/>
    </row>
    <row r="85" spans="1:12" x14ac:dyDescent="0.25">
      <c r="A85" s="74"/>
      <c r="B85" s="68" t="s">
        <v>224</v>
      </c>
      <c r="C85" s="87">
        <v>13978445.513349239</v>
      </c>
      <c r="D85" s="87">
        <v>3246127.3941262648</v>
      </c>
      <c r="E85" s="87">
        <v>12488224.613835275</v>
      </c>
      <c r="F85" s="87">
        <v>4916369.0379445897</v>
      </c>
      <c r="G85" s="87">
        <v>3248111.5909225466</v>
      </c>
      <c r="H85" s="87">
        <v>4360364.7177867843</v>
      </c>
      <c r="I85" s="87">
        <v>42237642.867964678</v>
      </c>
      <c r="J85" s="74"/>
      <c r="L85" s="98"/>
    </row>
    <row r="86" spans="1:12" x14ac:dyDescent="0.25">
      <c r="A86" s="74"/>
      <c r="B86" s="88" t="s">
        <v>229</v>
      </c>
      <c r="C86" s="89">
        <v>0</v>
      </c>
      <c r="D86" s="89">
        <v>0</v>
      </c>
      <c r="E86" s="89">
        <v>0</v>
      </c>
      <c r="F86" s="89">
        <v>0</v>
      </c>
      <c r="G86" s="89">
        <v>0</v>
      </c>
      <c r="H86" s="89">
        <v>0</v>
      </c>
      <c r="I86" s="89">
        <v>0</v>
      </c>
      <c r="J86" s="74"/>
      <c r="L86" s="98"/>
    </row>
    <row r="87" spans="1:12" x14ac:dyDescent="0.25">
      <c r="A87" s="74"/>
      <c r="B87" s="68" t="s">
        <v>231</v>
      </c>
      <c r="C87" s="86">
        <v>1.4248151345067792</v>
      </c>
      <c r="D87" s="86">
        <v>7441301.6280081822</v>
      </c>
      <c r="E87" s="86">
        <v>29346924.209555395</v>
      </c>
      <c r="F87" s="86">
        <v>5534617.8875878444</v>
      </c>
      <c r="G87" s="86">
        <v>813344.86554049049</v>
      </c>
      <c r="H87" s="86">
        <v>6.6846781034970309E-4</v>
      </c>
      <c r="I87" s="86">
        <v>43136190.016175486</v>
      </c>
      <c r="J87" s="74"/>
      <c r="L87" s="98"/>
    </row>
    <row r="88" spans="1:12" x14ac:dyDescent="0.25">
      <c r="A88" s="74"/>
      <c r="B88" s="65" t="s">
        <v>233</v>
      </c>
      <c r="C88" s="84">
        <v>0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74"/>
      <c r="L88" s="98"/>
    </row>
    <row r="89" spans="1:12" x14ac:dyDescent="0.25">
      <c r="A89" s="74"/>
      <c r="B89" s="67" t="s">
        <v>234</v>
      </c>
      <c r="C89" s="86">
        <v>0</v>
      </c>
      <c r="D89" s="86">
        <v>0</v>
      </c>
      <c r="E89" s="86">
        <v>0</v>
      </c>
      <c r="F89" s="86">
        <v>0</v>
      </c>
      <c r="G89" s="86">
        <v>0</v>
      </c>
      <c r="H89" s="86">
        <v>0</v>
      </c>
      <c r="I89" s="86">
        <v>0</v>
      </c>
      <c r="J89" s="74"/>
      <c r="L89" s="98"/>
    </row>
    <row r="90" spans="1:12" x14ac:dyDescent="0.25">
      <c r="A90" s="74"/>
      <c r="B90" s="68" t="s">
        <v>224</v>
      </c>
      <c r="C90" s="87">
        <v>0</v>
      </c>
      <c r="D90" s="87">
        <v>0</v>
      </c>
      <c r="E90" s="87">
        <v>0</v>
      </c>
      <c r="F90" s="87">
        <v>0</v>
      </c>
      <c r="G90" s="87">
        <v>0</v>
      </c>
      <c r="H90" s="87">
        <v>0</v>
      </c>
      <c r="I90" s="87">
        <v>0</v>
      </c>
      <c r="J90" s="74"/>
      <c r="L90" s="98"/>
    </row>
    <row r="91" spans="1:12" x14ac:dyDescent="0.25">
      <c r="A91" s="74"/>
      <c r="B91" s="93"/>
      <c r="C91" s="91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74"/>
      <c r="L91" s="98"/>
    </row>
    <row r="92" spans="1:12" x14ac:dyDescent="0.25">
      <c r="A92" s="74"/>
      <c r="B92" s="92" t="s">
        <v>241</v>
      </c>
      <c r="C92" s="91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74"/>
      <c r="L92" s="98"/>
    </row>
    <row r="93" spans="1:12" x14ac:dyDescent="0.25">
      <c r="A93" s="74"/>
      <c r="B93" s="94" t="s">
        <v>228</v>
      </c>
      <c r="C93" s="89">
        <v>1.860048882959711</v>
      </c>
      <c r="D93" s="89">
        <v>3929835.5597087629</v>
      </c>
      <c r="E93" s="89">
        <v>13375499.98939936</v>
      </c>
      <c r="F93" s="89">
        <v>5371339.4170779437</v>
      </c>
      <c r="G93" s="89">
        <v>925994.10358644882</v>
      </c>
      <c r="H93" s="89">
        <v>0</v>
      </c>
      <c r="I93" s="89">
        <v>23602670.929821398</v>
      </c>
      <c r="J93" s="74"/>
      <c r="L93" s="98"/>
    </row>
    <row r="94" spans="1:12" x14ac:dyDescent="0.25">
      <c r="A94" s="74"/>
      <c r="B94" s="88" t="s">
        <v>242</v>
      </c>
      <c r="C94" s="89">
        <v>1.860048882959711</v>
      </c>
      <c r="D94" s="89">
        <v>7571175.4269822333</v>
      </c>
      <c r="E94" s="89">
        <v>34374394.935980096</v>
      </c>
      <c r="F94" s="89">
        <v>5371339.4170779437</v>
      </c>
      <c r="G94" s="89">
        <v>925994.10358644882</v>
      </c>
      <c r="H94" s="89">
        <v>6.471166663237376E-4</v>
      </c>
      <c r="I94" s="89">
        <v>48242905.74432268</v>
      </c>
      <c r="J94" s="74"/>
      <c r="L94" s="98"/>
    </row>
    <row r="95" spans="1:12" x14ac:dyDescent="0.25">
      <c r="A95" s="74"/>
      <c r="B95" s="88" t="s">
        <v>243</v>
      </c>
      <c r="C95" s="84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74"/>
      <c r="L95" s="98"/>
    </row>
    <row r="96" spans="1:12" x14ac:dyDescent="0.25">
      <c r="A96" s="74"/>
      <c r="B96" s="95" t="s">
        <v>244</v>
      </c>
      <c r="C96" s="84">
        <v>103539725.6703767</v>
      </c>
      <c r="D96" s="84">
        <v>17724120.32809319</v>
      </c>
      <c r="E96" s="84">
        <v>147050042.13732404</v>
      </c>
      <c r="F96" s="84">
        <v>16863824.480757929</v>
      </c>
      <c r="G96" s="84">
        <v>24611295.561512627</v>
      </c>
      <c r="H96" s="84">
        <v>11653646.752985505</v>
      </c>
      <c r="I96" s="84">
        <v>321442654.93104994</v>
      </c>
      <c r="J96" s="74"/>
      <c r="L96" s="98"/>
    </row>
    <row r="97" spans="1:12" x14ac:dyDescent="0.25">
      <c r="A97" s="74"/>
      <c r="B97" s="96" t="s">
        <v>245</v>
      </c>
      <c r="C97" s="86">
        <v>0</v>
      </c>
      <c r="D97" s="86">
        <v>0</v>
      </c>
      <c r="E97" s="86">
        <v>0</v>
      </c>
      <c r="F97" s="86">
        <v>0</v>
      </c>
      <c r="G97" s="86">
        <v>0</v>
      </c>
      <c r="H97" s="86">
        <v>0</v>
      </c>
      <c r="I97" s="86">
        <v>0</v>
      </c>
      <c r="J97" s="74"/>
      <c r="L97" s="98"/>
    </row>
    <row r="98" spans="1:12" x14ac:dyDescent="0.25">
      <c r="A98" s="74"/>
      <c r="B98" s="97" t="s">
        <v>224</v>
      </c>
      <c r="C98" s="87">
        <v>103539725.6703767</v>
      </c>
      <c r="D98" s="87">
        <v>17724120.32809319</v>
      </c>
      <c r="E98" s="87">
        <v>147050042.13732404</v>
      </c>
      <c r="F98" s="87">
        <v>16863824.480757929</v>
      </c>
      <c r="G98" s="87">
        <v>24611295.561512627</v>
      </c>
      <c r="H98" s="87">
        <v>11653646.752985505</v>
      </c>
      <c r="I98" s="87">
        <v>321442654.93104994</v>
      </c>
      <c r="J98" s="74"/>
      <c r="L98" s="98"/>
    </row>
    <row r="99" spans="1:12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mergeCells count="1">
    <mergeCell ref="B12:I12"/>
  </mergeCells>
  <conditionalFormatting sqref="C5:C10">
    <cfRule type="cellIs" dxfId="45" priority="23" stopIfTrue="1" operator="lessThan">
      <formula>1</formula>
    </cfRule>
  </conditionalFormatting>
  <conditionalFormatting sqref="C5:C10">
    <cfRule type="cellIs" dxfId="44" priority="22" stopIfTrue="1" operator="lessThan">
      <formula>1</formula>
    </cfRule>
  </conditionalFormatting>
  <conditionalFormatting sqref="D5:D10">
    <cfRule type="cellIs" dxfId="43" priority="21" stopIfTrue="1" operator="lessThan">
      <formula>1</formula>
    </cfRule>
  </conditionalFormatting>
  <conditionalFormatting sqref="D5:D10">
    <cfRule type="cellIs" dxfId="42" priority="20" stopIfTrue="1" operator="lessThan">
      <formula>1</formula>
    </cfRule>
  </conditionalFormatting>
  <conditionalFormatting sqref="E5:E10">
    <cfRule type="cellIs" dxfId="41" priority="19" stopIfTrue="1" operator="lessThan">
      <formula>1</formula>
    </cfRule>
  </conditionalFormatting>
  <conditionalFormatting sqref="E5:E10">
    <cfRule type="cellIs" dxfId="40" priority="18" stopIfTrue="1" operator="lessThan">
      <formula>1</formula>
    </cfRule>
  </conditionalFormatting>
  <conditionalFormatting sqref="F5:F10">
    <cfRule type="cellIs" dxfId="39" priority="17" stopIfTrue="1" operator="lessThan">
      <formula>1</formula>
    </cfRule>
  </conditionalFormatting>
  <conditionalFormatting sqref="F5:F10">
    <cfRule type="cellIs" dxfId="38" priority="16" stopIfTrue="1" operator="lessThan">
      <formula>1</formula>
    </cfRule>
  </conditionalFormatting>
  <conditionalFormatting sqref="G5:G10">
    <cfRule type="cellIs" dxfId="37" priority="15" stopIfTrue="1" operator="lessThan">
      <formula>1</formula>
    </cfRule>
  </conditionalFormatting>
  <conditionalFormatting sqref="G5:G10">
    <cfRule type="cellIs" dxfId="36" priority="14" stopIfTrue="1" operator="lessThan">
      <formula>1</formula>
    </cfRule>
  </conditionalFormatting>
  <conditionalFormatting sqref="I5:I10">
    <cfRule type="cellIs" dxfId="35" priority="11" stopIfTrue="1" operator="lessThan">
      <formula>1</formula>
    </cfRule>
  </conditionalFormatting>
  <conditionalFormatting sqref="I5:I10">
    <cfRule type="cellIs" dxfId="34" priority="10" stopIfTrue="1" operator="lessThan">
      <formula>1</formula>
    </cfRule>
  </conditionalFormatting>
  <conditionalFormatting sqref="H5:H9">
    <cfRule type="cellIs" dxfId="33" priority="13" stopIfTrue="1" operator="lessThan">
      <formula>1</formula>
    </cfRule>
  </conditionalFormatting>
  <conditionalFormatting sqref="H5:H9">
    <cfRule type="cellIs" dxfId="32" priority="12" stopIfTrue="1" operator="lessThan">
      <formula>1</formula>
    </cfRule>
  </conditionalFormatting>
  <conditionalFormatting sqref="H10">
    <cfRule type="cellIs" dxfId="31" priority="9" stopIfTrue="1" operator="lessThan">
      <formula>1</formula>
    </cfRule>
  </conditionalFormatting>
  <conditionalFormatting sqref="H10">
    <cfRule type="cellIs" dxfId="30" priority="8" stopIfTrue="1" operator="lessThan">
      <formula>1</formula>
    </cfRule>
  </conditionalFormatting>
  <conditionalFormatting sqref="H16:H23 H31:H39 H50:H59 H71:H81">
    <cfRule type="cellIs" dxfId="29" priority="7" stopIfTrue="1" operator="lessThan">
      <formula>0</formula>
    </cfRule>
  </conditionalFormatting>
  <conditionalFormatting sqref="C16:C23 C31:C39 C50:C59 C71:C81">
    <cfRule type="cellIs" dxfId="28" priority="6" stopIfTrue="1" operator="lessThan">
      <formula>0</formula>
    </cfRule>
  </conditionalFormatting>
  <conditionalFormatting sqref="D16:D23 D31:D39 D50:D59 D71:D81">
    <cfRule type="cellIs" dxfId="27" priority="5" stopIfTrue="1" operator="lessThan">
      <formula>0</formula>
    </cfRule>
  </conditionalFormatting>
  <conditionalFormatting sqref="E16:E23 E31:E39 E50:E59 E71:E81">
    <cfRule type="cellIs" dxfId="26" priority="4" stopIfTrue="1" operator="lessThan">
      <formula>0</formula>
    </cfRule>
  </conditionalFormatting>
  <conditionalFormatting sqref="F16:F23 F31:F39 F50:F59 F71:F81">
    <cfRule type="cellIs" dxfId="25" priority="3" stopIfTrue="1" operator="lessThan">
      <formula>0</formula>
    </cfRule>
  </conditionalFormatting>
  <conditionalFormatting sqref="G16:G23 G31:G39 G50:G59 G71:G81">
    <cfRule type="cellIs" dxfId="24" priority="2" stopIfTrue="1" operator="lessThan">
      <formula>0</formula>
    </cfRule>
  </conditionalFormatting>
  <conditionalFormatting sqref="I16:I23 I31:I39 I50:I59 I71:I81">
    <cfRule type="cellIs" dxfId="23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C1" workbookViewId="0">
      <selection activeCell="O6" sqref="O6:R12"/>
    </sheetView>
  </sheetViews>
  <sheetFormatPr defaultRowHeight="15" x14ac:dyDescent="0.25"/>
  <cols>
    <col min="1" max="1" width="3.7109375" customWidth="1"/>
    <col min="2" max="2" width="29.7109375" bestFit="1" customWidth="1"/>
    <col min="3" max="4" width="13.85546875" bestFit="1" customWidth="1"/>
    <col min="5" max="6" width="14.85546875" bestFit="1" customWidth="1"/>
    <col min="7" max="8" width="13.85546875" bestFit="1" customWidth="1"/>
    <col min="9" max="9" width="14.85546875" bestFit="1" customWidth="1"/>
    <col min="10" max="10" width="3.7109375" customWidth="1"/>
    <col min="11" max="11" width="15.42578125" customWidth="1"/>
    <col min="14" max="14" width="28.42578125" customWidth="1"/>
  </cols>
  <sheetData>
    <row r="1" spans="1:18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8" x14ac:dyDescent="0.25">
      <c r="A2" s="74"/>
      <c r="B2" s="74"/>
      <c r="C2" s="72" t="s">
        <v>28</v>
      </c>
      <c r="D2" s="72" t="s">
        <v>44</v>
      </c>
      <c r="E2" s="72" t="s">
        <v>60</v>
      </c>
      <c r="F2" s="72" t="s">
        <v>107</v>
      </c>
      <c r="G2" s="72" t="s">
        <v>167</v>
      </c>
      <c r="H2" s="72" t="s">
        <v>191</v>
      </c>
      <c r="I2" s="72" t="s">
        <v>212</v>
      </c>
      <c r="J2" s="74"/>
    </row>
    <row r="3" spans="1:18" ht="15.75" thickBot="1" x14ac:dyDescent="0.3">
      <c r="A3" s="74"/>
      <c r="B3" s="70"/>
      <c r="C3" s="71" t="s">
        <v>204</v>
      </c>
      <c r="D3" s="63" t="s">
        <v>204</v>
      </c>
      <c r="E3" s="63" t="s">
        <v>204</v>
      </c>
      <c r="F3" s="63" t="s">
        <v>204</v>
      </c>
      <c r="G3" s="63" t="s">
        <v>204</v>
      </c>
      <c r="H3" s="63" t="s">
        <v>204</v>
      </c>
      <c r="I3" s="63" t="s">
        <v>204</v>
      </c>
      <c r="J3" s="74"/>
    </row>
    <row r="4" spans="1:18" ht="16.5" thickBot="1" x14ac:dyDescent="0.3">
      <c r="A4" s="74"/>
      <c r="B4" s="62"/>
      <c r="C4" s="64" t="s">
        <v>205</v>
      </c>
      <c r="D4" s="64" t="s">
        <v>205</v>
      </c>
      <c r="E4" s="64" t="s">
        <v>205</v>
      </c>
      <c r="F4" s="64" t="s">
        <v>205</v>
      </c>
      <c r="G4" s="64" t="s">
        <v>205</v>
      </c>
      <c r="H4" s="64" t="s">
        <v>205</v>
      </c>
      <c r="I4" s="64" t="s">
        <v>205</v>
      </c>
      <c r="J4" s="74"/>
      <c r="N4" s="116" t="s">
        <v>27</v>
      </c>
      <c r="O4" s="118" t="s">
        <v>246</v>
      </c>
      <c r="P4" s="119"/>
      <c r="Q4" s="118" t="s">
        <v>247</v>
      </c>
      <c r="R4" s="119"/>
    </row>
    <row r="5" spans="1:18" ht="16.5" thickBot="1" x14ac:dyDescent="0.3">
      <c r="A5" s="74"/>
      <c r="B5" s="65" t="s">
        <v>206</v>
      </c>
      <c r="C5" s="66">
        <v>3.029272330698408</v>
      </c>
      <c r="D5" s="66">
        <v>2.1918439196487203</v>
      </c>
      <c r="E5" s="66">
        <v>4.9695734496843089</v>
      </c>
      <c r="F5" s="66">
        <v>1.0616163904487845</v>
      </c>
      <c r="G5" s="66">
        <v>3.1203687638808417</v>
      </c>
      <c r="H5" s="66">
        <v>1.8153871610741126</v>
      </c>
      <c r="I5" s="66">
        <v>3.3204559754851015</v>
      </c>
      <c r="J5" s="74"/>
      <c r="N5" s="117"/>
      <c r="O5" s="112">
        <v>0</v>
      </c>
      <c r="P5" s="113">
        <v>4.9000000000000004</v>
      </c>
      <c r="Q5" s="112">
        <v>0</v>
      </c>
      <c r="R5" s="113">
        <v>4.9000000000000004</v>
      </c>
    </row>
    <row r="6" spans="1:18" ht="16.5" thickBot="1" x14ac:dyDescent="0.3">
      <c r="A6" s="74"/>
      <c r="B6" s="67" t="s">
        <v>207</v>
      </c>
      <c r="C6" s="66">
        <v>3.0292723306984084</v>
      </c>
      <c r="D6" s="66">
        <v>1.4590999348607221</v>
      </c>
      <c r="E6" s="66">
        <v>2.9511141542121684</v>
      </c>
      <c r="F6" s="66">
        <v>1.061616390448785</v>
      </c>
      <c r="G6" s="66">
        <v>3.1203687638808413</v>
      </c>
      <c r="H6" s="66">
        <v>1.8153871607960568</v>
      </c>
      <c r="I6" s="66">
        <v>2.5067455212023253</v>
      </c>
      <c r="J6" s="74"/>
      <c r="N6" s="114" t="s">
        <v>248</v>
      </c>
      <c r="O6" s="121" t="str">
        <f>'CostEffectiveness Results-Filed'!C10</f>
        <v>~ ∞</v>
      </c>
      <c r="P6" s="122" t="str">
        <f>C10</f>
        <v>~ ∞</v>
      </c>
      <c r="Q6" s="121">
        <f>'CostEffectiveness Results-Filed'!C8</f>
        <v>0.54989028270906737</v>
      </c>
      <c r="R6" s="122">
        <f>C8</f>
        <v>0.58008671259138789</v>
      </c>
    </row>
    <row r="7" spans="1:18" ht="16.5" thickBot="1" x14ac:dyDescent="0.3">
      <c r="A7" s="74"/>
      <c r="B7" s="67" t="s">
        <v>208</v>
      </c>
      <c r="C7" s="66">
        <v>0.47314113814810121</v>
      </c>
      <c r="D7" s="66">
        <v>0.6731897287185814</v>
      </c>
      <c r="E7" s="66">
        <v>0.8965915599201929</v>
      </c>
      <c r="F7" s="66">
        <v>0.41149202044926597</v>
      </c>
      <c r="G7" s="66">
        <v>0.53098071394534752</v>
      </c>
      <c r="H7" s="66">
        <v>0.50175182373403138</v>
      </c>
      <c r="I7" s="66">
        <v>0.67699176506992653</v>
      </c>
      <c r="J7" s="74"/>
      <c r="N7" s="114" t="s">
        <v>249</v>
      </c>
      <c r="O7" s="121">
        <f>'CostEffectiveness Results-Filed'!D10</f>
        <v>2.8600520614845828</v>
      </c>
      <c r="P7" s="122">
        <f>D10</f>
        <v>2.7400834185225977</v>
      </c>
      <c r="Q7" s="121">
        <f>'CostEffectiveness Results-Filed'!D8</f>
        <v>0.73756963444034995</v>
      </c>
      <c r="R7" s="122">
        <f>D8</f>
        <v>0.76906616794487115</v>
      </c>
    </row>
    <row r="8" spans="1:18" ht="16.5" thickBot="1" x14ac:dyDescent="0.3">
      <c r="A8" s="74"/>
      <c r="B8" s="67" t="s">
        <v>209</v>
      </c>
      <c r="C8" s="66">
        <v>0.58008671259138789</v>
      </c>
      <c r="D8" s="66">
        <v>0.76906616794487115</v>
      </c>
      <c r="E8" s="66">
        <v>1.0406768506012292</v>
      </c>
      <c r="F8" s="66">
        <v>0.46943652123508195</v>
      </c>
      <c r="G8" s="66">
        <v>0.63885632829230243</v>
      </c>
      <c r="H8" s="66">
        <v>0.57618455072991814</v>
      </c>
      <c r="I8" s="66">
        <v>0.79713229586521706</v>
      </c>
      <c r="J8" s="74"/>
      <c r="N8" s="114" t="s">
        <v>250</v>
      </c>
      <c r="O8" s="121">
        <f>'CostEffectiveness Results-Filed'!E10</f>
        <v>4.6670070098835117</v>
      </c>
      <c r="P8" s="122">
        <f>E10</f>
        <v>4.4464880094727031</v>
      </c>
      <c r="Q8" s="121">
        <f>'CostEffectiveness Results-Filed'!E8</f>
        <v>0.98951594757076988</v>
      </c>
      <c r="R8" s="122">
        <f>E8</f>
        <v>1.0406768506012292</v>
      </c>
    </row>
    <row r="9" spans="1:18" ht="16.5" thickBot="1" x14ac:dyDescent="0.3">
      <c r="A9" s="74"/>
      <c r="B9" s="67" t="s">
        <v>210</v>
      </c>
      <c r="C9" s="66">
        <v>4.5464085803623204</v>
      </c>
      <c r="D9" s="66">
        <v>1.9184493116902319</v>
      </c>
      <c r="E9" s="66">
        <v>4.1355725916021173</v>
      </c>
      <c r="F9" s="66">
        <v>1.3882036576284416</v>
      </c>
      <c r="G9" s="66">
        <v>4.2336481353085196</v>
      </c>
      <c r="H9" s="66">
        <v>1.8573623666255643</v>
      </c>
      <c r="I9" s="66">
        <v>3.4772829088716528</v>
      </c>
      <c r="J9" s="74"/>
      <c r="N9" s="114" t="s">
        <v>251</v>
      </c>
      <c r="O9" s="121">
        <f>'CostEffectiveness Results-Filed'!F10</f>
        <v>4.1395939022471975</v>
      </c>
      <c r="P9" s="122">
        <f>F10</f>
        <v>3.9806674149205956</v>
      </c>
      <c r="Q9" s="121">
        <f>'CostEffectiveness Results-Filed'!F8</f>
        <v>0.45257796208646328</v>
      </c>
      <c r="R9" s="122">
        <f>F8</f>
        <v>0.46943652123508195</v>
      </c>
    </row>
    <row r="10" spans="1:18" ht="16.5" thickBot="1" x14ac:dyDescent="0.3">
      <c r="A10" s="74"/>
      <c r="B10" s="68" t="s">
        <v>211</v>
      </c>
      <c r="C10" s="69" t="s">
        <v>213</v>
      </c>
      <c r="D10" s="69">
        <v>2.7400834185225977</v>
      </c>
      <c r="E10" s="69">
        <v>4.4464880094727031</v>
      </c>
      <c r="F10" s="69">
        <v>3.9806674149205956</v>
      </c>
      <c r="G10" s="69">
        <v>26.234761635105617</v>
      </c>
      <c r="H10" s="73" t="s">
        <v>214</v>
      </c>
      <c r="I10" s="69">
        <v>6.8123563499641504</v>
      </c>
      <c r="J10" s="74"/>
      <c r="K10" s="111">
        <f>I10/'CostEffectiveness Results-Filed'!I10-1</f>
        <v>-4.7522627735651413E-2</v>
      </c>
      <c r="L10" s="111">
        <f>I8/'CostEffectiveness Results-Filed'!I8-1</f>
        <v>5.0399960411810607E-2</v>
      </c>
      <c r="N10" s="114" t="s">
        <v>252</v>
      </c>
      <c r="O10" s="121">
        <f>'CostEffectiveness Results-Filed'!G10</f>
        <v>27.57824220066966</v>
      </c>
      <c r="P10" s="122">
        <f>G10</f>
        <v>26.234761635105617</v>
      </c>
      <c r="Q10" s="121">
        <f>'CostEffectiveness Results-Filed'!G8</f>
        <v>0.60661161110975215</v>
      </c>
      <c r="R10" s="122">
        <f>G8</f>
        <v>0.63885632829230243</v>
      </c>
    </row>
    <row r="11" spans="1:18" ht="16.5" thickBot="1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N11" s="114" t="s">
        <v>253</v>
      </c>
      <c r="O11" s="121" t="str">
        <f>'CostEffectiveness Results-Filed'!H10</f>
        <v>∞</v>
      </c>
      <c r="P11" s="122" t="str">
        <f>H10</f>
        <v>∞</v>
      </c>
      <c r="Q11" s="121">
        <f>'CostEffectiveness Results-Filed'!H8</f>
        <v>0.5516369278083666</v>
      </c>
      <c r="R11" s="122">
        <f>H8</f>
        <v>0.57618455072991814</v>
      </c>
    </row>
    <row r="12" spans="1:18" ht="16.5" thickBot="1" x14ac:dyDescent="0.3">
      <c r="A12" s="74"/>
      <c r="B12" s="107" t="s">
        <v>215</v>
      </c>
      <c r="C12" s="108"/>
      <c r="D12" s="108"/>
      <c r="E12" s="108"/>
      <c r="F12" s="108"/>
      <c r="G12" s="108"/>
      <c r="H12" s="108"/>
      <c r="I12" s="109"/>
      <c r="J12" s="74"/>
      <c r="N12" s="115" t="s">
        <v>254</v>
      </c>
      <c r="O12" s="123">
        <f>'CostEffectiveness Results-Filed'!I10</f>
        <v>7.1522500673889642</v>
      </c>
      <c r="P12" s="123">
        <f>I10</f>
        <v>6.8123563499641504</v>
      </c>
      <c r="Q12" s="123">
        <f>'CostEffectiveness Results-Filed'!I8</f>
        <v>0.75888454484775525</v>
      </c>
      <c r="R12" s="123">
        <f>I8</f>
        <v>0.79713229586521706</v>
      </c>
    </row>
    <row r="13" spans="1:18" x14ac:dyDescent="0.25">
      <c r="A13" s="74"/>
      <c r="B13" s="75"/>
      <c r="C13" s="76" t="s">
        <v>204</v>
      </c>
      <c r="D13" s="76" t="s">
        <v>204</v>
      </c>
      <c r="E13" s="76" t="s">
        <v>204</v>
      </c>
      <c r="F13" s="76" t="s">
        <v>204</v>
      </c>
      <c r="G13" s="76" t="s">
        <v>204</v>
      </c>
      <c r="H13" s="76" t="s">
        <v>204</v>
      </c>
      <c r="I13" s="76" t="s">
        <v>204</v>
      </c>
      <c r="J13" s="74"/>
      <c r="N13" s="120"/>
    </row>
    <row r="14" spans="1:18" x14ac:dyDescent="0.25">
      <c r="A14" s="74"/>
      <c r="B14" s="77"/>
      <c r="C14" s="78" t="s">
        <v>205</v>
      </c>
      <c r="D14" s="78" t="s">
        <v>205</v>
      </c>
      <c r="E14" s="78" t="s">
        <v>205</v>
      </c>
      <c r="F14" s="78" t="s">
        <v>205</v>
      </c>
      <c r="G14" s="78" t="s">
        <v>205</v>
      </c>
      <c r="H14" s="78" t="s">
        <v>205</v>
      </c>
      <c r="I14" s="78" t="s">
        <v>205</v>
      </c>
      <c r="J14" s="74"/>
    </row>
    <row r="15" spans="1:18" x14ac:dyDescent="0.25">
      <c r="A15" s="74"/>
      <c r="B15" s="79" t="s">
        <v>216</v>
      </c>
      <c r="C15" s="80"/>
      <c r="D15" s="80"/>
      <c r="E15" s="80"/>
      <c r="F15" s="80"/>
      <c r="G15" s="80"/>
      <c r="H15" s="80"/>
      <c r="I15" s="80"/>
      <c r="J15" s="74"/>
    </row>
    <row r="16" spans="1:18" x14ac:dyDescent="0.25">
      <c r="A16" s="74"/>
      <c r="B16" s="65" t="s">
        <v>217</v>
      </c>
      <c r="C16" s="81">
        <v>33886978.803925797</v>
      </c>
      <c r="D16" s="81">
        <v>6559362.9633114189</v>
      </c>
      <c r="E16" s="81">
        <v>46315379.400136903</v>
      </c>
      <c r="F16" s="81">
        <v>6868407.7635280425</v>
      </c>
      <c r="G16" s="81">
        <v>8493382.673947528</v>
      </c>
      <c r="H16" s="81">
        <v>4517266.2006667871</v>
      </c>
      <c r="I16" s="81">
        <v>106640777.80551642</v>
      </c>
      <c r="J16" s="74"/>
    </row>
    <row r="17" spans="1:10" x14ac:dyDescent="0.25">
      <c r="A17" s="74"/>
      <c r="B17" s="67" t="s">
        <v>218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74"/>
    </row>
    <row r="18" spans="1:10" x14ac:dyDescent="0.25">
      <c r="A18" s="74"/>
      <c r="B18" s="67" t="s">
        <v>219</v>
      </c>
      <c r="C18" s="82">
        <v>6147541.1282718284</v>
      </c>
      <c r="D18" s="82">
        <v>7229050.3940418717</v>
      </c>
      <c r="E18" s="82">
        <v>65691144.470787294</v>
      </c>
      <c r="F18" s="82">
        <v>3146697.9128980045</v>
      </c>
      <c r="G18" s="82">
        <v>3434545.577329787</v>
      </c>
      <c r="H18" s="82">
        <v>1703109.5351089207</v>
      </c>
      <c r="I18" s="82">
        <v>87352089.018437684</v>
      </c>
      <c r="J18" s="74"/>
    </row>
    <row r="19" spans="1:10" x14ac:dyDescent="0.25">
      <c r="A19" s="74"/>
      <c r="B19" s="67" t="s">
        <v>220</v>
      </c>
      <c r="C19" s="82">
        <v>1313309.4594328203</v>
      </c>
      <c r="D19" s="82">
        <v>1719420.356273121</v>
      </c>
      <c r="E19" s="82">
        <v>14630198.153547732</v>
      </c>
      <c r="F19" s="82">
        <v>742824.05741961137</v>
      </c>
      <c r="G19" s="82">
        <v>781145.01210415526</v>
      </c>
      <c r="H19" s="82">
        <v>1449514.6690685819</v>
      </c>
      <c r="I19" s="82">
        <v>20636411.707846023</v>
      </c>
      <c r="J19" s="74"/>
    </row>
    <row r="20" spans="1:10" x14ac:dyDescent="0.25">
      <c r="A20" s="74"/>
      <c r="B20" s="67" t="s">
        <v>221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74"/>
    </row>
    <row r="21" spans="1:10" x14ac:dyDescent="0.25">
      <c r="A21" s="74"/>
      <c r="B21" s="67" t="s">
        <v>222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74"/>
    </row>
    <row r="22" spans="1:10" x14ac:dyDescent="0.25">
      <c r="A22" s="74"/>
      <c r="B22" s="67" t="s">
        <v>223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74"/>
    </row>
    <row r="23" spans="1:10" x14ac:dyDescent="0.25">
      <c r="A23" s="74"/>
      <c r="B23" s="68" t="s">
        <v>224</v>
      </c>
      <c r="C23" s="83">
        <v>41347829.391630441</v>
      </c>
      <c r="D23" s="83">
        <v>15507833.713626409</v>
      </c>
      <c r="E23" s="83">
        <v>126636722.02447195</v>
      </c>
      <c r="F23" s="83">
        <v>10757929.733845659</v>
      </c>
      <c r="G23" s="83">
        <v>12709073.263381472</v>
      </c>
      <c r="H23" s="83">
        <v>7669890.4048442896</v>
      </c>
      <c r="I23" s="83">
        <v>214629278.5318003</v>
      </c>
      <c r="J23" s="74"/>
    </row>
    <row r="24" spans="1:10" x14ac:dyDescent="0.25">
      <c r="A24" s="74"/>
      <c r="B24" s="65" t="s">
        <v>225</v>
      </c>
      <c r="C24" s="84">
        <v>6316574.5233716452</v>
      </c>
      <c r="D24" s="84">
        <v>3098178.8852459737</v>
      </c>
      <c r="E24" s="84">
        <v>12106718.105177201</v>
      </c>
      <c r="F24" s="84">
        <v>3703249.3757392443</v>
      </c>
      <c r="G24" s="84">
        <v>2567416.7070956421</v>
      </c>
      <c r="H24" s="84">
        <v>4224933.7052192409</v>
      </c>
      <c r="I24" s="84">
        <v>32017071.301848937</v>
      </c>
      <c r="J24" s="74"/>
    </row>
    <row r="25" spans="1:10" x14ac:dyDescent="0.25">
      <c r="A25" s="74"/>
      <c r="B25" s="85" t="s">
        <v>226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74"/>
    </row>
    <row r="26" spans="1:10" x14ac:dyDescent="0.25">
      <c r="A26" s="74"/>
      <c r="B26" s="85" t="s">
        <v>227</v>
      </c>
      <c r="C26" s="86">
        <v>7332849.9070502194</v>
      </c>
      <c r="D26" s="86">
        <v>47231.002317713654</v>
      </c>
      <c r="E26" s="86">
        <v>194.69328887230753</v>
      </c>
      <c r="F26" s="86">
        <v>1058948.9244159448</v>
      </c>
      <c r="G26" s="86">
        <v>579528.71188095363</v>
      </c>
      <c r="H26" s="86">
        <v>0</v>
      </c>
      <c r="I26" s="86">
        <v>9018753.238953704</v>
      </c>
      <c r="J26" s="74"/>
    </row>
    <row r="27" spans="1:10" x14ac:dyDescent="0.25">
      <c r="A27" s="74"/>
      <c r="B27" s="85" t="s">
        <v>228</v>
      </c>
      <c r="C27" s="86">
        <v>1.860048882959711</v>
      </c>
      <c r="D27" s="86">
        <v>3929835.5597087629</v>
      </c>
      <c r="E27" s="86">
        <v>13375499.98939936</v>
      </c>
      <c r="F27" s="86">
        <v>5371339.4170779437</v>
      </c>
      <c r="G27" s="86">
        <v>925994.10358644882</v>
      </c>
      <c r="H27" s="86">
        <v>0</v>
      </c>
      <c r="I27" s="86">
        <v>23602670.929821398</v>
      </c>
      <c r="J27" s="74"/>
    </row>
    <row r="28" spans="1:10" x14ac:dyDescent="0.25">
      <c r="A28" s="74"/>
      <c r="B28" s="68" t="s">
        <v>224</v>
      </c>
      <c r="C28" s="87">
        <v>13649426.290470745</v>
      </c>
      <c r="D28" s="87">
        <v>7075245.4472724497</v>
      </c>
      <c r="E28" s="87">
        <v>25482412.78786543</v>
      </c>
      <c r="F28" s="87">
        <v>10133537.717233136</v>
      </c>
      <c r="G28" s="87">
        <v>4072939.5225630444</v>
      </c>
      <c r="H28" s="87">
        <v>4224933.7052192409</v>
      </c>
      <c r="I28" s="87">
        <v>64638495.470624052</v>
      </c>
      <c r="J28" s="74"/>
    </row>
    <row r="29" spans="1:10" x14ac:dyDescent="0.25">
      <c r="A29" s="74"/>
      <c r="B29" s="88" t="s">
        <v>229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74"/>
    </row>
    <row r="30" spans="1:10" x14ac:dyDescent="0.25">
      <c r="A30" s="74"/>
      <c r="B30" s="90"/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74"/>
    </row>
    <row r="31" spans="1:10" x14ac:dyDescent="0.25">
      <c r="A31" s="74"/>
      <c r="B31" s="92" t="s">
        <v>230</v>
      </c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74"/>
    </row>
    <row r="32" spans="1:10" x14ac:dyDescent="0.25">
      <c r="A32" s="74"/>
      <c r="B32" s="65" t="s">
        <v>217</v>
      </c>
      <c r="C32" s="81">
        <v>33886978.803925797</v>
      </c>
      <c r="D32" s="81">
        <v>6559362.9633114189</v>
      </c>
      <c r="E32" s="81">
        <v>46315379.400136903</v>
      </c>
      <c r="F32" s="81">
        <v>6868407.7635280425</v>
      </c>
      <c r="G32" s="81">
        <v>8493382.673947528</v>
      </c>
      <c r="H32" s="81">
        <v>4517266.2006667871</v>
      </c>
      <c r="I32" s="81">
        <v>106640777.80551642</v>
      </c>
      <c r="J32" s="74"/>
    </row>
    <row r="33" spans="1:10" x14ac:dyDescent="0.25">
      <c r="A33" s="74"/>
      <c r="B33" s="67" t="s">
        <v>218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74"/>
    </row>
    <row r="34" spans="1:10" x14ac:dyDescent="0.25">
      <c r="A34" s="74"/>
      <c r="B34" s="67" t="s">
        <v>219</v>
      </c>
      <c r="C34" s="82">
        <v>6147541.1282718284</v>
      </c>
      <c r="D34" s="82">
        <v>7229050.3940418717</v>
      </c>
      <c r="E34" s="82">
        <v>65691144.470787294</v>
      </c>
      <c r="F34" s="82">
        <v>3146697.9128980045</v>
      </c>
      <c r="G34" s="82">
        <v>3434545.577329787</v>
      </c>
      <c r="H34" s="82">
        <v>1703109.5351089207</v>
      </c>
      <c r="I34" s="82">
        <v>87352089.018437684</v>
      </c>
      <c r="J34" s="74"/>
    </row>
    <row r="35" spans="1:10" x14ac:dyDescent="0.25">
      <c r="A35" s="74"/>
      <c r="B35" s="67" t="s">
        <v>220</v>
      </c>
      <c r="C35" s="82">
        <v>1313309.4594328203</v>
      </c>
      <c r="D35" s="82">
        <v>1719420.356273121</v>
      </c>
      <c r="E35" s="82">
        <v>14630198.153547732</v>
      </c>
      <c r="F35" s="82">
        <v>742824.05741961137</v>
      </c>
      <c r="G35" s="82">
        <v>781145.01210415526</v>
      </c>
      <c r="H35" s="82">
        <v>1449514.6690685819</v>
      </c>
      <c r="I35" s="82">
        <v>20636411.707846023</v>
      </c>
      <c r="J35" s="74"/>
    </row>
    <row r="36" spans="1:10" x14ac:dyDescent="0.25">
      <c r="A36" s="74"/>
      <c r="B36" s="67" t="s">
        <v>221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74"/>
    </row>
    <row r="37" spans="1:10" x14ac:dyDescent="0.25">
      <c r="A37" s="74"/>
      <c r="B37" s="67" t="s">
        <v>222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74"/>
    </row>
    <row r="38" spans="1:10" x14ac:dyDescent="0.25">
      <c r="A38" s="74"/>
      <c r="B38" s="67" t="s">
        <v>223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74"/>
    </row>
    <row r="39" spans="1:10" x14ac:dyDescent="0.25">
      <c r="A39" s="74"/>
      <c r="B39" s="68" t="s">
        <v>224</v>
      </c>
      <c r="C39" s="83">
        <v>41347829.391630441</v>
      </c>
      <c r="D39" s="83">
        <v>15507833.713626409</v>
      </c>
      <c r="E39" s="83">
        <v>126636722.02447195</v>
      </c>
      <c r="F39" s="83">
        <v>10757929.733845659</v>
      </c>
      <c r="G39" s="83">
        <v>12709073.263381472</v>
      </c>
      <c r="H39" s="83">
        <v>7669890.4048442896</v>
      </c>
      <c r="I39" s="83">
        <v>214629278.5318003</v>
      </c>
      <c r="J39" s="74"/>
    </row>
    <row r="40" spans="1:10" x14ac:dyDescent="0.25">
      <c r="A40" s="74"/>
      <c r="B40" s="65" t="s">
        <v>225</v>
      </c>
      <c r="C40" s="84">
        <v>6316574.988383865</v>
      </c>
      <c r="D40" s="84">
        <v>3367657.2126791668</v>
      </c>
      <c r="E40" s="84">
        <v>14380553.103375083</v>
      </c>
      <c r="F40" s="84">
        <v>3703249.3757392443</v>
      </c>
      <c r="G40" s="84">
        <v>2706315.8226336092</v>
      </c>
      <c r="H40" s="84">
        <v>4224933.7052192409</v>
      </c>
      <c r="I40" s="84">
        <v>34699284.208030216</v>
      </c>
      <c r="J40" s="74"/>
    </row>
    <row r="41" spans="1:10" x14ac:dyDescent="0.25">
      <c r="A41" s="74"/>
      <c r="B41" s="85" t="s">
        <v>226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74"/>
    </row>
    <row r="42" spans="1:10" x14ac:dyDescent="0.25">
      <c r="A42" s="74"/>
      <c r="B42" s="85" t="s">
        <v>227</v>
      </c>
      <c r="C42" s="86">
        <v>7332849.9070502194</v>
      </c>
      <c r="D42" s="86">
        <v>47231.002317713654</v>
      </c>
      <c r="E42" s="86">
        <v>194.69328887230753</v>
      </c>
      <c r="F42" s="86">
        <v>1058948.9244159448</v>
      </c>
      <c r="G42" s="86">
        <v>579528.71188095363</v>
      </c>
      <c r="H42" s="86">
        <v>0</v>
      </c>
      <c r="I42" s="86">
        <v>9018753.238953704</v>
      </c>
      <c r="J42" s="74"/>
    </row>
    <row r="43" spans="1:10" x14ac:dyDescent="0.25">
      <c r="A43" s="74"/>
      <c r="B43" s="68" t="s">
        <v>224</v>
      </c>
      <c r="C43" s="87">
        <v>13649424.895434082</v>
      </c>
      <c r="D43" s="87">
        <v>3414888.2149968804</v>
      </c>
      <c r="E43" s="87">
        <v>14380747.796663957</v>
      </c>
      <c r="F43" s="87">
        <v>4762198.3001551898</v>
      </c>
      <c r="G43" s="87">
        <v>3285844.5345145632</v>
      </c>
      <c r="H43" s="87">
        <v>4224933.7052192409</v>
      </c>
      <c r="I43" s="87">
        <v>43718037.446983919</v>
      </c>
      <c r="J43" s="74"/>
    </row>
    <row r="44" spans="1:10" x14ac:dyDescent="0.25">
      <c r="A44" s="74"/>
      <c r="B44" s="88" t="s">
        <v>229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74"/>
    </row>
    <row r="45" spans="1:10" x14ac:dyDescent="0.25">
      <c r="A45" s="74"/>
      <c r="B45" s="88" t="s">
        <v>231</v>
      </c>
      <c r="C45" s="84">
        <v>1.3950366622197834</v>
      </c>
      <c r="D45" s="84">
        <v>7213467.8990116529</v>
      </c>
      <c r="E45" s="84">
        <v>28530747.796863493</v>
      </c>
      <c r="F45" s="84">
        <v>5371339.4170779437</v>
      </c>
      <c r="G45" s="84">
        <v>787094.98804848164</v>
      </c>
      <c r="H45" s="84">
        <v>6.471166663237376E-4</v>
      </c>
      <c r="I45" s="84">
        <v>41902651.496685319</v>
      </c>
      <c r="J45" s="74"/>
    </row>
    <row r="46" spans="1:10" x14ac:dyDescent="0.25">
      <c r="A46" s="74"/>
      <c r="B46" s="88" t="s">
        <v>232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74"/>
    </row>
    <row r="47" spans="1:10" x14ac:dyDescent="0.25">
      <c r="A47" s="74"/>
      <c r="B47" s="65" t="s">
        <v>233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74"/>
    </row>
    <row r="48" spans="1:10" x14ac:dyDescent="0.25">
      <c r="A48" s="74"/>
      <c r="B48" s="67" t="s">
        <v>234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74"/>
    </row>
    <row r="49" spans="1:10" x14ac:dyDescent="0.25">
      <c r="A49" s="74"/>
      <c r="B49" s="68" t="s">
        <v>224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74"/>
    </row>
    <row r="50" spans="1:10" x14ac:dyDescent="0.25">
      <c r="A50" s="74"/>
      <c r="B50" s="93"/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74"/>
    </row>
    <row r="51" spans="1:10" x14ac:dyDescent="0.25">
      <c r="A51" s="74"/>
      <c r="B51" s="92" t="s">
        <v>235</v>
      </c>
      <c r="C51" s="91">
        <v>0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74"/>
    </row>
    <row r="52" spans="1:10" x14ac:dyDescent="0.25">
      <c r="A52" s="74"/>
      <c r="B52" s="65" t="s">
        <v>217</v>
      </c>
      <c r="C52" s="81">
        <v>33886978.803925797</v>
      </c>
      <c r="D52" s="81">
        <v>6559362.9633114189</v>
      </c>
      <c r="E52" s="81">
        <v>46315379.400136903</v>
      </c>
      <c r="F52" s="81">
        <v>6868407.7635280425</v>
      </c>
      <c r="G52" s="81">
        <v>8493382.673947528</v>
      </c>
      <c r="H52" s="81">
        <v>4517266.2006667871</v>
      </c>
      <c r="I52" s="81">
        <v>106640777.80551642</v>
      </c>
      <c r="J52" s="74"/>
    </row>
    <row r="53" spans="1:10" x14ac:dyDescent="0.25">
      <c r="A53" s="74"/>
      <c r="B53" s="67" t="s">
        <v>218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74"/>
    </row>
    <row r="54" spans="1:10" x14ac:dyDescent="0.25">
      <c r="A54" s="74"/>
      <c r="B54" s="67" t="s">
        <v>219</v>
      </c>
      <c r="C54" s="82">
        <v>6147541.1282718284</v>
      </c>
      <c r="D54" s="82">
        <v>7229050.3940418717</v>
      </c>
      <c r="E54" s="82">
        <v>65691144.470787294</v>
      </c>
      <c r="F54" s="82">
        <v>3146697.9128980045</v>
      </c>
      <c r="G54" s="82">
        <v>3434545.577329787</v>
      </c>
      <c r="H54" s="82">
        <v>1703109.5351089207</v>
      </c>
      <c r="I54" s="82">
        <v>87352089.018437684</v>
      </c>
      <c r="J54" s="74"/>
    </row>
    <row r="55" spans="1:10" x14ac:dyDescent="0.25">
      <c r="A55" s="74"/>
      <c r="B55" s="67" t="s">
        <v>220</v>
      </c>
      <c r="C55" s="82">
        <v>1313309.4594328203</v>
      </c>
      <c r="D55" s="82">
        <v>1719420.356273121</v>
      </c>
      <c r="E55" s="82">
        <v>14630198.153547732</v>
      </c>
      <c r="F55" s="82">
        <v>742824.05741961137</v>
      </c>
      <c r="G55" s="82">
        <v>781145.01210415526</v>
      </c>
      <c r="H55" s="82">
        <v>1449514.6690685819</v>
      </c>
      <c r="I55" s="82">
        <v>20636411.707846023</v>
      </c>
      <c r="J55" s="74"/>
    </row>
    <row r="56" spans="1:10" x14ac:dyDescent="0.25">
      <c r="A56" s="74"/>
      <c r="B56" s="67" t="s">
        <v>221</v>
      </c>
      <c r="C56" s="82">
        <v>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74"/>
    </row>
    <row r="57" spans="1:10" x14ac:dyDescent="0.25">
      <c r="A57" s="74"/>
      <c r="B57" s="67" t="s">
        <v>222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74"/>
    </row>
    <row r="58" spans="1:10" x14ac:dyDescent="0.25">
      <c r="A58" s="74"/>
      <c r="B58" s="67" t="s">
        <v>223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74"/>
    </row>
    <row r="59" spans="1:10" x14ac:dyDescent="0.25">
      <c r="A59" s="74"/>
      <c r="B59" s="68" t="s">
        <v>224</v>
      </c>
      <c r="C59" s="83">
        <v>41347829.391630441</v>
      </c>
      <c r="D59" s="83">
        <v>15507833.713626409</v>
      </c>
      <c r="E59" s="83">
        <v>126636722.02447195</v>
      </c>
      <c r="F59" s="83">
        <v>10757929.733845659</v>
      </c>
      <c r="G59" s="83">
        <v>12709073.263381472</v>
      </c>
      <c r="H59" s="83">
        <v>7669890.4048442896</v>
      </c>
      <c r="I59" s="83">
        <v>214629278.5318003</v>
      </c>
      <c r="J59" s="74"/>
    </row>
    <row r="60" spans="1:10" x14ac:dyDescent="0.25">
      <c r="A60" s="74"/>
      <c r="B60" s="65" t="s">
        <v>225</v>
      </c>
      <c r="C60" s="84">
        <v>6316574.5233716452</v>
      </c>
      <c r="D60" s="84">
        <v>3098178.8852459737</v>
      </c>
      <c r="E60" s="84">
        <v>12106718.105177201</v>
      </c>
      <c r="F60" s="84">
        <v>3703249.3757392443</v>
      </c>
      <c r="G60" s="84">
        <v>2567416.7070956421</v>
      </c>
      <c r="H60" s="84">
        <v>4224933.7052192409</v>
      </c>
      <c r="I60" s="84">
        <v>32017071.301848937</v>
      </c>
      <c r="J60" s="74"/>
    </row>
    <row r="61" spans="1:10" x14ac:dyDescent="0.25">
      <c r="A61" s="74"/>
      <c r="B61" s="85" t="s">
        <v>226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74"/>
    </row>
    <row r="62" spans="1:10" x14ac:dyDescent="0.25">
      <c r="A62" s="74"/>
      <c r="B62" s="85" t="s">
        <v>227</v>
      </c>
      <c r="C62" s="86">
        <v>7332849.9070502194</v>
      </c>
      <c r="D62" s="86">
        <v>47231.002317713654</v>
      </c>
      <c r="E62" s="86">
        <v>194.69328887230753</v>
      </c>
      <c r="F62" s="86">
        <v>1058948.9244159448</v>
      </c>
      <c r="G62" s="86">
        <v>579528.71188095363</v>
      </c>
      <c r="H62" s="86">
        <v>0</v>
      </c>
      <c r="I62" s="86">
        <v>9018753.238953704</v>
      </c>
      <c r="J62" s="74"/>
    </row>
    <row r="63" spans="1:10" x14ac:dyDescent="0.25">
      <c r="A63" s="74"/>
      <c r="B63" s="85" t="s">
        <v>228</v>
      </c>
      <c r="C63" s="86">
        <v>1.860048882959711</v>
      </c>
      <c r="D63" s="86">
        <v>3929835.5597087629</v>
      </c>
      <c r="E63" s="86">
        <v>13375499.98939936</v>
      </c>
      <c r="F63" s="86">
        <v>5371339.4170779437</v>
      </c>
      <c r="G63" s="86">
        <v>925994.10358644882</v>
      </c>
      <c r="H63" s="86">
        <v>0</v>
      </c>
      <c r="I63" s="86">
        <v>23602670.929821398</v>
      </c>
      <c r="J63" s="74"/>
    </row>
    <row r="64" spans="1:10" x14ac:dyDescent="0.25">
      <c r="A64" s="74"/>
      <c r="B64" s="68" t="s">
        <v>224</v>
      </c>
      <c r="C64" s="87">
        <v>13649426.290470745</v>
      </c>
      <c r="D64" s="87">
        <v>7075245.4472724497</v>
      </c>
      <c r="E64" s="87">
        <v>25482412.78786543</v>
      </c>
      <c r="F64" s="87">
        <v>10133537.717233136</v>
      </c>
      <c r="G64" s="87">
        <v>4072939.5225630444</v>
      </c>
      <c r="H64" s="87">
        <v>4224933.7052192409</v>
      </c>
      <c r="I64" s="87">
        <v>64638495.470624052</v>
      </c>
      <c r="J64" s="74"/>
    </row>
    <row r="65" spans="1:11" x14ac:dyDescent="0.25">
      <c r="A65" s="74"/>
      <c r="B65" s="88" t="s">
        <v>229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74"/>
    </row>
    <row r="66" spans="1:11" x14ac:dyDescent="0.25">
      <c r="A66" s="74"/>
      <c r="B66" s="65" t="s">
        <v>236</v>
      </c>
      <c r="C66" s="84">
        <v>73740627.242958993</v>
      </c>
      <c r="D66" s="84">
        <v>15961103.819591166</v>
      </c>
      <c r="E66" s="84">
        <v>115759962.98884174</v>
      </c>
      <c r="F66" s="84">
        <v>16010176.374962812</v>
      </c>
      <c r="G66" s="84">
        <v>19862154.407589726</v>
      </c>
      <c r="H66" s="84">
        <v>11061289.567005366</v>
      </c>
      <c r="I66" s="84">
        <v>252395314.40094981</v>
      </c>
      <c r="J66" s="74"/>
    </row>
    <row r="67" spans="1:11" x14ac:dyDescent="0.25">
      <c r="A67" s="74"/>
      <c r="B67" s="67" t="s">
        <v>237</v>
      </c>
      <c r="C67" s="86">
        <v>0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74"/>
    </row>
    <row r="68" spans="1:11" x14ac:dyDescent="0.25">
      <c r="A68" s="74"/>
      <c r="B68" s="68" t="s">
        <v>224</v>
      </c>
      <c r="C68" s="87">
        <v>73740627.242958993</v>
      </c>
      <c r="D68" s="87">
        <v>15961103.819591166</v>
      </c>
      <c r="E68" s="87">
        <v>115759962.98884174</v>
      </c>
      <c r="F68" s="87">
        <v>16010176.374962812</v>
      </c>
      <c r="G68" s="87">
        <v>19862154.407589726</v>
      </c>
      <c r="H68" s="87">
        <v>11061289.567005366</v>
      </c>
      <c r="I68" s="87">
        <v>252395314.40094981</v>
      </c>
      <c r="J68" s="74"/>
    </row>
    <row r="69" spans="1:11" x14ac:dyDescent="0.25">
      <c r="A69" s="74"/>
      <c r="B69" s="65" t="s">
        <v>238</v>
      </c>
      <c r="C69" s="84">
        <v>57629278.244786866</v>
      </c>
      <c r="D69" s="84">
        <v>13089253.213573668</v>
      </c>
      <c r="E69" s="84">
        <v>96204470.081980526</v>
      </c>
      <c r="F69" s="84">
        <v>12783149.091755802</v>
      </c>
      <c r="G69" s="84">
        <v>15820536.835968949</v>
      </c>
      <c r="H69" s="84">
        <v>9086583.2299848907</v>
      </c>
      <c r="I69" s="84">
        <v>204613270.69805074</v>
      </c>
      <c r="J69" s="74"/>
      <c r="K69" s="98">
        <f>I69-'[1]CostEffectiveness Results-Filed'!I69</f>
        <v>-13570278.355711281</v>
      </c>
    </row>
    <row r="70" spans="1:11" x14ac:dyDescent="0.25">
      <c r="A70" s="74"/>
      <c r="B70" s="67" t="s">
        <v>239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74"/>
    </row>
    <row r="71" spans="1:11" x14ac:dyDescent="0.25">
      <c r="A71" s="74"/>
      <c r="B71" s="68" t="s">
        <v>224</v>
      </c>
      <c r="C71" s="87">
        <v>57629278.244786866</v>
      </c>
      <c r="D71" s="87">
        <v>13089253.213573668</v>
      </c>
      <c r="E71" s="87">
        <v>96204470.081980526</v>
      </c>
      <c r="F71" s="87">
        <v>12783149.091755802</v>
      </c>
      <c r="G71" s="87">
        <v>15820536.835968949</v>
      </c>
      <c r="H71" s="87">
        <v>9086583.2299848907</v>
      </c>
      <c r="I71" s="87">
        <v>204613270.69805074</v>
      </c>
      <c r="J71" s="74"/>
    </row>
    <row r="72" spans="1:11" x14ac:dyDescent="0.25">
      <c r="A72" s="74"/>
      <c r="B72" s="90"/>
      <c r="C72" s="91">
        <v>0</v>
      </c>
      <c r="D72" s="91">
        <v>0</v>
      </c>
      <c r="E72" s="91">
        <v>0</v>
      </c>
      <c r="F72" s="91">
        <v>0</v>
      </c>
      <c r="G72" s="91">
        <v>0</v>
      </c>
      <c r="H72" s="91">
        <v>0</v>
      </c>
      <c r="I72" s="91">
        <v>0</v>
      </c>
      <c r="J72" s="74"/>
    </row>
    <row r="73" spans="1:11" x14ac:dyDescent="0.25">
      <c r="A73" s="74"/>
      <c r="B73" s="92" t="s">
        <v>240</v>
      </c>
      <c r="C73" s="91">
        <v>0</v>
      </c>
      <c r="D73" s="91">
        <v>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74"/>
    </row>
    <row r="74" spans="1:11" x14ac:dyDescent="0.25">
      <c r="A74" s="74"/>
      <c r="B74" s="65" t="s">
        <v>217</v>
      </c>
      <c r="C74" s="81">
        <v>52233591.422393285</v>
      </c>
      <c r="D74" s="81">
        <v>8661095.024470631</v>
      </c>
      <c r="E74" s="81">
        <v>63047559.9045913</v>
      </c>
      <c r="F74" s="81">
        <v>9422123.1396586467</v>
      </c>
      <c r="G74" s="81">
        <v>11568647.475576146</v>
      </c>
      <c r="H74" s="81">
        <v>4751760.5261521097</v>
      </c>
      <c r="I74" s="81">
        <v>149684777.49284205</v>
      </c>
      <c r="J74" s="74"/>
    </row>
    <row r="75" spans="1:11" x14ac:dyDescent="0.25">
      <c r="A75" s="74"/>
      <c r="B75" s="67" t="s">
        <v>218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82">
        <v>0</v>
      </c>
      <c r="J75" s="74"/>
    </row>
    <row r="76" spans="1:11" x14ac:dyDescent="0.25">
      <c r="A76" s="74"/>
      <c r="B76" s="67" t="s">
        <v>219</v>
      </c>
      <c r="C76" s="82">
        <v>9410990.7379018869</v>
      </c>
      <c r="D76" s="82">
        <v>9662048.0373062287</v>
      </c>
      <c r="E76" s="82">
        <v>90700159.337158352</v>
      </c>
      <c r="F76" s="82">
        <v>4152631.6894675707</v>
      </c>
      <c r="G76" s="82">
        <v>4622597.220696019</v>
      </c>
      <c r="H76" s="82">
        <v>1825505.1211641482</v>
      </c>
      <c r="I76" s="82">
        <v>120373932.14369416</v>
      </c>
      <c r="J76" s="74"/>
    </row>
    <row r="77" spans="1:11" x14ac:dyDescent="0.25">
      <c r="A77" s="74"/>
      <c r="B77" s="67" t="s">
        <v>220</v>
      </c>
      <c r="C77" s="82">
        <v>1907148.9395147255</v>
      </c>
      <c r="D77" s="82">
        <v>2180147.7894751783</v>
      </c>
      <c r="E77" s="82">
        <v>19264575.597860407</v>
      </c>
      <c r="F77" s="82">
        <v>933343.44672492484</v>
      </c>
      <c r="G77" s="82">
        <v>1003532.8572693282</v>
      </c>
      <c r="H77" s="82">
        <v>1521511.6855044011</v>
      </c>
      <c r="I77" s="82">
        <v>26810260.316348962</v>
      </c>
      <c r="J77" s="74"/>
    </row>
    <row r="78" spans="1:11" x14ac:dyDescent="0.25">
      <c r="A78" s="74"/>
      <c r="B78" s="67" t="s">
        <v>221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82">
        <v>0</v>
      </c>
      <c r="J78" s="74"/>
    </row>
    <row r="79" spans="1:11" x14ac:dyDescent="0.25">
      <c r="A79" s="74"/>
      <c r="B79" s="67" t="s">
        <v>222</v>
      </c>
      <c r="C79" s="82">
        <v>0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82">
        <v>0</v>
      </c>
      <c r="J79" s="74"/>
    </row>
    <row r="80" spans="1:11" x14ac:dyDescent="0.25">
      <c r="A80" s="74"/>
      <c r="B80" s="67" t="s">
        <v>223</v>
      </c>
      <c r="C80" s="82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74"/>
    </row>
    <row r="81" spans="1:10" x14ac:dyDescent="0.25">
      <c r="A81" s="74"/>
      <c r="B81" s="68" t="s">
        <v>224</v>
      </c>
      <c r="C81" s="83">
        <v>63551731.099809915</v>
      </c>
      <c r="D81" s="83">
        <v>20503290.851252038</v>
      </c>
      <c r="E81" s="83">
        <v>173012294.83961001</v>
      </c>
      <c r="F81" s="83">
        <v>14508098.275851145</v>
      </c>
      <c r="G81" s="83">
        <v>17194777.553541485</v>
      </c>
      <c r="H81" s="83">
        <v>8098777.3328206595</v>
      </c>
      <c r="I81" s="83">
        <v>296868969.95288527</v>
      </c>
      <c r="J81" s="74"/>
    </row>
    <row r="82" spans="1:10" x14ac:dyDescent="0.25">
      <c r="A82" s="74"/>
      <c r="B82" s="65" t="s">
        <v>225</v>
      </c>
      <c r="C82" s="84">
        <v>6489290.6183936894</v>
      </c>
      <c r="D82" s="84">
        <v>3197402.534376902</v>
      </c>
      <c r="E82" s="84">
        <v>12488023.584426284</v>
      </c>
      <c r="F82" s="84">
        <v>3823138.5881600007</v>
      </c>
      <c r="G82" s="84">
        <v>2649121.0096190935</v>
      </c>
      <c r="H82" s="84">
        <v>4360364.7177867843</v>
      </c>
      <c r="I82" s="84">
        <v>33007341.052762758</v>
      </c>
      <c r="J82" s="74"/>
    </row>
    <row r="83" spans="1:10" x14ac:dyDescent="0.25">
      <c r="A83" s="74"/>
      <c r="B83" s="85" t="s">
        <v>226</v>
      </c>
      <c r="C83" s="86">
        <v>0</v>
      </c>
      <c r="D83" s="86">
        <v>0</v>
      </c>
      <c r="E83" s="86">
        <v>0</v>
      </c>
      <c r="F83" s="86">
        <v>0</v>
      </c>
      <c r="G83" s="86">
        <v>0</v>
      </c>
      <c r="H83" s="86">
        <v>0</v>
      </c>
      <c r="I83" s="86">
        <v>0</v>
      </c>
      <c r="J83" s="74"/>
    </row>
    <row r="84" spans="1:10" x14ac:dyDescent="0.25">
      <c r="A84" s="74"/>
      <c r="B84" s="85" t="s">
        <v>227</v>
      </c>
      <c r="C84" s="86">
        <v>7489154.8949555485</v>
      </c>
      <c r="D84" s="86">
        <v>48724.859749362906</v>
      </c>
      <c r="E84" s="86">
        <v>201.02940899236498</v>
      </c>
      <c r="F84" s="86">
        <v>1093230.4497845876</v>
      </c>
      <c r="G84" s="86">
        <v>598990.58130345272</v>
      </c>
      <c r="H84" s="86">
        <v>0</v>
      </c>
      <c r="I84" s="86">
        <v>9230301.8152019437</v>
      </c>
      <c r="J84" s="74"/>
    </row>
    <row r="85" spans="1:10" x14ac:dyDescent="0.25">
      <c r="A85" s="74"/>
      <c r="B85" s="68" t="s">
        <v>224</v>
      </c>
      <c r="C85" s="87">
        <v>13978445.513349239</v>
      </c>
      <c r="D85" s="87">
        <v>3246127.3941262648</v>
      </c>
      <c r="E85" s="87">
        <v>12488224.613835275</v>
      </c>
      <c r="F85" s="87">
        <v>4916369.0379445897</v>
      </c>
      <c r="G85" s="87">
        <v>3248111.5909225466</v>
      </c>
      <c r="H85" s="87">
        <v>4360364.7177867843</v>
      </c>
      <c r="I85" s="87">
        <v>42237642.867964678</v>
      </c>
      <c r="J85" s="74"/>
    </row>
    <row r="86" spans="1:10" x14ac:dyDescent="0.25">
      <c r="A86" s="74"/>
      <c r="B86" s="88" t="s">
        <v>229</v>
      </c>
      <c r="C86" s="89">
        <v>0</v>
      </c>
      <c r="D86" s="89">
        <v>0</v>
      </c>
      <c r="E86" s="89">
        <v>0</v>
      </c>
      <c r="F86" s="89">
        <v>0</v>
      </c>
      <c r="G86" s="89">
        <v>0</v>
      </c>
      <c r="H86" s="89">
        <v>0</v>
      </c>
      <c r="I86" s="89">
        <v>0</v>
      </c>
      <c r="J86" s="74"/>
    </row>
    <row r="87" spans="1:10" x14ac:dyDescent="0.25">
      <c r="A87" s="74"/>
      <c r="B87" s="68" t="s">
        <v>231</v>
      </c>
      <c r="C87" s="86">
        <v>1.4248151345067792</v>
      </c>
      <c r="D87" s="86">
        <v>7441301.6280081822</v>
      </c>
      <c r="E87" s="86">
        <v>29346924.209555395</v>
      </c>
      <c r="F87" s="86">
        <v>5534617.8875878444</v>
      </c>
      <c r="G87" s="86">
        <v>813344.86554049049</v>
      </c>
      <c r="H87" s="86">
        <v>6.6846781034970309E-4</v>
      </c>
      <c r="I87" s="86">
        <v>43136190.016175486</v>
      </c>
      <c r="J87" s="74"/>
    </row>
    <row r="88" spans="1:10" x14ac:dyDescent="0.25">
      <c r="A88" s="74"/>
      <c r="B88" s="65" t="s">
        <v>233</v>
      </c>
      <c r="C88" s="84">
        <v>0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74"/>
    </row>
    <row r="89" spans="1:10" x14ac:dyDescent="0.25">
      <c r="A89" s="74"/>
      <c r="B89" s="67" t="s">
        <v>234</v>
      </c>
      <c r="C89" s="86">
        <v>0</v>
      </c>
      <c r="D89" s="86">
        <v>0</v>
      </c>
      <c r="E89" s="86">
        <v>0</v>
      </c>
      <c r="F89" s="86">
        <v>0</v>
      </c>
      <c r="G89" s="86">
        <v>0</v>
      </c>
      <c r="H89" s="86">
        <v>0</v>
      </c>
      <c r="I89" s="86">
        <v>0</v>
      </c>
      <c r="J89" s="74"/>
    </row>
    <row r="90" spans="1:10" x14ac:dyDescent="0.25">
      <c r="A90" s="74"/>
      <c r="B90" s="68" t="s">
        <v>224</v>
      </c>
      <c r="C90" s="87">
        <v>0</v>
      </c>
      <c r="D90" s="87">
        <v>0</v>
      </c>
      <c r="E90" s="87">
        <v>0</v>
      </c>
      <c r="F90" s="87">
        <v>0</v>
      </c>
      <c r="G90" s="87">
        <v>0</v>
      </c>
      <c r="H90" s="87">
        <v>0</v>
      </c>
      <c r="I90" s="87">
        <v>0</v>
      </c>
      <c r="J90" s="74"/>
    </row>
    <row r="91" spans="1:10" x14ac:dyDescent="0.25">
      <c r="A91" s="74"/>
      <c r="B91" s="93"/>
      <c r="C91" s="91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74"/>
    </row>
    <row r="92" spans="1:10" x14ac:dyDescent="0.25">
      <c r="A92" s="74"/>
      <c r="B92" s="92" t="s">
        <v>241</v>
      </c>
      <c r="C92" s="91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74"/>
    </row>
    <row r="93" spans="1:10" x14ac:dyDescent="0.25">
      <c r="A93" s="74"/>
      <c r="B93" s="94" t="s">
        <v>228</v>
      </c>
      <c r="C93" s="89">
        <v>1.860048882959711</v>
      </c>
      <c r="D93" s="89">
        <v>3929835.5597087629</v>
      </c>
      <c r="E93" s="89">
        <v>13375499.98939936</v>
      </c>
      <c r="F93" s="89">
        <v>5371339.4170779437</v>
      </c>
      <c r="G93" s="89">
        <v>925994.10358644882</v>
      </c>
      <c r="H93" s="89">
        <v>0</v>
      </c>
      <c r="I93" s="89">
        <v>23602670.929821398</v>
      </c>
      <c r="J93" s="74"/>
    </row>
    <row r="94" spans="1:10" x14ac:dyDescent="0.25">
      <c r="A94" s="74"/>
      <c r="B94" s="88" t="s">
        <v>242</v>
      </c>
      <c r="C94" s="89">
        <v>1.860048882959711</v>
      </c>
      <c r="D94" s="89">
        <v>7571175.4269822333</v>
      </c>
      <c r="E94" s="89">
        <v>34374394.935980096</v>
      </c>
      <c r="F94" s="89">
        <v>5371339.4170779437</v>
      </c>
      <c r="G94" s="89">
        <v>925994.10358644882</v>
      </c>
      <c r="H94" s="89">
        <v>6.471166663237376E-4</v>
      </c>
      <c r="I94" s="89">
        <v>48242905.74432268</v>
      </c>
      <c r="J94" s="74"/>
    </row>
    <row r="95" spans="1:10" x14ac:dyDescent="0.25">
      <c r="A95" s="74"/>
      <c r="B95" s="88" t="s">
        <v>243</v>
      </c>
      <c r="C95" s="84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74"/>
    </row>
    <row r="96" spans="1:10" x14ac:dyDescent="0.25">
      <c r="A96" s="74"/>
      <c r="B96" s="95" t="s">
        <v>244</v>
      </c>
      <c r="C96" s="84">
        <v>98320836.323945329</v>
      </c>
      <c r="D96" s="84">
        <v>16815816.686491005</v>
      </c>
      <c r="E96" s="84">
        <v>139469834.92631534</v>
      </c>
      <c r="F96" s="84">
        <v>16010176.374962812</v>
      </c>
      <c r="G96" s="84">
        <v>23367240.479517333</v>
      </c>
      <c r="H96" s="84">
        <v>11061289.567005366</v>
      </c>
      <c r="I96" s="84">
        <v>305045194.35823721</v>
      </c>
      <c r="J96" s="74"/>
    </row>
    <row r="97" spans="1:10" x14ac:dyDescent="0.25">
      <c r="A97" s="74"/>
      <c r="B97" s="96" t="s">
        <v>245</v>
      </c>
      <c r="C97" s="86">
        <v>0</v>
      </c>
      <c r="D97" s="86">
        <v>0</v>
      </c>
      <c r="E97" s="86">
        <v>0</v>
      </c>
      <c r="F97" s="86">
        <v>0</v>
      </c>
      <c r="G97" s="86">
        <v>0</v>
      </c>
      <c r="H97" s="86">
        <v>0</v>
      </c>
      <c r="I97" s="86">
        <v>0</v>
      </c>
      <c r="J97" s="74"/>
    </row>
    <row r="98" spans="1:10" x14ac:dyDescent="0.25">
      <c r="A98" s="74"/>
      <c r="B98" s="97" t="s">
        <v>224</v>
      </c>
      <c r="C98" s="87">
        <v>98320836.323945329</v>
      </c>
      <c r="D98" s="87">
        <v>16815816.686491005</v>
      </c>
      <c r="E98" s="87">
        <v>139469834.92631534</v>
      </c>
      <c r="F98" s="87">
        <v>16010176.374962812</v>
      </c>
      <c r="G98" s="87">
        <v>23367240.479517333</v>
      </c>
      <c r="H98" s="87">
        <v>11061289.567005366</v>
      </c>
      <c r="I98" s="87">
        <v>305045194.35823721</v>
      </c>
      <c r="J98" s="74"/>
    </row>
    <row r="99" spans="1:10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mergeCells count="4">
    <mergeCell ref="B12:I12"/>
    <mergeCell ref="N4:N5"/>
    <mergeCell ref="O4:P4"/>
    <mergeCell ref="Q4:R4"/>
  </mergeCells>
  <conditionalFormatting sqref="C5:C10">
    <cfRule type="cellIs" dxfId="22" priority="27" stopIfTrue="1" operator="lessThan">
      <formula>1</formula>
    </cfRule>
  </conditionalFormatting>
  <conditionalFormatting sqref="C5:C10">
    <cfRule type="cellIs" dxfId="21" priority="26" stopIfTrue="1" operator="lessThan">
      <formula>1</formula>
    </cfRule>
  </conditionalFormatting>
  <conditionalFormatting sqref="D5:D10">
    <cfRule type="cellIs" dxfId="20" priority="25" stopIfTrue="1" operator="lessThan">
      <formula>1</formula>
    </cfRule>
  </conditionalFormatting>
  <conditionalFormatting sqref="D5:D10">
    <cfRule type="cellIs" dxfId="19" priority="24" stopIfTrue="1" operator="lessThan">
      <formula>1</formula>
    </cfRule>
  </conditionalFormatting>
  <conditionalFormatting sqref="E5:E10">
    <cfRule type="cellIs" dxfId="18" priority="23" stopIfTrue="1" operator="lessThan">
      <formula>1</formula>
    </cfRule>
  </conditionalFormatting>
  <conditionalFormatting sqref="E5:E10">
    <cfRule type="cellIs" dxfId="17" priority="22" stopIfTrue="1" operator="lessThan">
      <formula>1</formula>
    </cfRule>
  </conditionalFormatting>
  <conditionalFormatting sqref="F5:F10">
    <cfRule type="cellIs" dxfId="16" priority="21" stopIfTrue="1" operator="lessThan">
      <formula>1</formula>
    </cfRule>
  </conditionalFormatting>
  <conditionalFormatting sqref="F5:F10">
    <cfRule type="cellIs" dxfId="15" priority="20" stopIfTrue="1" operator="lessThan">
      <formula>1</formula>
    </cfRule>
  </conditionalFormatting>
  <conditionalFormatting sqref="G5:G10">
    <cfRule type="cellIs" dxfId="14" priority="19" stopIfTrue="1" operator="lessThan">
      <formula>1</formula>
    </cfRule>
  </conditionalFormatting>
  <conditionalFormatting sqref="G5:G10">
    <cfRule type="cellIs" dxfId="13" priority="18" stopIfTrue="1" operator="lessThan">
      <formula>1</formula>
    </cfRule>
  </conditionalFormatting>
  <conditionalFormatting sqref="I5:I10">
    <cfRule type="cellIs" dxfId="12" priority="13" stopIfTrue="1" operator="lessThan">
      <formula>1</formula>
    </cfRule>
  </conditionalFormatting>
  <conditionalFormatting sqref="I5:I10">
    <cfRule type="cellIs" dxfId="11" priority="12" stopIfTrue="1" operator="lessThan">
      <formula>1</formula>
    </cfRule>
  </conditionalFormatting>
  <conditionalFormatting sqref="H5:H9">
    <cfRule type="cellIs" dxfId="10" priority="15" stopIfTrue="1" operator="lessThan">
      <formula>1</formula>
    </cfRule>
  </conditionalFormatting>
  <conditionalFormatting sqref="H5:H9">
    <cfRule type="cellIs" dxfId="9" priority="14" stopIfTrue="1" operator="lessThan">
      <formula>1</formula>
    </cfRule>
  </conditionalFormatting>
  <conditionalFormatting sqref="H10">
    <cfRule type="cellIs" dxfId="8" priority="11" stopIfTrue="1" operator="lessThan">
      <formula>1</formula>
    </cfRule>
  </conditionalFormatting>
  <conditionalFormatting sqref="H10">
    <cfRule type="cellIs" dxfId="7" priority="10" stopIfTrue="1" operator="lessThan">
      <formula>1</formula>
    </cfRule>
  </conditionalFormatting>
  <conditionalFormatting sqref="H16:H23 H31:H39 H50:H59 H71 H73:H81">
    <cfRule type="cellIs" dxfId="6" priority="9" stopIfTrue="1" operator="lessThan">
      <formula>0</formula>
    </cfRule>
  </conditionalFormatting>
  <conditionalFormatting sqref="C16:C23 C31:C39 C50:C59 C71:C81 D72:I72">
    <cfRule type="cellIs" dxfId="5" priority="8" stopIfTrue="1" operator="lessThan">
      <formula>0</formula>
    </cfRule>
  </conditionalFormatting>
  <conditionalFormatting sqref="D16:D23 D31:D39 D50:D59 D71 D73:D81">
    <cfRule type="cellIs" dxfId="4" priority="5" stopIfTrue="1" operator="lessThan">
      <formula>0</formula>
    </cfRule>
  </conditionalFormatting>
  <conditionalFormatting sqref="E16:E23 E31:E39 E50:E59 E71 E73:E81">
    <cfRule type="cellIs" dxfId="3" priority="4" stopIfTrue="1" operator="lessThan">
      <formula>0</formula>
    </cfRule>
  </conditionalFormatting>
  <conditionalFormatting sqref="F16:F23 F31:F39 F50:F59 F71 F73:F81">
    <cfRule type="cellIs" dxfId="2" priority="3" stopIfTrue="1" operator="lessThan">
      <formula>0</formula>
    </cfRule>
  </conditionalFormatting>
  <conditionalFormatting sqref="G16:G23 G31:G39 G50:G59 G71 G73:G81">
    <cfRule type="cellIs" dxfId="1" priority="2" stopIfTrue="1" operator="lessThan">
      <formula>0</formula>
    </cfRule>
  </conditionalFormatting>
  <conditionalFormatting sqref="I16:I23 I31:I39 I50:I59 I71 I73:I81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39893361D5C49BD7C60AC238B9F39" ma:contentTypeVersion="" ma:contentTypeDescription="Create a new document." ma:contentTypeScope="" ma:versionID="d2c3bdd9aaae18d09cd704ff042c4575">
  <xsd:schema xmlns:xsd="http://www.w3.org/2001/XMLSchema" xmlns:xs="http://www.w3.org/2001/XMLSchema" xmlns:p="http://schemas.microsoft.com/office/2006/metadata/properties" xmlns:ns1="http://schemas.microsoft.com/sharepoint/v3" xmlns:ns2="6bd730e4-6107-4402-a76d-a7838f9ef478" targetNamespace="http://schemas.microsoft.com/office/2006/metadata/properties" ma:root="true" ma:fieldsID="59ee76b9644b0ec9d13bb00f2a2d43e0" ns1:_="" ns2:_="">
    <xsd:import namespace="http://schemas.microsoft.com/sharepoint/v3"/>
    <xsd:import namespace="6bd730e4-6107-4402-a76d-a7838f9ef478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2:Document_x0020_Status" minOccurs="0"/>
                <xsd:element ref="ns2:Document_x0020_Type" minOccurs="0"/>
                <xsd:element ref="ns2:Data_x0020_Request_x0020_Set_x0020_Number" minOccurs="0"/>
                <xsd:element ref="ns2:Item_x0020_Number" minOccurs="0"/>
                <xsd:element ref="ns2:Requestor_x0020_Individual" minOccurs="0"/>
                <xsd:element ref="ns2:Confidentiality" minOccurs="0"/>
                <xsd:element ref="ns2:Date_x0020_Du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Approver Comments" ma:hidden="true" ma:internalName="_ModerationComments" ma:readOnly="true">
      <xsd:simpleType>
        <xsd:restriction base="dms:Note"/>
      </xsd:simpleType>
    </xsd:element>
    <xsd:element name="File_x0020_Type" ma:index="4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5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6" nillable="true" ma:displayName="Source URL" ma:hidden="true" ma:internalName="_SourceUrl">
      <xsd:simpleType>
        <xsd:restriction base="dms:Text"/>
      </xsd:simpleType>
    </xsd:element>
    <xsd:element name="_SharedFileIndex" ma:index="7" nillable="true" ma:displayName="Shared File Index" ma:hidden="true" ma:internalName="_SharedFileIndex">
      <xsd:simpleType>
        <xsd:restriction base="dms:Text"/>
      </xsd:simpleType>
    </xsd:element>
    <xsd:element name="ContentTypeId" ma:index="9" nillable="true" ma:displayName="Content Type ID" ma:hidden="true" ma:internalName="ContentTypeId" ma:readOnly="true">
      <xsd:simpleType>
        <xsd:restriction base="dms:Unknown"/>
      </xsd:simpleType>
    </xsd:element>
    <xsd:element name="TemplateUrl" ma:index="10" nillable="true" ma:displayName="Template Link" ma:hidden="true" ma:internalName="TemplateUrl">
      <xsd:simpleType>
        <xsd:restriction base="dms:Text"/>
      </xsd:simpleType>
    </xsd:element>
    <xsd:element name="xd_ProgID" ma:index="11" nillable="true" ma:displayName="HTML File Link" ma:hidden="true" ma:internalName="xd_ProgID">
      <xsd:simpleType>
        <xsd:restriction base="dms:Text"/>
      </xsd:simpleType>
    </xsd:element>
    <xsd:element name="xd_Signature" ma:index="12" nillable="true" ma:displayName="Is Signed" ma:hidden="true" ma:internalName="xd_Signature" ma:readOnly="true">
      <xsd:simpleType>
        <xsd:restriction base="dms:Boolean"/>
      </xsd:simpleType>
    </xsd:element>
    <xsd:element name="ID" ma:index="20" nillable="true" ma:displayName="ID" ma:internalName="ID" ma:readOnly="true">
      <xsd:simpleType>
        <xsd:restriction base="dms:Unknown"/>
      </xsd:simpleType>
    </xsd:element>
    <xsd:element name="Author" ma:index="23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25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26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27" nillable="true" ma:displayName="Copy Source" ma:internalName="_CopySource" ma:readOnly="true">
      <xsd:simpleType>
        <xsd:restriction base="dms:Text"/>
      </xsd:simpleType>
    </xsd:element>
    <xsd:element name="_ModerationStatus" ma:index="28" nillable="true" ma:displayName="Approval Status" ma:default="0" ma:hidden="true" ma:internalName="_ModerationStatus" ma:readOnly="true">
      <xsd:simpleType>
        <xsd:restriction base="dms:Unknown"/>
      </xsd:simpleType>
    </xsd:element>
    <xsd:element name="FileRef" ma:index="29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30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31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32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33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34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SortBehavior" ma:index="35" nillable="true" ma:displayName="Sort Type" ma:hidden="true" ma:list="Docs" ma:internalName="SortBehavior" ma:readOnly="true" ma:showField="SortBehavior">
      <xsd:simpleType>
        <xsd:restriction base="dms:Lookup"/>
      </xsd:simpleType>
    </xsd:element>
    <xsd:element name="CheckedOutUserId" ma:index="37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8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9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40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SyncClientId" ma:index="41" nillable="true" ma:displayName="Client Id" ma:hidden="true" ma:list="Docs" ma:internalName="SyncClientId" ma:readOnly="true" ma:showField="SyncClientId">
      <xsd:simpleType>
        <xsd:restriction base="dms:Lookup"/>
      </xsd:simpleType>
    </xsd:element>
    <xsd:element name="ProgId" ma:index="42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43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44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45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46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59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60" nillable="true" ma:displayName="Level" ma:hidden="true" ma:internalName="_Level" ma:readOnly="true">
      <xsd:simpleType>
        <xsd:restriction base="dms:Unknown"/>
      </xsd:simpleType>
    </xsd:element>
    <xsd:element name="_IsCurrentVersion" ma:index="61" nillable="true" ma:displayName="Is Current Version" ma:hidden="true" ma:internalName="_IsCurrentVersion" ma:readOnly="true">
      <xsd:simpleType>
        <xsd:restriction base="dms:Boolean"/>
      </xsd:simpleType>
    </xsd:element>
    <xsd:element name="ItemChildCount" ma:index="62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63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  <xsd:element name="owshiddenversion" ma:index="67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8" nillable="true" ma:displayName="UI Version" ma:hidden="true" ma:internalName="_UIVersion" ma:readOnly="true">
      <xsd:simpleType>
        <xsd:restriction base="dms:Unknown"/>
      </xsd:simpleType>
    </xsd:element>
    <xsd:element name="_UIVersionString" ma:index="69" nillable="true" ma:displayName="Version" ma:internalName="_UIVersionString" ma:readOnly="true">
      <xsd:simpleType>
        <xsd:restriction base="dms:Text"/>
      </xsd:simpleType>
    </xsd:element>
    <xsd:element name="InstanceID" ma:index="70" nillable="true" ma:displayName="Instance ID" ma:hidden="true" ma:internalName="InstanceID" ma:readOnly="true">
      <xsd:simpleType>
        <xsd:restriction base="dms:Unknown"/>
      </xsd:simpleType>
    </xsd:element>
    <xsd:element name="Order" ma:index="71" nillable="true" ma:displayName="Order" ma:hidden="true" ma:internalName="Order">
      <xsd:simpleType>
        <xsd:restriction base="dms:Number"/>
      </xsd:simpleType>
    </xsd:element>
    <xsd:element name="GUID" ma:index="72" nillable="true" ma:displayName="GUID" ma:hidden="true" ma:internalName="GUID" ma:readOnly="true">
      <xsd:simpleType>
        <xsd:restriction base="dms:Unknown"/>
      </xsd:simpleType>
    </xsd:element>
    <xsd:element name="WorkflowVersion" ma:index="73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74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75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6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7" nillable="true" ma:displayName="Document Concurrency Number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730e4-6107-4402-a76d-a7838f9ef478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13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4" nillable="true" ma:displayName="Document Type" ma:default="Answer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  <xsd:element name="Data_x0020_Request_x0020_Set_x0020_Number" ma:index="15" nillable="true" ma:displayName="Data Request Set Number" ma:internalName="Data_x0020_Request_x0020_Set_x0020_Number">
      <xsd:simpleType>
        <xsd:restriction base="dms:Text">
          <xsd:maxLength value="255"/>
        </xsd:restriction>
      </xsd:simpleType>
    </xsd:element>
    <xsd:element name="Item_x0020_Number" ma:index="16" nillable="true" ma:displayName="Item Number" ma:internalName="Item_x0020_Number">
      <xsd:simpleType>
        <xsd:restriction base="dms:Text">
          <xsd:maxLength value="255"/>
        </xsd:restriction>
      </xsd:simpleType>
    </xsd:element>
    <xsd:element name="Requestor_x0020_Individual" ma:index="17" nillable="true" ma:displayName="Requestor Individual" ma:internalName="Requestor_x0020_Individual">
      <xsd:simpleType>
        <xsd:restriction base="dms:Text">
          <xsd:maxLength value="255"/>
        </xsd:restriction>
      </xsd:simpleType>
    </xsd:element>
    <xsd:element name="Confidentiality" ma:index="18" nillable="true" ma:displayName="Confidentiality" ma:internalName="Confidentiality">
      <xsd:simpleType>
        <xsd:restriction base="dms:Text">
          <xsd:maxLength value="255"/>
        </xsd:restriction>
      </xsd:simpleType>
    </xsd:element>
    <xsd:element name="Date_x0020_Due" ma:index="19" nillable="true" ma:displayName="Date Due" ma:format="DateTime" ma:internalName="Date_x0020_D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_x0020_Status xmlns="6bd730e4-6107-4402-a76d-a7838f9ef478">Draft</Document_x0020_Status>
    <Document_x0020_Type xmlns="6bd730e4-6107-4402-a76d-a7838f9ef478">Attachment</Document_x0020_Type>
    <TemplateUrl xmlns="http://schemas.microsoft.com/sharepoint/v3" xsi:nil="true"/>
    <Confidentiality xmlns="6bd730e4-6107-4402-a76d-a7838f9ef478">Confidential</Confidentiality>
    <Requestor_x0020_Individual xmlns="6bd730e4-6107-4402-a76d-a7838f9ef478">Sierra Club</Requestor_x0020_Individual>
    <Data_x0020_Request_x0020_Set_x0020_Number xmlns="6bd730e4-6107-4402-a76d-a7838f9ef478">Sierra 2</Data_x0020_Request_x0020_Set_x0020_Number>
    <_SourceUrl xmlns="http://schemas.microsoft.com/sharepoint/v3" xsi:nil="true"/>
    <Item_x0020_Number xmlns="6bd730e4-6107-4402-a76d-a7838f9ef478">SC 0002.20</Item_x0020_Number>
    <xd_ProgID xmlns="http://schemas.microsoft.com/sharepoint/v3" xsi:nil="true"/>
    <Order xmlns="http://schemas.microsoft.com/sharepoint/v3" xsi:nil="true"/>
    <_SharedFileIndex xmlns="http://schemas.microsoft.com/sharepoint/v3" xsi:nil="true"/>
    <Date_x0020_Due xmlns="6bd730e4-6107-4402-a76d-a7838f9ef478">2019-11-20T05:00:00+00:00</Date_x0020_Due>
    <MetaInfo xmlns="http://schemas.microsoft.com/sharepoint/v3" xsi:nil="true"/>
    <ContentTypeId xmlns="http://schemas.microsoft.com/sharepoint/v3">0x0101002AC39893361D5C49BD7C60AC238B9F39</ContentTypeId>
  </documentManagement>
</p:properties>
</file>

<file path=customXml/itemProps1.xml><?xml version="1.0" encoding="utf-8"?>
<ds:datastoreItem xmlns:ds="http://schemas.openxmlformats.org/officeDocument/2006/customXml" ds:itemID="{8528EE43-6D9A-4A2A-ABE0-763CDED82003}"/>
</file>

<file path=customXml/itemProps2.xml><?xml version="1.0" encoding="utf-8"?>
<ds:datastoreItem xmlns:ds="http://schemas.openxmlformats.org/officeDocument/2006/customXml" ds:itemID="{122E7CEE-CD70-43A3-9214-B864A993BC8F}"/>
</file>

<file path=customXml/itemProps3.xml><?xml version="1.0" encoding="utf-8"?>
<ds:datastoreItem xmlns:ds="http://schemas.openxmlformats.org/officeDocument/2006/customXml" ds:itemID="{FEC5712A-5E83-441C-8539-1D81399E4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FixChgAdjust</vt:lpstr>
      <vt:lpstr>CostEffectiveness Results-Filed</vt:lpstr>
      <vt:lpstr>CostEffectiveness Results-Updtd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e21586</dc:creator>
  <cp:lastModifiedBy>Unspecified User</cp:lastModifiedBy>
  <dcterms:created xsi:type="dcterms:W3CDTF">2012-09-04T12:58:42Z</dcterms:created>
  <dcterms:modified xsi:type="dcterms:W3CDTF">2016-06-16T17:37:50Z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0x010100F2B509C12843ED43B6C2022964845C31</vt:lpwstr>
  </property>
</Properties>
</file>