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N:\RESRAM\Monthly Filings\2026\"/>
    </mc:Choice>
  </mc:AlternateContent>
  <xr:revisionPtr revIDLastSave="0" documentId="13_ncr:1_{4C98D71A-D65B-40AB-BFC3-EE96A3C8BFF3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Monthly Cost Tracker AP7" sheetId="16" r:id="rId1"/>
    <sheet name="Monthly Cost Tracker AP8" sheetId="17" r:id="rId2"/>
    <sheet name="Monthly Cost Tracker AP9" sheetId="18" r:id="rId3"/>
    <sheet name="18A" sheetId="5" r:id="rId4"/>
    <sheet name="18B" sheetId="6" r:id="rId5"/>
    <sheet name="18C" sheetId="7" r:id="rId6"/>
    <sheet name="18D" sheetId="8" r:id="rId7"/>
    <sheet name="18E" sheetId="9" r:id="rId8"/>
    <sheet name="18F" sheetId="10" r:id="rId9"/>
  </sheets>
  <definedNames>
    <definedName name="__MISO_Hrly_Spec_Gross_Purchases_01" hidden="1">#REF!</definedName>
    <definedName name="__MISO_Hrly_Spec_Gross_Sales_01" hidden="1">#REF!</definedName>
    <definedName name="__ORIG_COST_TRAN_MW_AVG_ORG_PURCH_PRICE_for_01" hidden="1">#REF!</definedName>
    <definedName name="__ORIG_COST_TRAN_MW_AVG_ORG_PURCH_PRICE_for_02" hidden="1">#REF!</definedName>
    <definedName name="__ORIG_COST_TRAN_MW_AVG_ORG_PURCH_PRICE_for_MISO_01" hidden="1">#REF!</definedName>
    <definedName name="__REVENUE_TRAN_MW_AVG_ORG_SALES_PRICE_for_April_02" hidden="1">#REF!</definedName>
    <definedName name="__REVENUE_TRAN_MW_AVG_ORG_SALES_PRICE_for_MISO_0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hidden="1">#REF!</definedName>
    <definedName name="_Order1" hidden="1">255</definedName>
    <definedName name="_ORIG_COST_TRAN_MW_AVG_ORG_PURCH_PRICE_for_MISO_00" hidden="1">#REF!</definedName>
    <definedName name="_pcSlicerSheet_Slicer1" localSheetId="3" hidden="1">#REF!</definedName>
    <definedName name="_pcSlicerSheet_Slicer1" localSheetId="4" hidden="1">#REF!</definedName>
    <definedName name="_pcSlicerSheet_Slicer1" localSheetId="5" hidden="1">#REF!</definedName>
    <definedName name="_pcSlicerSheet_Slicer1" localSheetId="6" hidden="1">#REF!</definedName>
    <definedName name="_pcSlicerSheet_Slicer1" localSheetId="7" hidden="1">#REF!</definedName>
    <definedName name="_pcSlicerSheet_Slicer1" localSheetId="8" hidden="1">#REF!</definedName>
    <definedName name="_pcSlicerSheet_Slicer1" localSheetId="0" hidden="1">#REF!</definedName>
    <definedName name="_pcSlicerSheet_Slicer1" localSheetId="1" hidden="1">#REF!</definedName>
    <definedName name="_pcSlicerSheet_Slicer1" localSheetId="2" hidden="1">#REF!</definedName>
    <definedName name="_pcSlicerSheet_Slicer1" hidden="1">#REF!</definedName>
    <definedName name="_pcSlicerSheet1_Slicer1" localSheetId="3" hidden="1">#REF!</definedName>
    <definedName name="_pcSlicerSheet1_Slicer1" localSheetId="4" hidden="1">#REF!</definedName>
    <definedName name="_pcSlicerSheet1_Slicer1" localSheetId="5" hidden="1">#REF!</definedName>
    <definedName name="_pcSlicerSheet1_Slicer1" localSheetId="6" hidden="1">#REF!</definedName>
    <definedName name="_pcSlicerSheet1_Slicer1" localSheetId="7" hidden="1">#REF!</definedName>
    <definedName name="_pcSlicerSheet1_Slicer1" localSheetId="8" hidden="1">#REF!</definedName>
    <definedName name="_pcSlicerSheet1_Slicer1" localSheetId="0" hidden="1">#REF!</definedName>
    <definedName name="_pcSlicerSheet1_Slicer1" localSheetId="1" hidden="1">#REF!</definedName>
    <definedName name="_pcSlicerSheet1_Slicer1" localSheetId="2" hidden="1">#REF!</definedName>
    <definedName name="_pcSlicerSheet1_Slicer1" hidden="1">#REF!</definedName>
    <definedName name="_pcSlicerSheet2_Slicer1" hidden="1">#REF!</definedName>
    <definedName name="_pcSlicerSheet3_Slicer1" hidden="1">#REF!</definedName>
    <definedName name="_pcSlicerSheet4_Slicer1" hidden="1">#REF!</definedName>
    <definedName name="_pcSlicerSheet5_Slicer1" hidden="1">#REF!</definedName>
    <definedName name="_pcSlicerSheet6_Slicer1" hidden="1">#REF!</definedName>
    <definedName name="_pcSlicerSheet7_Slicer1" hidden="1">#REF!</definedName>
    <definedName name="_pcSlicerSheet8_Slicer1" hidden="1">#REF!</definedName>
    <definedName name="_pcSlicerSheet9_Slicer1" hidden="1">#REF!</definedName>
    <definedName name="_pg1" localSheetId="3">#REF!</definedName>
    <definedName name="_pg1" localSheetId="4">#REF!</definedName>
    <definedName name="_pg1" localSheetId="5">#REF!</definedName>
    <definedName name="_pg1" localSheetId="6">#REF!</definedName>
    <definedName name="_pg1" localSheetId="7">#REF!</definedName>
    <definedName name="_pg1" localSheetId="8">#REF!</definedName>
    <definedName name="_pg1" localSheetId="0">#REF!</definedName>
    <definedName name="_pg1" localSheetId="1">#REF!</definedName>
    <definedName name="_pg1" localSheetId="2">#REF!</definedName>
    <definedName name="_pg1">#REF!</definedName>
    <definedName name="_PG2" localSheetId="3">#REF!</definedName>
    <definedName name="_PG2" localSheetId="4">#REF!</definedName>
    <definedName name="_PG2" localSheetId="5">#REF!</definedName>
    <definedName name="_PG2" localSheetId="6">#REF!</definedName>
    <definedName name="_PG2" localSheetId="7">#REF!</definedName>
    <definedName name="_PG2" localSheetId="8">#REF!</definedName>
    <definedName name="_PG2" localSheetId="0">#REF!</definedName>
    <definedName name="_PG2" localSheetId="1">#REF!</definedName>
    <definedName name="_PG2" localSheetId="2">#REF!</definedName>
    <definedName name="_PG2">#REF!</definedName>
    <definedName name="_REVENUE_TRAN_MW_AVG_ORG_SALES_PRICE_for_April_00" hidden="1">#REF!</definedName>
    <definedName name="_REVENUE_TRAN_MW_AVG_ORG_SALES_PRICE_for_MISO_00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hidden="1">#REF!</definedName>
    <definedName name="cosales" localSheetId="3">#REF!</definedName>
    <definedName name="cosales" localSheetId="4">#REF!</definedName>
    <definedName name="cosales" localSheetId="5">#REF!</definedName>
    <definedName name="cosales" localSheetId="6">#REF!</definedName>
    <definedName name="cosales" localSheetId="7">#REF!</definedName>
    <definedName name="cosales" localSheetId="8">#REF!</definedName>
    <definedName name="cosales" localSheetId="0">#REF!</definedName>
    <definedName name="cosales" localSheetId="1">#REF!</definedName>
    <definedName name="cosales" localSheetId="2">#REF!</definedName>
    <definedName name="cosales">#REF!</definedName>
    <definedName name="d" hidden="1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0">#REF!</definedName>
    <definedName name="p" localSheetId="1">#REF!</definedName>
    <definedName name="p" localSheetId="2">#REF!</definedName>
    <definedName name="p">#REF!</definedName>
    <definedName name="POOL" localSheetId="3">#REF!</definedName>
    <definedName name="POOL" localSheetId="4">#REF!</definedName>
    <definedName name="POOL" localSheetId="5">#REF!</definedName>
    <definedName name="POOL" localSheetId="6">#REF!</definedName>
    <definedName name="POOL" localSheetId="7">#REF!</definedName>
    <definedName name="POOL" localSheetId="8">#REF!</definedName>
    <definedName name="POOL" localSheetId="0">#REF!</definedName>
    <definedName name="POOL" localSheetId="1">#REF!</definedName>
    <definedName name="POOL" localSheetId="2">#REF!</definedName>
    <definedName name="POOL">#REF!</definedName>
    <definedName name="PUR" localSheetId="3">#REF!</definedName>
    <definedName name="PUR" localSheetId="4">#REF!</definedName>
    <definedName name="PUR" localSheetId="5">#REF!</definedName>
    <definedName name="PUR" localSheetId="6">#REF!</definedName>
    <definedName name="PUR" localSheetId="7">#REF!</definedName>
    <definedName name="PUR" localSheetId="8">#REF!</definedName>
    <definedName name="PUR" localSheetId="0">#REF!</definedName>
    <definedName name="PUR" localSheetId="1">#REF!</definedName>
    <definedName name="PUR" localSheetId="2">#REF!</definedName>
    <definedName name="PUR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0">#REF!</definedName>
    <definedName name="q" localSheetId="1">#REF!</definedName>
    <definedName name="q" localSheetId="2">#REF!</definedName>
    <definedName name="q">#REF!</definedName>
    <definedName name="rr" localSheetId="3">#REF!</definedName>
    <definedName name="rr" localSheetId="4">#REF!</definedName>
    <definedName name="rr" localSheetId="5">#REF!</definedName>
    <definedName name="rr" localSheetId="6">#REF!</definedName>
    <definedName name="rr" localSheetId="7">#REF!</definedName>
    <definedName name="rr" localSheetId="8">#REF!</definedName>
    <definedName name="rr" localSheetId="0">#REF!</definedName>
    <definedName name="rr" localSheetId="1">#REF!</definedName>
    <definedName name="rr" localSheetId="2">#REF!</definedName>
    <definedName name="rr">#REF!</definedName>
    <definedName name="rrr">#REF!</definedName>
    <definedName name="SALES" localSheetId="3">#REF!</definedName>
    <definedName name="SALES" localSheetId="4">#REF!</definedName>
    <definedName name="SALES" localSheetId="5">#REF!</definedName>
    <definedName name="SALES" localSheetId="6">#REF!</definedName>
    <definedName name="SALES" localSheetId="7">#REF!</definedName>
    <definedName name="SALES" localSheetId="8">#REF!</definedName>
    <definedName name="SALES" localSheetId="0">#REF!</definedName>
    <definedName name="SALES" localSheetId="1">#REF!</definedName>
    <definedName name="SALES" localSheetId="2">#REF!</definedName>
    <definedName name="SALES">#REF!</definedName>
    <definedName name="SPA" localSheetId="3">#REF!</definedName>
    <definedName name="SPA" localSheetId="4">#REF!</definedName>
    <definedName name="SPA" localSheetId="5">#REF!</definedName>
    <definedName name="SPA" localSheetId="6">#REF!</definedName>
    <definedName name="SPA" localSheetId="7">#REF!</definedName>
    <definedName name="SPA" localSheetId="8">#REF!</definedName>
    <definedName name="SPA" localSheetId="0">#REF!</definedName>
    <definedName name="SPA" localSheetId="1">#REF!</definedName>
    <definedName name="SPA" localSheetId="2">#REF!</definedName>
    <definedName name="SPA">#REF!</definedName>
    <definedName name="UL" localSheetId="3">#REF!</definedName>
    <definedName name="UL" localSheetId="4">#REF!</definedName>
    <definedName name="UL" localSheetId="5">#REF!</definedName>
    <definedName name="UL" localSheetId="6">#REF!</definedName>
    <definedName name="UL" localSheetId="7">#REF!</definedName>
    <definedName name="UL" localSheetId="8">#REF!</definedName>
    <definedName name="UL" localSheetId="0">#REF!</definedName>
    <definedName name="UL" localSheetId="1">#REF!</definedName>
    <definedName name="UL" localSheetId="2">#REF!</definedName>
    <definedName name="UL">#REF!</definedName>
    <definedName name="ULOAD">#N/A</definedName>
    <definedName name="upload" localSheetId="3">#REF!</definedName>
    <definedName name="upload" localSheetId="4">#REF!</definedName>
    <definedName name="upload" localSheetId="5">#REF!</definedName>
    <definedName name="upload" localSheetId="6">#REF!</definedName>
    <definedName name="upload" localSheetId="7">#REF!</definedName>
    <definedName name="upload" localSheetId="8">#REF!</definedName>
    <definedName name="upload" localSheetId="0">#REF!</definedName>
    <definedName name="upload" localSheetId="1">#REF!</definedName>
    <definedName name="upload" localSheetId="2">#REF!</definedName>
    <definedName name="upload">#REF!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0" hidden="1">#REF!</definedName>
    <definedName name="z" localSheetId="1" hidden="1">#REF!</definedName>
    <definedName name="z" localSheetId="2" hidden="1">#REF!</definedName>
    <definedName name="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8" l="1"/>
  <c r="C27" i="18" l="1"/>
  <c r="A5" i="5" l="1"/>
  <c r="C30" i="17"/>
  <c r="C30" i="18" s="1"/>
  <c r="C4" i="17"/>
  <c r="D11" i="6" l="1"/>
  <c r="F8" i="8" l="1"/>
  <c r="E57" i="6" l="1"/>
  <c r="D14" i="6" l="1"/>
  <c r="D12" i="6"/>
  <c r="E12" i="6" s="1"/>
  <c r="D15" i="6"/>
  <c r="D13" i="6"/>
  <c r="D17" i="6"/>
  <c r="D18" i="6"/>
  <c r="D19" i="6"/>
  <c r="C21" i="6" l="1"/>
  <c r="E18" i="6"/>
  <c r="C19" i="5"/>
  <c r="F9" i="8"/>
  <c r="F10" i="8"/>
  <c r="F11" i="8"/>
  <c r="F12" i="8"/>
  <c r="F14" i="8"/>
  <c r="F15" i="8"/>
  <c r="F16" i="8"/>
  <c r="C9" i="8"/>
  <c r="C10" i="8"/>
  <c r="C11" i="8"/>
  <c r="C14" i="8"/>
  <c r="C15" i="8"/>
  <c r="C16" i="8"/>
  <c r="C8" i="8"/>
  <c r="G8" i="8" s="1"/>
  <c r="C12" i="8"/>
  <c r="A4" i="10"/>
  <c r="A4" i="9"/>
  <c r="A5" i="8"/>
  <c r="A4" i="7"/>
  <c r="A5" i="6"/>
  <c r="E17" i="6" l="1"/>
  <c r="E15" i="6"/>
  <c r="E14" i="6"/>
  <c r="E13" i="6"/>
  <c r="E11" i="6"/>
  <c r="E19" i="6"/>
  <c r="G16" i="8"/>
  <c r="G15" i="8"/>
  <c r="G14" i="8"/>
  <c r="G11" i="8"/>
  <c r="F18" i="8"/>
  <c r="D18" i="8"/>
  <c r="G9" i="8"/>
  <c r="G10" i="8"/>
  <c r="G12" i="8"/>
  <c r="C18" i="8"/>
  <c r="C10" i="6"/>
  <c r="E21" i="6" l="1"/>
  <c r="G18" i="8"/>
  <c r="C20" i="16" l="1"/>
  <c r="C26" i="16" l="1"/>
  <c r="C27" i="16" s="1"/>
  <c r="C21" i="17" l="1"/>
  <c r="C27" i="17" l="1"/>
  <c r="C28" i="17" s="1"/>
  <c r="C30" i="16" l="1"/>
  <c r="C34" i="16" s="1"/>
  <c r="C31" i="17" l="1"/>
  <c r="C33" i="17" s="1"/>
  <c r="C21" i="18" l="1"/>
  <c r="C28" i="18" s="1"/>
  <c r="C31" i="18" s="1"/>
  <c r="C33" i="18" s="1"/>
</calcChain>
</file>

<file path=xl/sharedStrings.xml><?xml version="1.0" encoding="utf-8"?>
<sst xmlns="http://schemas.openxmlformats.org/spreadsheetml/2006/main" count="188" uniqueCount="84">
  <si>
    <t>Ameren Missouri</t>
  </si>
  <si>
    <t>RESRAM Monthly Accounting</t>
  </si>
  <si>
    <t>Return on Plant Assets</t>
  </si>
  <si>
    <t>Depreciation Expense</t>
  </si>
  <si>
    <t>Operations and Maintenance Expense</t>
  </si>
  <si>
    <t>Property Taxes</t>
  </si>
  <si>
    <t>ARC Total</t>
  </si>
  <si>
    <t>Monthly Under/(Over) - RCR-ARC</t>
  </si>
  <si>
    <t>Interest %</t>
  </si>
  <si>
    <t>Interest Revenue (Expense)</t>
  </si>
  <si>
    <t>ROUR - Under/(Over) with Interest</t>
  </si>
  <si>
    <t>Report 18(A)</t>
  </si>
  <si>
    <t>Report 18(B)</t>
  </si>
  <si>
    <t>Report 18(D)</t>
  </si>
  <si>
    <t>Billed RESRAM Revenues</t>
  </si>
  <si>
    <t>Difference Between Total Billed and Projected Revenues</t>
  </si>
  <si>
    <t>Significant Factors Affecting Revenues</t>
  </si>
  <si>
    <t>Additional Information As Ordered by the Commission</t>
  </si>
  <si>
    <t>There is no additional information ordered by the Commission needing to be provided.</t>
  </si>
  <si>
    <t>Information Omitted Already Provided Elsewhere</t>
  </si>
  <si>
    <t>There is no information required that is provided elsewhere.</t>
  </si>
  <si>
    <t>Prior Month</t>
  </si>
  <si>
    <t>Actual RES Costs (ARC)</t>
  </si>
  <si>
    <t>RESRAM Base Amount (RBA)</t>
  </si>
  <si>
    <t>Monthly Base Amount (MBA)</t>
  </si>
  <si>
    <t>RCR (RES Costs Recovered)</t>
  </si>
  <si>
    <t>ROUR Amortization</t>
  </si>
  <si>
    <t>Total</t>
  </si>
  <si>
    <t>Voltage</t>
  </si>
  <si>
    <t>1m</t>
  </si>
  <si>
    <t>Secondary</t>
  </si>
  <si>
    <t>2m</t>
  </si>
  <si>
    <t>3m</t>
  </si>
  <si>
    <t>4m</t>
  </si>
  <si>
    <t>Primary</t>
  </si>
  <si>
    <t>Street Lighting - 5m &amp; 6m</t>
  </si>
  <si>
    <t>11m</t>
  </si>
  <si>
    <t>11m-Transmission</t>
  </si>
  <si>
    <t>11m-High Voltage</t>
  </si>
  <si>
    <t>11m-Low Voltage</t>
  </si>
  <si>
    <t>Rate Class</t>
  </si>
  <si>
    <t>Difference between Billed and Projected</t>
  </si>
  <si>
    <t xml:space="preserve">Street Lighting - 5m &amp; 6m </t>
  </si>
  <si>
    <t>Calculated Projected RESRAM Revenues</t>
  </si>
  <si>
    <t>Projected RESRAM Billed kWh</t>
  </si>
  <si>
    <t>Allocated by Rate Class &amp; Voltage Level</t>
  </si>
  <si>
    <t>Report 18(C)</t>
  </si>
  <si>
    <t>Report 18(E)</t>
  </si>
  <si>
    <t>Report 18(F)</t>
  </si>
  <si>
    <t>Interconnection Expenses</t>
  </si>
  <si>
    <r>
      <t>Billed Base Rate Allowance Revenues</t>
    </r>
    <r>
      <rPr>
        <b/>
        <vertAlign val="superscript"/>
        <sz val="10"/>
        <color rgb="FFFF0000"/>
        <rFont val="Arial"/>
        <family val="2"/>
      </rPr>
      <t>1</t>
    </r>
  </si>
  <si>
    <t>Calculated Rate Allocation by Rate Class</t>
  </si>
  <si>
    <r>
      <rPr>
        <vertAlign val="superscript"/>
        <sz val="11"/>
        <color rgb="FFFF000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Calendar month actual energy usage is provided herein to be consistent with the FAC filings.</t>
    </r>
  </si>
  <si>
    <t>RESRAM Amt in Base Rates/Test Year kWh</t>
  </si>
  <si>
    <t>Solar Rebate Processing Costs - 509SRP/557SRP</t>
  </si>
  <si>
    <t>Rider SR Solar Rebates - 908SR2</t>
  </si>
  <si>
    <t>Production Tax Credit Benefit - 409 - 411</t>
  </si>
  <si>
    <t>Net OSSR/Purchased Power portion - 447 &amp; 555</t>
  </si>
  <si>
    <t>Accumulation Period 7</t>
  </si>
  <si>
    <t>Wind REC Costs - 509RWD/5553RW/557RWD</t>
  </si>
  <si>
    <t>Solar REC Costs - 509RCS/5553RC/557RCS</t>
  </si>
  <si>
    <t>Biomass REC Costs - 509RBM/5553RB/557RBM</t>
  </si>
  <si>
    <t>Hydro REC Costs - 509RH2/5553RH/557RH2</t>
  </si>
  <si>
    <t>Non Customer Solar REC Costs - 509RPS/5553RP/557RPS</t>
  </si>
  <si>
    <t>Billed kWh used to set rates in ER-2024-0319 rate case</t>
  </si>
  <si>
    <t>RESRAM Rebasing excerpt from File No. ER-2024-0319 Unanimous Stipulation and Agreement</t>
  </si>
  <si>
    <t>Residential</t>
  </si>
  <si>
    <t>Small General</t>
  </si>
  <si>
    <t>Large General</t>
  </si>
  <si>
    <t>Small Primary</t>
  </si>
  <si>
    <t>Large Primary</t>
  </si>
  <si>
    <t>Company Owned Lighting</t>
  </si>
  <si>
    <t>Customer Owned Lighting</t>
  </si>
  <si>
    <t>There were no significant factors affecting RESRAM billed revenues during this period.</t>
  </si>
  <si>
    <t>Final RESRAM Rate</t>
  </si>
  <si>
    <t>Wind REC Costs - 5553RW/557RWD</t>
  </si>
  <si>
    <t>Solar REC Costs - 5553RC/557RCS</t>
  </si>
  <si>
    <t>Biomass REC Costs - 5553RB/557RBM</t>
  </si>
  <si>
    <t>Hydro REC Costs - 5553RH/557RH2</t>
  </si>
  <si>
    <t>Non Customer Solar REC Costs - 5553RP/557RPS</t>
  </si>
  <si>
    <t>Solar Rebate Processing Costs - 557SRP</t>
  </si>
  <si>
    <t>Accumulation Period 8</t>
  </si>
  <si>
    <t>Other Misc Revenues - 456001</t>
  </si>
  <si>
    <t>Accumulation Period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</si>
</sst>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0.0000%"/>
    <numFmt numFmtId="166" formatCode="[$-409]mmmm\ yyyy;@"/>
    <numFmt numFmtId="167" formatCode="_(&quot;$&quot;* #,##0.00000_);_(&quot;$&quot;* \(#,##0.00000\);_(&quot;$&quot;* &quot;-&quot;??_);_(@_)"/>
    <numFmt numFmtId="168" formatCode="_(&quot;$&quot;* #,##0_);_(&quot;$&quot;* \(#,##0\);_(&quot;$&quot;* &quot;-&quot;??_);_(@_)"/>
    <numFmt numFmtId="169" formatCode="_(* #,##0_);_(* \(#,##0\);_(* &quot;-&quot;??_);_(@_)"/>
    <numFmt numFmtId="170" formatCode="_(* #,##0.0000000_);_(* \(#,##0.0000000\);_(* &quot;-&quot;_);_(@_)"/>
    <numFmt numFmtId="171" formatCode="[$-409]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0"/>
      <color rgb="FFFF0000"/>
      <name val="Arial"/>
      <family val="2"/>
    </font>
    <font>
      <vertAlign val="superscript"/>
      <sz val="11"/>
      <color rgb="FFFF000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3" applyFont="1" applyAlignment="1">
      <alignment horizontal="center" wrapText="1"/>
    </xf>
    <xf numFmtId="164" fontId="3" fillId="0" borderId="0" xfId="3" quotePrefix="1" applyNumberFormat="1" applyFont="1" applyAlignment="1">
      <alignment horizontal="center"/>
    </xf>
    <xf numFmtId="0" fontId="3" fillId="0" borderId="0" xfId="3" applyFont="1" applyAlignment="1">
      <alignment wrapText="1"/>
    </xf>
    <xf numFmtId="43" fontId="1" fillId="0" borderId="0" xfId="4" applyFont="1"/>
    <xf numFmtId="0" fontId="0" fillId="0" borderId="0" xfId="0" applyAlignment="1">
      <alignment horizontal="left" indent="2"/>
    </xf>
    <xf numFmtId="44" fontId="0" fillId="0" borderId="0" xfId="1" applyFont="1"/>
    <xf numFmtId="44" fontId="0" fillId="0" borderId="0" xfId="1" applyFont="1" applyFill="1"/>
    <xf numFmtId="43" fontId="0" fillId="0" borderId="0" xfId="0" applyNumberFormat="1"/>
    <xf numFmtId="44" fontId="1" fillId="0" borderId="1" xfId="1" applyBorder="1"/>
    <xf numFmtId="43" fontId="1" fillId="0" borderId="0" xfId="4" quotePrefix="1" applyFont="1"/>
    <xf numFmtId="43" fontId="1" fillId="0" borderId="0" xfId="4" quotePrefix="1" applyFont="1" applyFill="1"/>
    <xf numFmtId="0" fontId="3" fillId="2" borderId="1" xfId="3" applyFont="1" applyFill="1" applyBorder="1" applyAlignment="1">
      <alignment wrapText="1"/>
    </xf>
    <xf numFmtId="0" fontId="3" fillId="0" borderId="2" xfId="3" applyFont="1" applyBorder="1" applyAlignment="1">
      <alignment horizontal="left" wrapText="1" indent="2"/>
    </xf>
    <xf numFmtId="165" fontId="0" fillId="0" borderId="3" xfId="2" applyNumberFormat="1" applyFont="1" applyFill="1" applyBorder="1"/>
    <xf numFmtId="0" fontId="3" fillId="0" borderId="0" xfId="3" applyFont="1" applyAlignment="1">
      <alignment horizontal="left" wrapText="1" indent="2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66" fontId="6" fillId="0" borderId="0" xfId="0" quotePrefix="1" applyNumberFormat="1" applyFont="1" applyAlignment="1">
      <alignment horizontal="left"/>
    </xf>
    <xf numFmtId="44" fontId="4" fillId="0" borderId="0" xfId="1" applyFont="1"/>
    <xf numFmtId="44" fontId="1" fillId="2" borderId="1" xfId="1" applyFont="1" applyFill="1" applyBorder="1"/>
    <xf numFmtId="43" fontId="1" fillId="0" borderId="0" xfId="4" applyFont="1" applyBorder="1"/>
    <xf numFmtId="0" fontId="4" fillId="0" borderId="0" xfId="3" applyFont="1"/>
    <xf numFmtId="43" fontId="0" fillId="0" borderId="0" xfId="5" applyFont="1"/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2"/>
    </xf>
    <xf numFmtId="3" fontId="8" fillId="0" borderId="0" xfId="0" applyNumberFormat="1" applyFont="1"/>
    <xf numFmtId="42" fontId="8" fillId="0" borderId="4" xfId="0" applyNumberFormat="1" applyFont="1" applyBorder="1"/>
    <xf numFmtId="42" fontId="0" fillId="0" borderId="0" xfId="0" applyNumberFormat="1"/>
    <xf numFmtId="0" fontId="0" fillId="0" borderId="4" xfId="0" applyBorder="1"/>
    <xf numFmtId="0" fontId="9" fillId="0" borderId="4" xfId="0" applyFont="1" applyBorder="1"/>
    <xf numFmtId="168" fontId="8" fillId="0" borderId="4" xfId="1" applyNumberFormat="1" applyFont="1" applyFill="1" applyBorder="1" applyAlignment="1"/>
    <xf numFmtId="0" fontId="8" fillId="0" borderId="0" xfId="6" applyFont="1" applyAlignment="1">
      <alignment horizontal="left"/>
    </xf>
    <xf numFmtId="168" fontId="8" fillId="0" borderId="0" xfId="1" applyNumberFormat="1" applyFont="1" applyFill="1" applyBorder="1" applyAlignment="1"/>
    <xf numFmtId="0" fontId="8" fillId="0" borderId="0" xfId="6" applyFont="1" applyAlignment="1">
      <alignment horizontal="left" indent="2"/>
    </xf>
    <xf numFmtId="0" fontId="9" fillId="3" borderId="5" xfId="6" applyFont="1" applyFill="1" applyBorder="1" applyAlignment="1">
      <alignment horizontal="center" wrapText="1"/>
    </xf>
    <xf numFmtId="169" fontId="8" fillId="0" borderId="0" xfId="5" applyNumberFormat="1" applyFont="1" applyFill="1" applyBorder="1" applyAlignment="1"/>
    <xf numFmtId="168" fontId="0" fillId="0" borderId="0" xfId="1" applyNumberFormat="1" applyFont="1" applyFill="1"/>
    <xf numFmtId="169" fontId="8" fillId="0" borderId="4" xfId="5" applyNumberFormat="1" applyFont="1" applyFill="1" applyBorder="1" applyAlignment="1"/>
    <xf numFmtId="0" fontId="9" fillId="3" borderId="5" xfId="6" applyFont="1" applyFill="1" applyBorder="1" applyAlignment="1">
      <alignment horizontal="center"/>
    </xf>
    <xf numFmtId="168" fontId="0" fillId="0" borderId="0" xfId="1" applyNumberFormat="1" applyFont="1"/>
    <xf numFmtId="168" fontId="1" fillId="0" borderId="0" xfId="4" quotePrefix="1" applyNumberFormat="1" applyFont="1"/>
    <xf numFmtId="168" fontId="0" fillId="0" borderId="0" xfId="0" applyNumberFormat="1"/>
    <xf numFmtId="168" fontId="1" fillId="0" borderId="0" xfId="4" applyNumberFormat="1" applyFont="1"/>
    <xf numFmtId="0" fontId="11" fillId="0" borderId="0" xfId="0" applyFont="1"/>
    <xf numFmtId="169" fontId="14" fillId="0" borderId="0" xfId="5" applyNumberFormat="1" applyFont="1"/>
    <xf numFmtId="0" fontId="14" fillId="0" borderId="0" xfId="0" applyFont="1"/>
    <xf numFmtId="169" fontId="14" fillId="0" borderId="4" xfId="0" applyNumberFormat="1" applyFont="1" applyBorder="1"/>
    <xf numFmtId="0" fontId="5" fillId="4" borderId="0" xfId="0" applyFont="1" applyFill="1"/>
    <xf numFmtId="43" fontId="1" fillId="0" borderId="0" xfId="4" applyFont="1" applyFill="1" applyBorder="1"/>
    <xf numFmtId="43" fontId="0" fillId="0" borderId="0" xfId="4" applyFont="1" applyFill="1" applyBorder="1"/>
    <xf numFmtId="43" fontId="10" fillId="0" borderId="0" xfId="4" applyFont="1" applyFill="1" applyBorder="1" applyAlignment="1">
      <alignment horizontal="center"/>
    </xf>
    <xf numFmtId="43" fontId="0" fillId="0" borderId="0" xfId="5" applyFont="1" applyFill="1"/>
    <xf numFmtId="44" fontId="10" fillId="0" borderId="0" xfId="0" applyNumberFormat="1" applyFont="1" applyAlignment="1">
      <alignment horizontal="center"/>
    </xf>
    <xf numFmtId="44" fontId="0" fillId="0" borderId="0" xfId="0" applyNumberFormat="1"/>
    <xf numFmtId="166" fontId="9" fillId="3" borderId="5" xfId="6" applyNumberFormat="1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70" fontId="14" fillId="0" borderId="0" xfId="0" applyNumberFormat="1" applyFont="1"/>
    <xf numFmtId="171" fontId="7" fillId="0" borderId="0" xfId="0" quotePrefix="1" applyNumberFormat="1" applyFont="1" applyAlignment="1">
      <alignment horizontal="left"/>
    </xf>
    <xf numFmtId="168" fontId="5" fillId="0" borderId="0" xfId="1" quotePrefix="1" applyNumberFormat="1" applyFont="1" applyFill="1" applyBorder="1"/>
    <xf numFmtId="168" fontId="5" fillId="0" borderId="1" xfId="1" applyNumberFormat="1" applyFont="1" applyBorder="1"/>
    <xf numFmtId="168" fontId="5" fillId="2" borderId="1" xfId="1" applyNumberFormat="1" applyFont="1" applyFill="1" applyBorder="1"/>
    <xf numFmtId="0" fontId="10" fillId="0" borderId="0" xfId="0" applyFont="1"/>
    <xf numFmtId="167" fontId="8" fillId="0" borderId="0" xfId="1" applyNumberFormat="1" applyFont="1" applyFill="1" applyBorder="1" applyAlignment="1"/>
    <xf numFmtId="169" fontId="14" fillId="0" borderId="0" xfId="5" applyNumberFormat="1" applyFont="1" applyFill="1"/>
    <xf numFmtId="0" fontId="1" fillId="0" borderId="0" xfId="6" applyFont="1" applyAlignment="1">
      <alignment horizontal="left" indent="2"/>
    </xf>
    <xf numFmtId="169" fontId="0" fillId="0" borderId="0" xfId="4" applyNumberFormat="1" applyFont="1" applyFill="1"/>
    <xf numFmtId="169" fontId="0" fillId="0" borderId="4" xfId="0" applyNumberFormat="1" applyFill="1" applyBorder="1"/>
  </cellXfs>
  <cellStyles count="9">
    <cellStyle name="Comma" xfId="5" builtinId="3"/>
    <cellStyle name="Comma 3" xfId="4" xr:uid="{00000000-0005-0000-0000-000001000000}"/>
    <cellStyle name="Currency" xfId="1" builtinId="4"/>
    <cellStyle name="Currency 2" xfId="7" xr:uid="{00000000-0005-0000-0000-000003000000}"/>
    <cellStyle name="Normal" xfId="0" builtinId="0"/>
    <cellStyle name="Normal 2" xfId="6" xr:uid="{00000000-0005-0000-0000-000005000000}"/>
    <cellStyle name="Normal 3" xfId="3" xr:uid="{00000000-0005-0000-0000-000006000000}"/>
    <cellStyle name="Percent" xfId="2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3</xdr:col>
      <xdr:colOff>114803</xdr:colOff>
      <xdr:row>72</xdr:row>
      <xdr:rowOff>19880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4FCF1-FE45-A98C-93D0-F6ECF7A2A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124825"/>
          <a:ext cx="3600953" cy="5944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180975</xdr:rowOff>
    </xdr:from>
    <xdr:to>
      <xdr:col>1</xdr:col>
      <xdr:colOff>143098</xdr:colOff>
      <xdr:row>35</xdr:row>
      <xdr:rowOff>114370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3697EF8-CCA6-611C-D59D-2EA9FD40C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591300"/>
          <a:ext cx="1600423" cy="5048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5</xdr:col>
      <xdr:colOff>296200</xdr:colOff>
      <xdr:row>32</xdr:row>
      <xdr:rowOff>181053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C87665-1A04-F0E5-7618-CE0D3F338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29325"/>
          <a:ext cx="6630325" cy="562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15B7-2803-4FE8-852A-AF918B6FD314}">
  <sheetPr>
    <pageSetUpPr fitToPage="1"/>
  </sheetPr>
  <dimension ref="A1:M34"/>
  <sheetViews>
    <sheetView tabSelected="1" zoomScaleNormal="100" workbookViewId="0">
      <pane ySplit="4" topLeftCell="A5" activePane="bottomLeft" state="frozen"/>
      <selection activeCell="B31" sqref="B31"/>
      <selection pane="bottomLeft" activeCell="G25" sqref="G25"/>
    </sheetView>
  </sheetViews>
  <sheetFormatPr defaultColWidth="13.42578125" defaultRowHeight="15" x14ac:dyDescent="0.25"/>
  <cols>
    <col min="1" max="1" width="54.5703125" customWidth="1"/>
    <col min="2" max="3" width="21.140625" customWidth="1"/>
    <col min="4" max="10" width="17.28515625" customWidth="1"/>
    <col min="11" max="11" width="18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58</v>
      </c>
    </row>
    <row r="4" spans="1:13" x14ac:dyDescent="0.25">
      <c r="A4" s="1"/>
      <c r="B4" s="2" t="s">
        <v>21</v>
      </c>
      <c r="C4" s="2">
        <v>46265</v>
      </c>
    </row>
    <row r="5" spans="1:13" x14ac:dyDescent="0.25">
      <c r="A5" s="3" t="s">
        <v>22</v>
      </c>
      <c r="B5" s="24"/>
      <c r="C5" s="23"/>
      <c r="D5" s="53"/>
      <c r="E5" s="54"/>
      <c r="F5" s="52"/>
      <c r="G5" s="23"/>
      <c r="H5" s="23"/>
      <c r="I5" s="23"/>
      <c r="J5" s="23"/>
      <c r="K5" s="23"/>
      <c r="L5" s="23"/>
      <c r="M5" s="23"/>
    </row>
    <row r="6" spans="1:13" x14ac:dyDescent="0.25">
      <c r="A6" s="5" t="s">
        <v>59</v>
      </c>
      <c r="B6" s="6"/>
      <c r="C6" s="40"/>
      <c r="D6" s="55"/>
      <c r="E6" s="56"/>
    </row>
    <row r="7" spans="1:13" x14ac:dyDescent="0.25">
      <c r="A7" s="5" t="s">
        <v>60</v>
      </c>
      <c r="B7" s="6"/>
      <c r="C7" s="40"/>
      <c r="D7" s="55"/>
      <c r="E7" s="56"/>
    </row>
    <row r="8" spans="1:13" x14ac:dyDescent="0.25">
      <c r="A8" s="5" t="s">
        <v>61</v>
      </c>
      <c r="B8" s="6"/>
      <c r="C8" s="40"/>
      <c r="D8" s="55"/>
      <c r="E8" s="56"/>
    </row>
    <row r="9" spans="1:13" x14ac:dyDescent="0.25">
      <c r="A9" s="5" t="s">
        <v>62</v>
      </c>
      <c r="B9" s="6"/>
      <c r="C9" s="40"/>
      <c r="D9" s="55"/>
      <c r="E9" s="56"/>
    </row>
    <row r="10" spans="1:13" x14ac:dyDescent="0.25">
      <c r="A10" s="5" t="s">
        <v>63</v>
      </c>
      <c r="B10" s="6"/>
      <c r="C10" s="40"/>
      <c r="D10" s="55"/>
      <c r="E10" s="56"/>
    </row>
    <row r="11" spans="1:13" x14ac:dyDescent="0.25">
      <c r="A11" s="5" t="s">
        <v>54</v>
      </c>
      <c r="B11" s="6"/>
      <c r="C11" s="40"/>
      <c r="D11" s="55"/>
      <c r="E11" s="56"/>
    </row>
    <row r="12" spans="1:13" x14ac:dyDescent="0.25">
      <c r="A12" s="5" t="s">
        <v>55</v>
      </c>
      <c r="B12" s="7"/>
      <c r="C12" s="40"/>
      <c r="D12" s="55"/>
      <c r="E12" s="56"/>
      <c r="F12" s="57"/>
    </row>
    <row r="13" spans="1:13" x14ac:dyDescent="0.25">
      <c r="A13" s="5" t="s">
        <v>56</v>
      </c>
      <c r="B13" s="6"/>
      <c r="C13" s="40"/>
      <c r="D13" s="55"/>
      <c r="E13" s="56"/>
      <c r="F13" s="57"/>
    </row>
    <row r="14" spans="1:13" x14ac:dyDescent="0.25">
      <c r="A14" s="5" t="s">
        <v>57</v>
      </c>
      <c r="B14" s="6"/>
      <c r="C14" s="40"/>
      <c r="D14" s="55"/>
      <c r="E14" s="56"/>
      <c r="F14" s="57"/>
    </row>
    <row r="15" spans="1:13" x14ac:dyDescent="0.25">
      <c r="A15" s="5" t="s">
        <v>2</v>
      </c>
      <c r="B15" s="6"/>
      <c r="C15" s="40"/>
      <c r="D15" s="55"/>
      <c r="E15" s="56"/>
      <c r="F15" s="57"/>
    </row>
    <row r="16" spans="1:13" x14ac:dyDescent="0.25">
      <c r="A16" s="5" t="s">
        <v>3</v>
      </c>
      <c r="B16" s="6"/>
      <c r="C16" s="40"/>
      <c r="D16" s="55"/>
      <c r="E16" s="56"/>
      <c r="F16" s="57"/>
    </row>
    <row r="17" spans="1:6" x14ac:dyDescent="0.25">
      <c r="A17" s="5" t="s">
        <v>4</v>
      </c>
      <c r="B17" s="6"/>
      <c r="C17" s="40"/>
      <c r="D17" s="55"/>
      <c r="E17" s="56"/>
      <c r="F17" s="57"/>
    </row>
    <row r="18" spans="1:6" x14ac:dyDescent="0.25">
      <c r="A18" s="5" t="s">
        <v>49</v>
      </c>
      <c r="B18" s="6"/>
      <c r="C18" s="40"/>
      <c r="D18" s="55"/>
      <c r="E18" s="56"/>
      <c r="F18" s="57"/>
    </row>
    <row r="19" spans="1:6" x14ac:dyDescent="0.25">
      <c r="A19" s="5" t="s">
        <v>5</v>
      </c>
      <c r="B19" s="6"/>
      <c r="C19" s="40"/>
      <c r="D19" s="55"/>
      <c r="E19" s="56"/>
      <c r="F19" s="57"/>
    </row>
    <row r="20" spans="1:6" ht="15.75" thickBot="1" x14ac:dyDescent="0.3">
      <c r="A20" s="3" t="s">
        <v>6</v>
      </c>
      <c r="B20" s="9"/>
      <c r="C20" s="64">
        <f>SUM(C6:C19)</f>
        <v>0</v>
      </c>
    </row>
    <row r="21" spans="1:6" x14ac:dyDescent="0.25">
      <c r="B21" s="10"/>
      <c r="C21" s="44"/>
    </row>
    <row r="22" spans="1:6" x14ac:dyDescent="0.25">
      <c r="A22" s="15" t="s">
        <v>26</v>
      </c>
      <c r="B22" s="10"/>
      <c r="C22" s="44">
        <v>-1152061.69</v>
      </c>
    </row>
    <row r="23" spans="1:6" x14ac:dyDescent="0.25">
      <c r="B23" s="10"/>
      <c r="C23" s="44"/>
    </row>
    <row r="24" spans="1:6" x14ac:dyDescent="0.25">
      <c r="A24" s="5" t="s">
        <v>23</v>
      </c>
      <c r="B24" s="11"/>
      <c r="C24" s="40"/>
    </row>
    <row r="25" spans="1:6" x14ac:dyDescent="0.25">
      <c r="A25" s="5" t="s">
        <v>24</v>
      </c>
      <c r="B25" s="21"/>
      <c r="C25" s="40"/>
    </row>
    <row r="26" spans="1:6" x14ac:dyDescent="0.25">
      <c r="A26" s="3" t="s">
        <v>25</v>
      </c>
      <c r="B26" s="6"/>
      <c r="C26" s="63">
        <f>SUM(C22:C25)</f>
        <v>-1152061.69</v>
      </c>
    </row>
    <row r="27" spans="1:6" ht="15.75" thickBot="1" x14ac:dyDescent="0.3">
      <c r="A27" s="12" t="s">
        <v>7</v>
      </c>
      <c r="B27" s="22"/>
      <c r="C27" s="65">
        <f>SUM(C26)+C20</f>
        <v>-1152061.69</v>
      </c>
    </row>
    <row r="28" spans="1:6" x14ac:dyDescent="0.25">
      <c r="A28" s="3"/>
      <c r="B28" s="4"/>
      <c r="C28" s="46"/>
    </row>
    <row r="29" spans="1:6" x14ac:dyDescent="0.25">
      <c r="A29" s="13" t="s">
        <v>8</v>
      </c>
      <c r="B29" s="14"/>
      <c r="C29" s="14">
        <v>3.2232033333333332E-3</v>
      </c>
    </row>
    <row r="30" spans="1:6" x14ac:dyDescent="0.25">
      <c r="A30" s="15" t="s">
        <v>9</v>
      </c>
      <c r="B30" s="43"/>
      <c r="C30" s="43">
        <f>(C27+B34)*C29</f>
        <v>13820.41111394184</v>
      </c>
      <c r="D30" s="55"/>
      <c r="E30" s="56"/>
      <c r="F30" s="57"/>
    </row>
    <row r="31" spans="1:6" x14ac:dyDescent="0.25">
      <c r="A31" s="15"/>
      <c r="B31" s="43"/>
      <c r="C31" s="43"/>
    </row>
    <row r="32" spans="1:6" x14ac:dyDescent="0.25">
      <c r="A32" s="3"/>
      <c r="B32" s="43"/>
      <c r="C32" s="43"/>
    </row>
    <row r="33" spans="1:3" x14ac:dyDescent="0.25">
      <c r="A33" s="3"/>
      <c r="B33" s="45"/>
      <c r="C33" s="45"/>
    </row>
    <row r="34" spans="1:3" ht="15.75" thickBot="1" x14ac:dyDescent="0.3">
      <c r="A34" s="12" t="s">
        <v>10</v>
      </c>
      <c r="B34" s="65">
        <v>5439849.2369461041</v>
      </c>
      <c r="C34" s="65">
        <f>C27+C30+B34+C32</f>
        <v>4301607.9580600457</v>
      </c>
    </row>
  </sheetData>
  <pageMargins left="0.7" right="0.7" top="0.75" bottom="0.75" header="0.3" footer="0.3"/>
  <pageSetup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15E4-66FF-4B86-849F-9BD87E072DDB}">
  <sheetPr>
    <pageSetUpPr fitToPage="1"/>
  </sheetPr>
  <dimension ref="A1:M33"/>
  <sheetViews>
    <sheetView zoomScaleNormal="100" workbookViewId="0">
      <pane ySplit="4" topLeftCell="A5" activePane="bottomLeft" state="frozen"/>
      <selection activeCell="F23" sqref="F23"/>
      <selection pane="bottomLeft" activeCell="C35" sqref="C35"/>
    </sheetView>
  </sheetViews>
  <sheetFormatPr defaultColWidth="13.42578125" defaultRowHeight="15" x14ac:dyDescent="0.25"/>
  <cols>
    <col min="1" max="1" width="54.5703125" customWidth="1"/>
    <col min="2" max="3" width="21.140625" customWidth="1"/>
    <col min="4" max="10" width="17.28515625" customWidth="1"/>
    <col min="11" max="11" width="18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81</v>
      </c>
    </row>
    <row r="4" spans="1:13" x14ac:dyDescent="0.25">
      <c r="A4" s="1"/>
      <c r="B4" s="2" t="s">
        <v>21</v>
      </c>
      <c r="C4" s="2">
        <f>'Monthly Cost Tracker AP7'!C4</f>
        <v>46265</v>
      </c>
    </row>
    <row r="5" spans="1:13" x14ac:dyDescent="0.25">
      <c r="A5" s="3" t="s">
        <v>22</v>
      </c>
      <c r="B5" s="24"/>
      <c r="C5" s="23"/>
      <c r="D5" s="53"/>
      <c r="E5" s="54"/>
      <c r="F5" s="52"/>
      <c r="G5" s="23"/>
      <c r="H5" s="23"/>
      <c r="I5" s="23"/>
      <c r="J5" s="23"/>
      <c r="K5" s="23"/>
      <c r="L5" s="23"/>
      <c r="M5" s="23"/>
    </row>
    <row r="6" spans="1:13" x14ac:dyDescent="0.25">
      <c r="A6" s="5" t="s">
        <v>75</v>
      </c>
      <c r="B6" s="6"/>
      <c r="C6" s="40"/>
      <c r="D6" s="55"/>
      <c r="E6" s="56"/>
    </row>
    <row r="7" spans="1:13" x14ac:dyDescent="0.25">
      <c r="A7" s="5" t="s">
        <v>76</v>
      </c>
      <c r="B7" s="6"/>
      <c r="C7" s="40"/>
      <c r="D7" s="55"/>
      <c r="E7" s="56"/>
    </row>
    <row r="8" spans="1:13" x14ac:dyDescent="0.25">
      <c r="A8" s="5" t="s">
        <v>77</v>
      </c>
      <c r="B8" s="6"/>
      <c r="C8" s="40"/>
      <c r="D8" s="55"/>
      <c r="E8" s="56"/>
    </row>
    <row r="9" spans="1:13" x14ac:dyDescent="0.25">
      <c r="A9" s="5" t="s">
        <v>78</v>
      </c>
      <c r="B9" s="6"/>
      <c r="C9" s="40"/>
      <c r="D9" s="55"/>
      <c r="E9" s="56"/>
    </row>
    <row r="10" spans="1:13" x14ac:dyDescent="0.25">
      <c r="A10" s="5" t="s">
        <v>79</v>
      </c>
      <c r="B10" s="6"/>
      <c r="C10" s="40"/>
      <c r="D10" s="55"/>
      <c r="E10" s="56"/>
    </row>
    <row r="11" spans="1:13" x14ac:dyDescent="0.25">
      <c r="A11" s="5" t="s">
        <v>80</v>
      </c>
      <c r="B11" s="6"/>
      <c r="C11" s="40"/>
      <c r="D11" s="55"/>
      <c r="E11" s="56"/>
    </row>
    <row r="12" spans="1:13" x14ac:dyDescent="0.25">
      <c r="A12" s="5" t="s">
        <v>55</v>
      </c>
      <c r="B12" s="7"/>
      <c r="C12" s="40"/>
      <c r="D12" s="55"/>
      <c r="E12" s="56"/>
      <c r="F12" s="57"/>
    </row>
    <row r="13" spans="1:13" x14ac:dyDescent="0.25">
      <c r="A13" s="69" t="s">
        <v>82</v>
      </c>
      <c r="B13" s="6"/>
      <c r="C13" s="40"/>
      <c r="D13" s="55"/>
      <c r="E13" s="56"/>
    </row>
    <row r="14" spans="1:13" x14ac:dyDescent="0.25">
      <c r="A14" s="5" t="s">
        <v>56</v>
      </c>
      <c r="B14" s="6"/>
      <c r="C14" s="40"/>
      <c r="D14" s="55"/>
      <c r="E14" s="56"/>
      <c r="F14" s="57"/>
    </row>
    <row r="15" spans="1:13" x14ac:dyDescent="0.25">
      <c r="A15" s="5" t="s">
        <v>57</v>
      </c>
      <c r="B15" s="6"/>
      <c r="C15" s="40"/>
      <c r="D15" s="55"/>
      <c r="E15" s="56"/>
      <c r="F15" s="57"/>
    </row>
    <row r="16" spans="1:13" x14ac:dyDescent="0.25">
      <c r="A16" s="5" t="s">
        <v>2</v>
      </c>
      <c r="B16" s="6"/>
      <c r="C16" s="40"/>
      <c r="D16" s="55"/>
      <c r="E16" s="56"/>
      <c r="F16" s="57"/>
    </row>
    <row r="17" spans="1:6" x14ac:dyDescent="0.25">
      <c r="A17" s="5" t="s">
        <v>3</v>
      </c>
      <c r="B17" s="6"/>
      <c r="C17" s="40"/>
      <c r="D17" s="55"/>
      <c r="E17" s="56"/>
      <c r="F17" s="57"/>
    </row>
    <row r="18" spans="1:6" x14ac:dyDescent="0.25">
      <c r="A18" s="5" t="s">
        <v>4</v>
      </c>
      <c r="B18" s="6"/>
      <c r="C18" s="40"/>
      <c r="D18" s="55"/>
      <c r="E18" s="56"/>
      <c r="F18" s="57"/>
    </row>
    <row r="19" spans="1:6" x14ac:dyDescent="0.25">
      <c r="A19" s="5" t="s">
        <v>49</v>
      </c>
      <c r="B19" s="6"/>
      <c r="C19" s="40"/>
      <c r="D19" s="55"/>
      <c r="E19" s="56"/>
      <c r="F19" s="57"/>
    </row>
    <row r="20" spans="1:6" x14ac:dyDescent="0.25">
      <c r="A20" s="5" t="s">
        <v>5</v>
      </c>
      <c r="B20" s="6"/>
      <c r="C20" s="40"/>
      <c r="D20" s="55"/>
      <c r="E20" s="56"/>
      <c r="F20" s="57"/>
    </row>
    <row r="21" spans="1:6" ht="15.75" thickBot="1" x14ac:dyDescent="0.3">
      <c r="A21" s="3" t="s">
        <v>6</v>
      </c>
      <c r="B21" s="9"/>
      <c r="C21" s="64">
        <f>SUM(C6:C20)</f>
        <v>0</v>
      </c>
    </row>
    <row r="22" spans="1:6" x14ac:dyDescent="0.25">
      <c r="B22" s="10"/>
      <c r="C22" s="44"/>
    </row>
    <row r="23" spans="1:6" x14ac:dyDescent="0.25">
      <c r="A23" s="15" t="s">
        <v>26</v>
      </c>
      <c r="B23" s="10"/>
      <c r="C23" s="44"/>
    </row>
    <row r="24" spans="1:6" x14ac:dyDescent="0.25">
      <c r="B24" s="10"/>
      <c r="C24" s="44"/>
    </row>
    <row r="25" spans="1:6" x14ac:dyDescent="0.25">
      <c r="A25" s="5" t="s">
        <v>23</v>
      </c>
      <c r="B25" s="11"/>
      <c r="C25" s="40"/>
    </row>
    <row r="26" spans="1:6" x14ac:dyDescent="0.25">
      <c r="A26" s="5" t="s">
        <v>24</v>
      </c>
      <c r="B26" s="21"/>
      <c r="C26" s="40"/>
    </row>
    <row r="27" spans="1:6" x14ac:dyDescent="0.25">
      <c r="A27" s="3" t="s">
        <v>25</v>
      </c>
      <c r="B27" s="6"/>
      <c r="C27" s="63">
        <f>C25+C26</f>
        <v>0</v>
      </c>
    </row>
    <row r="28" spans="1:6" ht="15.75" thickBot="1" x14ac:dyDescent="0.3">
      <c r="A28" s="12" t="s">
        <v>7</v>
      </c>
      <c r="B28" s="22"/>
      <c r="C28" s="65">
        <f>-C27+C21</f>
        <v>0</v>
      </c>
    </row>
    <row r="29" spans="1:6" x14ac:dyDescent="0.25">
      <c r="A29" s="3"/>
      <c r="B29" s="4"/>
      <c r="C29" s="46"/>
    </row>
    <row r="30" spans="1:6" x14ac:dyDescent="0.25">
      <c r="A30" s="13" t="s">
        <v>8</v>
      </c>
      <c r="B30" s="14"/>
      <c r="C30" s="14">
        <f>'Monthly Cost Tracker AP7'!C29</f>
        <v>3.2232033333333332E-3</v>
      </c>
    </row>
    <row r="31" spans="1:6" x14ac:dyDescent="0.25">
      <c r="A31" s="15" t="s">
        <v>9</v>
      </c>
      <c r="B31" s="43"/>
      <c r="C31" s="43">
        <f>(C28+B33)*C30</f>
        <v>83067.445687051179</v>
      </c>
      <c r="D31" s="55"/>
      <c r="E31" s="56"/>
      <c r="F31" s="57"/>
    </row>
    <row r="32" spans="1:6" x14ac:dyDescent="0.25">
      <c r="A32" s="3"/>
      <c r="B32" s="45"/>
      <c r="C32" s="45"/>
    </row>
    <row r="33" spans="1:3" ht="15.75" thickBot="1" x14ac:dyDescent="0.3">
      <c r="A33" s="12" t="s">
        <v>10</v>
      </c>
      <c r="B33" s="65">
        <v>25771705.069920458</v>
      </c>
      <c r="C33" s="65">
        <f>C28+C31+B33</f>
        <v>25854772.51560751</v>
      </c>
    </row>
  </sheetData>
  <pageMargins left="0.7" right="0.7" top="0.75" bottom="0.75" header="0.3" footer="0.3"/>
  <pageSetup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3481-053C-4F13-B211-876F901C9886}">
  <sheetPr>
    <pageSetUpPr fitToPage="1"/>
  </sheetPr>
  <dimension ref="A1:M33"/>
  <sheetViews>
    <sheetView zoomScaleNormal="100" workbookViewId="0">
      <pane ySplit="4" topLeftCell="A5" activePane="bottomLeft" state="frozen"/>
      <selection activeCell="F23" sqref="F23"/>
      <selection pane="bottomLeft" activeCell="D26" sqref="D26"/>
    </sheetView>
  </sheetViews>
  <sheetFormatPr defaultColWidth="13.42578125" defaultRowHeight="15" x14ac:dyDescent="0.25"/>
  <cols>
    <col min="1" max="1" width="54.5703125" customWidth="1"/>
    <col min="2" max="3" width="21.140625" customWidth="1"/>
    <col min="4" max="10" width="17.28515625" customWidth="1"/>
    <col min="11" max="11" width="18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83</v>
      </c>
    </row>
    <row r="4" spans="1:13" x14ac:dyDescent="0.25">
      <c r="A4" s="1"/>
      <c r="B4" s="2" t="s">
        <v>21</v>
      </c>
      <c r="C4" s="2">
        <f>'Monthly Cost Tracker AP7'!C4</f>
        <v>46265</v>
      </c>
    </row>
    <row r="5" spans="1:13" x14ac:dyDescent="0.25">
      <c r="A5" s="3" t="s">
        <v>22</v>
      </c>
      <c r="B5" s="24"/>
      <c r="C5" s="23"/>
      <c r="D5" s="53"/>
      <c r="E5" s="54"/>
      <c r="F5" s="52"/>
      <c r="G5" s="23"/>
      <c r="H5" s="23"/>
      <c r="I5" s="23"/>
      <c r="J5" s="23"/>
      <c r="K5" s="23"/>
      <c r="L5" s="23"/>
      <c r="M5" s="23"/>
    </row>
    <row r="6" spans="1:13" x14ac:dyDescent="0.25">
      <c r="A6" s="5" t="s">
        <v>75</v>
      </c>
      <c r="B6" s="6"/>
      <c r="C6" s="40">
        <v>279765.73000000004</v>
      </c>
      <c r="D6" s="55"/>
      <c r="E6" s="56"/>
    </row>
    <row r="7" spans="1:13" x14ac:dyDescent="0.25">
      <c r="A7" s="5" t="s">
        <v>76</v>
      </c>
      <c r="B7" s="6"/>
      <c r="C7" s="40">
        <v>4448.5100000000011</v>
      </c>
      <c r="D7" s="55"/>
      <c r="E7" s="56"/>
    </row>
    <row r="8" spans="1:13" x14ac:dyDescent="0.25">
      <c r="A8" s="5" t="s">
        <v>77</v>
      </c>
      <c r="B8" s="6"/>
      <c r="C8" s="40">
        <v>2976.1100000000006</v>
      </c>
      <c r="D8" s="55"/>
      <c r="E8" s="56"/>
    </row>
    <row r="9" spans="1:13" x14ac:dyDescent="0.25">
      <c r="A9" s="5" t="s">
        <v>78</v>
      </c>
      <c r="B9" s="6"/>
      <c r="C9" s="40">
        <v>0</v>
      </c>
      <c r="D9" s="55"/>
      <c r="E9" s="56"/>
    </row>
    <row r="10" spans="1:13" x14ac:dyDescent="0.25">
      <c r="A10" s="5" t="s">
        <v>79</v>
      </c>
      <c r="B10" s="6"/>
      <c r="C10" s="40">
        <v>0</v>
      </c>
      <c r="D10" s="55"/>
      <c r="E10" s="56"/>
    </row>
    <row r="11" spans="1:13" x14ac:dyDescent="0.25">
      <c r="A11" s="5" t="s">
        <v>80</v>
      </c>
      <c r="B11" s="6"/>
      <c r="C11" s="40">
        <v>0</v>
      </c>
      <c r="D11" s="55"/>
      <c r="E11" s="56"/>
    </row>
    <row r="12" spans="1:13" x14ac:dyDescent="0.25">
      <c r="A12" s="5" t="s">
        <v>55</v>
      </c>
      <c r="B12" s="7"/>
      <c r="C12" s="40">
        <v>0</v>
      </c>
      <c r="D12" s="55"/>
      <c r="E12" s="56"/>
      <c r="F12" s="57"/>
    </row>
    <row r="13" spans="1:13" x14ac:dyDescent="0.25">
      <c r="A13" s="69" t="s">
        <v>82</v>
      </c>
      <c r="B13" s="6"/>
      <c r="C13" s="40">
        <v>0</v>
      </c>
      <c r="D13" s="55"/>
      <c r="E13" s="56"/>
    </row>
    <row r="14" spans="1:13" x14ac:dyDescent="0.25">
      <c r="A14" s="5" t="s">
        <v>56</v>
      </c>
      <c r="B14" s="6"/>
      <c r="C14" s="40">
        <v>-20022384.606422253</v>
      </c>
      <c r="D14" s="55"/>
      <c r="E14" s="56"/>
      <c r="F14" s="57"/>
    </row>
    <row r="15" spans="1:13" x14ac:dyDescent="0.25">
      <c r="A15" s="5" t="s">
        <v>57</v>
      </c>
      <c r="B15" s="6"/>
      <c r="C15" s="40">
        <v>-7125731.5799999814</v>
      </c>
      <c r="D15" s="55"/>
      <c r="E15" s="56"/>
      <c r="F15" s="57"/>
    </row>
    <row r="16" spans="1:13" x14ac:dyDescent="0.25">
      <c r="A16" s="5" t="s">
        <v>2</v>
      </c>
      <c r="B16" s="6"/>
      <c r="C16" s="40">
        <v>8427199.2549342569</v>
      </c>
      <c r="D16" s="55"/>
      <c r="E16" s="56"/>
      <c r="F16" s="57"/>
    </row>
    <row r="17" spans="1:6" x14ac:dyDescent="0.25">
      <c r="A17" s="5" t="s">
        <v>3</v>
      </c>
      <c r="B17" s="6"/>
      <c r="C17" s="40">
        <v>4559980.6140330834</v>
      </c>
      <c r="D17" s="55"/>
      <c r="E17" s="56"/>
      <c r="F17" s="57"/>
    </row>
    <row r="18" spans="1:6" x14ac:dyDescent="0.25">
      <c r="A18" s="5" t="s">
        <v>4</v>
      </c>
      <c r="B18" s="6"/>
      <c r="C18" s="40">
        <v>670082.37999999977</v>
      </c>
      <c r="D18" s="55"/>
      <c r="E18" s="56"/>
      <c r="F18" s="57"/>
    </row>
    <row r="19" spans="1:6" x14ac:dyDescent="0.25">
      <c r="A19" s="5" t="s">
        <v>49</v>
      </c>
      <c r="B19" s="6"/>
      <c r="C19" s="40">
        <v>248418.91</v>
      </c>
      <c r="D19" s="55"/>
      <c r="E19" s="56"/>
      <c r="F19" s="57"/>
    </row>
    <row r="20" spans="1:6" x14ac:dyDescent="0.25">
      <c r="A20" s="5" t="s">
        <v>5</v>
      </c>
      <c r="B20" s="6"/>
      <c r="C20" s="40">
        <v>854166.66666666663</v>
      </c>
      <c r="D20" s="55"/>
      <c r="E20" s="56"/>
      <c r="F20" s="57"/>
    </row>
    <row r="21" spans="1:6" ht="15.75" thickBot="1" x14ac:dyDescent="0.3">
      <c r="A21" s="3" t="s">
        <v>6</v>
      </c>
      <c r="B21" s="9"/>
      <c r="C21" s="64">
        <f>SUM(C6:C20)</f>
        <v>-12101078.010788227</v>
      </c>
    </row>
    <row r="22" spans="1:6" x14ac:dyDescent="0.25">
      <c r="B22" s="10"/>
      <c r="C22" s="44"/>
    </row>
    <row r="23" spans="1:6" x14ac:dyDescent="0.25">
      <c r="A23" s="15" t="s">
        <v>26</v>
      </c>
      <c r="B23" s="10"/>
      <c r="C23" s="44"/>
    </row>
    <row r="24" spans="1:6" x14ac:dyDescent="0.25">
      <c r="B24" s="10"/>
      <c r="C24" s="44"/>
    </row>
    <row r="25" spans="1:6" x14ac:dyDescent="0.25">
      <c r="A25" s="5" t="s">
        <v>23</v>
      </c>
      <c r="B25" s="11"/>
      <c r="C25" s="40">
        <v>4399180.3430433217</v>
      </c>
    </row>
    <row r="26" spans="1:6" x14ac:dyDescent="0.25">
      <c r="A26" s="5" t="s">
        <v>24</v>
      </c>
      <c r="B26" s="21"/>
      <c r="C26" s="40">
        <v>198408.62274531857</v>
      </c>
    </row>
    <row r="27" spans="1:6" x14ac:dyDescent="0.25">
      <c r="A27" s="3" t="s">
        <v>25</v>
      </c>
      <c r="B27" s="6"/>
      <c r="C27" s="63">
        <f>C25+C26</f>
        <v>4597588.9657886401</v>
      </c>
    </row>
    <row r="28" spans="1:6" ht="15.75" thickBot="1" x14ac:dyDescent="0.3">
      <c r="A28" s="12" t="s">
        <v>7</v>
      </c>
      <c r="B28" s="22"/>
      <c r="C28" s="65">
        <f>-C27+C21</f>
        <v>-16698666.976576867</v>
      </c>
    </row>
    <row r="29" spans="1:6" x14ac:dyDescent="0.25">
      <c r="A29" s="3"/>
      <c r="B29" s="4"/>
      <c r="C29" s="46"/>
    </row>
    <row r="30" spans="1:6" x14ac:dyDescent="0.25">
      <c r="A30" s="13" t="s">
        <v>8</v>
      </c>
      <c r="B30" s="14"/>
      <c r="C30" s="14">
        <f>'Monthly Cost Tracker AP8'!C30</f>
        <v>3.2232033333333332E-3</v>
      </c>
    </row>
    <row r="31" spans="1:6" x14ac:dyDescent="0.25">
      <c r="A31" s="15" t="s">
        <v>9</v>
      </c>
      <c r="B31" s="43"/>
      <c r="C31" s="43">
        <f>(C28+B33)*C30</f>
        <v>-53823.199061125808</v>
      </c>
      <c r="D31" s="55"/>
      <c r="E31" s="56"/>
      <c r="F31" s="57"/>
    </row>
    <row r="32" spans="1:6" x14ac:dyDescent="0.25">
      <c r="A32" s="3"/>
      <c r="B32" s="45"/>
      <c r="C32" s="45"/>
    </row>
    <row r="33" spans="1:3" ht="15.75" thickBot="1" x14ac:dyDescent="0.3">
      <c r="A33" s="12" t="s">
        <v>10</v>
      </c>
      <c r="B33" s="65">
        <v>0</v>
      </c>
      <c r="C33" s="65">
        <f>C28+C31+B33</f>
        <v>-16752490.175637992</v>
      </c>
    </row>
  </sheetData>
  <pageMargins left="0.7" right="0.7" top="0.75" bottom="0.75" header="0.3" footer="0.3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26"/>
  <sheetViews>
    <sheetView zoomScaleNormal="100" workbookViewId="0">
      <selection activeCell="J25" sqref="J25"/>
    </sheetView>
  </sheetViews>
  <sheetFormatPr defaultRowHeight="15" x14ac:dyDescent="0.25"/>
  <cols>
    <col min="1" max="1" width="21.7109375" customWidth="1"/>
    <col min="2" max="2" width="13.7109375" customWidth="1"/>
    <col min="3" max="3" width="16.42578125" customWidth="1"/>
    <col min="4" max="4" width="21.5703125" customWidth="1"/>
    <col min="5" max="5" width="12.28515625" bestFit="1" customWidth="1"/>
    <col min="6" max="6" width="14" bestFit="1" customWidth="1"/>
    <col min="7" max="7" width="16" customWidth="1"/>
    <col min="8" max="9" width="14" bestFit="1" customWidth="1"/>
    <col min="10" max="10" width="12.28515625" bestFit="1" customWidth="1"/>
  </cols>
  <sheetData>
    <row r="1" spans="1:4" x14ac:dyDescent="0.25">
      <c r="A1" s="19" t="s">
        <v>0</v>
      </c>
    </row>
    <row r="2" spans="1:4" x14ac:dyDescent="0.25">
      <c r="A2" s="19" t="s">
        <v>14</v>
      </c>
    </row>
    <row r="3" spans="1:4" x14ac:dyDescent="0.25">
      <c r="A3" s="19" t="s">
        <v>45</v>
      </c>
    </row>
    <row r="4" spans="1:4" x14ac:dyDescent="0.25">
      <c r="A4" s="19" t="s">
        <v>11</v>
      </c>
    </row>
    <row r="5" spans="1:4" x14ac:dyDescent="0.25">
      <c r="A5" s="62">
        <f>'Monthly Cost Tracker AP7'!C4</f>
        <v>46265</v>
      </c>
    </row>
    <row r="7" spans="1:4" ht="15.75" thickBot="1" x14ac:dyDescent="0.3">
      <c r="A7" s="18"/>
      <c r="D7" s="8"/>
    </row>
    <row r="8" spans="1:4" ht="23.25" x14ac:dyDescent="0.25">
      <c r="A8" s="42" t="s">
        <v>40</v>
      </c>
      <c r="B8" s="42" t="s">
        <v>28</v>
      </c>
      <c r="C8" s="38" t="s">
        <v>14</v>
      </c>
      <c r="D8" s="8"/>
    </row>
    <row r="9" spans="1:4" x14ac:dyDescent="0.25">
      <c r="A9" s="35" t="s">
        <v>29</v>
      </c>
      <c r="B9" s="27" t="s">
        <v>30</v>
      </c>
      <c r="C9" s="36">
        <v>2883151.2300000009</v>
      </c>
    </row>
    <row r="10" spans="1:4" x14ac:dyDescent="0.25">
      <c r="A10" s="35" t="s">
        <v>31</v>
      </c>
      <c r="B10" s="27" t="s">
        <v>30</v>
      </c>
      <c r="C10" s="36">
        <v>655388.81999999995</v>
      </c>
      <c r="D10" s="8"/>
    </row>
    <row r="11" spans="1:4" x14ac:dyDescent="0.25">
      <c r="A11" s="35" t="s">
        <v>32</v>
      </c>
      <c r="B11" s="27" t="s">
        <v>30</v>
      </c>
      <c r="C11" s="36">
        <v>1419068.2200000004</v>
      </c>
      <c r="D11" s="8"/>
    </row>
    <row r="12" spans="1:4" x14ac:dyDescent="0.25">
      <c r="A12" s="35" t="s">
        <v>33</v>
      </c>
      <c r="B12" s="27" t="s">
        <v>34</v>
      </c>
      <c r="C12" s="36">
        <v>654058.74</v>
      </c>
      <c r="D12" s="8"/>
    </row>
    <row r="13" spans="1:4" x14ac:dyDescent="0.25">
      <c r="A13" s="35" t="s">
        <v>35</v>
      </c>
      <c r="B13" s="27" t="s">
        <v>30</v>
      </c>
      <c r="C13" s="36">
        <v>15505.970000000001</v>
      </c>
      <c r="D13" s="25"/>
    </row>
    <row r="14" spans="1:4" x14ac:dyDescent="0.25">
      <c r="A14" s="35" t="s">
        <v>36</v>
      </c>
      <c r="B14" s="27"/>
      <c r="C14" s="36"/>
      <c r="D14" s="25"/>
    </row>
    <row r="15" spans="1:4" x14ac:dyDescent="0.25">
      <c r="A15" s="37" t="s">
        <v>37</v>
      </c>
      <c r="B15" s="27" t="s">
        <v>34</v>
      </c>
      <c r="C15" s="36">
        <v>28736.720000000001</v>
      </c>
      <c r="D15" s="25"/>
    </row>
    <row r="16" spans="1:4" x14ac:dyDescent="0.25">
      <c r="A16" s="37" t="s">
        <v>38</v>
      </c>
      <c r="B16" s="27" t="s">
        <v>34</v>
      </c>
      <c r="C16" s="36">
        <v>373833.83</v>
      </c>
      <c r="D16" s="25"/>
    </row>
    <row r="17" spans="1:4" x14ac:dyDescent="0.25">
      <c r="A17" s="37" t="s">
        <v>39</v>
      </c>
      <c r="B17" s="27" t="s">
        <v>34</v>
      </c>
      <c r="C17" s="36">
        <v>408127.55999999994</v>
      </c>
      <c r="D17" s="25"/>
    </row>
    <row r="18" spans="1:4" x14ac:dyDescent="0.25">
      <c r="D18" s="25"/>
    </row>
    <row r="19" spans="1:4" ht="15.75" thickBot="1" x14ac:dyDescent="0.3">
      <c r="A19" s="33" t="s">
        <v>27</v>
      </c>
      <c r="B19" s="32"/>
      <c r="C19" s="34">
        <f>SUM(C9:C18)</f>
        <v>6437871.0900000008</v>
      </c>
      <c r="D19" s="25"/>
    </row>
    <row r="20" spans="1:4" ht="15.75" thickTop="1" x14ac:dyDescent="0.25">
      <c r="D20" s="25"/>
    </row>
    <row r="21" spans="1:4" x14ac:dyDescent="0.25">
      <c r="D21" s="25"/>
    </row>
    <row r="22" spans="1:4" x14ac:dyDescent="0.25">
      <c r="D22" s="25"/>
    </row>
    <row r="23" spans="1:4" x14ac:dyDescent="0.25">
      <c r="A23" s="26"/>
      <c r="B23" s="8"/>
      <c r="C23" s="8"/>
    </row>
    <row r="24" spans="1:4" x14ac:dyDescent="0.25">
      <c r="A24" s="26"/>
      <c r="B24" s="8"/>
      <c r="C24" s="8"/>
    </row>
    <row r="25" spans="1:4" x14ac:dyDescent="0.25">
      <c r="A25" s="26"/>
      <c r="B25" s="8"/>
      <c r="C25" s="8"/>
    </row>
    <row r="26" spans="1:4" x14ac:dyDescent="0.25">
      <c r="A26" s="26"/>
      <c r="B26" s="8"/>
      <c r="C26" s="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G58"/>
  <sheetViews>
    <sheetView workbookViewId="0">
      <selection activeCell="J49" sqref="J49"/>
    </sheetView>
  </sheetViews>
  <sheetFormatPr defaultRowHeight="15" x14ac:dyDescent="0.25"/>
  <cols>
    <col min="1" max="1" width="21.85546875" customWidth="1"/>
    <col min="2" max="2" width="12.7109375" customWidth="1"/>
    <col min="3" max="3" width="17.7109375" customWidth="1"/>
    <col min="4" max="4" width="20.7109375" customWidth="1"/>
    <col min="5" max="5" width="22" customWidth="1"/>
    <col min="7" max="7" width="11.5703125" bestFit="1" customWidth="1"/>
    <col min="8" max="8" width="14.5703125" bestFit="1" customWidth="1"/>
  </cols>
  <sheetData>
    <row r="1" spans="1:5" x14ac:dyDescent="0.25">
      <c r="A1" s="19" t="s">
        <v>0</v>
      </c>
    </row>
    <row r="2" spans="1:5" x14ac:dyDescent="0.25">
      <c r="A2" s="19" t="s">
        <v>50</v>
      </c>
    </row>
    <row r="3" spans="1:5" x14ac:dyDescent="0.25">
      <c r="A3" s="19" t="s">
        <v>45</v>
      </c>
    </row>
    <row r="4" spans="1:5" x14ac:dyDescent="0.25">
      <c r="A4" s="19" t="s">
        <v>12</v>
      </c>
    </row>
    <row r="5" spans="1:5" x14ac:dyDescent="0.25">
      <c r="A5" s="20">
        <f>+'18A'!A5</f>
        <v>46265</v>
      </c>
    </row>
    <row r="7" spans="1:5" x14ac:dyDescent="0.25">
      <c r="A7" s="17"/>
      <c r="B7" s="16"/>
      <c r="D7" s="8"/>
    </row>
    <row r="8" spans="1:5" x14ac:dyDescent="0.25">
      <c r="A8" s="47"/>
    </row>
    <row r="9" spans="1:5" ht="15.75" thickBot="1" x14ac:dyDescent="0.3"/>
    <row r="10" spans="1:5" ht="35.25" customHeight="1" x14ac:dyDescent="0.25">
      <c r="A10" s="38" t="s">
        <v>40</v>
      </c>
      <c r="B10" s="38" t="s">
        <v>28</v>
      </c>
      <c r="C10" s="38" t="str">
        <f>CONCATENATE(TEXT($A$5,"MMM-YYYY")," kWh")</f>
        <v>Aug-2026 kWh</v>
      </c>
      <c r="D10" s="58" t="s">
        <v>53</v>
      </c>
      <c r="E10" s="58" t="s">
        <v>51</v>
      </c>
    </row>
    <row r="11" spans="1:5" x14ac:dyDescent="0.25">
      <c r="A11" s="35" t="s">
        <v>29</v>
      </c>
      <c r="B11" s="27" t="s">
        <v>30</v>
      </c>
      <c r="C11" s="68">
        <v>1387609788.7400117</v>
      </c>
      <c r="D11" s="61">
        <f>($E$38/$E$57)</f>
        <v>7.6966043691179155E-5</v>
      </c>
      <c r="E11" s="48">
        <f>C11*D11</f>
        <v>106798.83562647161</v>
      </c>
    </row>
    <row r="12" spans="1:5" x14ac:dyDescent="0.25">
      <c r="A12" s="35" t="s">
        <v>31</v>
      </c>
      <c r="B12" s="27" t="s">
        <v>30</v>
      </c>
      <c r="C12" s="68">
        <v>327167801.74506062</v>
      </c>
      <c r="D12" s="61">
        <f>($E$38/$E$57)</f>
        <v>7.6966043691179155E-5</v>
      </c>
      <c r="E12" s="48">
        <f>C12*D12</f>
        <v>25180.811323457376</v>
      </c>
    </row>
    <row r="13" spans="1:5" x14ac:dyDescent="0.25">
      <c r="A13" s="35" t="s">
        <v>32</v>
      </c>
      <c r="B13" s="27" t="s">
        <v>30</v>
      </c>
      <c r="C13" s="68">
        <v>698325044.87654543</v>
      </c>
      <c r="D13" s="61">
        <f>($E$38/$E$57)</f>
        <v>7.6966043691179155E-5</v>
      </c>
      <c r="E13" s="48">
        <f t="shared" ref="E13:E19" si="0">C13*D13</f>
        <v>53747.315914612838</v>
      </c>
    </row>
    <row r="14" spans="1:5" x14ac:dyDescent="0.25">
      <c r="A14" s="35" t="s">
        <v>33</v>
      </c>
      <c r="B14" s="27" t="s">
        <v>34</v>
      </c>
      <c r="C14" s="68">
        <v>326974083.16784477</v>
      </c>
      <c r="D14" s="61">
        <f>($E$38/$E$57)</f>
        <v>7.6966043691179155E-5</v>
      </c>
      <c r="E14" s="48">
        <f t="shared" si="0"/>
        <v>25165.901570979586</v>
      </c>
    </row>
    <row r="15" spans="1:5" x14ac:dyDescent="0.25">
      <c r="A15" s="35" t="s">
        <v>35</v>
      </c>
      <c r="B15" s="27" t="s">
        <v>30</v>
      </c>
      <c r="C15" s="68">
        <v>8066288.5704068569</v>
      </c>
      <c r="D15" s="61">
        <f>($E$38/$E$57)</f>
        <v>7.6966043691179155E-5</v>
      </c>
      <c r="E15" s="48">
        <f t="shared" si="0"/>
        <v>620.83031853559316</v>
      </c>
    </row>
    <row r="16" spans="1:5" x14ac:dyDescent="0.25">
      <c r="A16" s="35" t="s">
        <v>36</v>
      </c>
      <c r="B16" s="27"/>
      <c r="C16" s="68"/>
      <c r="D16" s="61"/>
      <c r="E16" s="48"/>
    </row>
    <row r="17" spans="1:5" x14ac:dyDescent="0.25">
      <c r="A17" s="37" t="s">
        <v>37</v>
      </c>
      <c r="B17" s="27" t="s">
        <v>34</v>
      </c>
      <c r="C17" s="68">
        <v>12738387.839608001</v>
      </c>
      <c r="D17" s="61">
        <f>($E$38/$E$57)</f>
        <v>7.6966043691179155E-5</v>
      </c>
      <c r="E17" s="48">
        <f t="shared" si="0"/>
        <v>980.42331501845467</v>
      </c>
    </row>
    <row r="18" spans="1:5" x14ac:dyDescent="0.25">
      <c r="A18" s="37" t="s">
        <v>38</v>
      </c>
      <c r="B18" s="27" t="s">
        <v>34</v>
      </c>
      <c r="C18" s="68">
        <v>165712720.02391204</v>
      </c>
      <c r="D18" s="61">
        <f>($E$38/$E$57)</f>
        <v>7.6966043691179155E-5</v>
      </c>
      <c r="E18" s="48">
        <f t="shared" si="0"/>
        <v>12754.252449544552</v>
      </c>
    </row>
    <row r="19" spans="1:5" x14ac:dyDescent="0.25">
      <c r="A19" s="37" t="s">
        <v>39</v>
      </c>
      <c r="B19" s="27" t="s">
        <v>34</v>
      </c>
      <c r="C19" s="68">
        <v>184455189.03661051</v>
      </c>
      <c r="D19" s="61">
        <f>($E$38/$E$57)</f>
        <v>7.6966043691179155E-5</v>
      </c>
      <c r="E19" s="48">
        <f t="shared" si="0"/>
        <v>14196.786138456475</v>
      </c>
    </row>
    <row r="20" spans="1:5" x14ac:dyDescent="0.25">
      <c r="C20" s="49"/>
      <c r="D20" s="49"/>
      <c r="E20" s="49"/>
    </row>
    <row r="21" spans="1:5" ht="15.75" thickBot="1" x14ac:dyDescent="0.3">
      <c r="A21" s="33" t="s">
        <v>27</v>
      </c>
      <c r="B21" s="32"/>
      <c r="C21" s="50">
        <f>SUM(C11:C20)</f>
        <v>3111049304.0000005</v>
      </c>
      <c r="D21" s="50"/>
      <c r="E21" s="50">
        <f t="shared" ref="E21" si="1">SUM(E11:E20)</f>
        <v>239445.1566570765</v>
      </c>
    </row>
    <row r="22" spans="1:5" ht="15.75" thickTop="1" x14ac:dyDescent="0.25"/>
    <row r="24" spans="1:5" ht="17.25" x14ac:dyDescent="0.25">
      <c r="A24" t="s">
        <v>52</v>
      </c>
    </row>
    <row r="30" spans="1:5" x14ac:dyDescent="0.25">
      <c r="A30" s="51" t="s">
        <v>65</v>
      </c>
      <c r="B30" s="51"/>
      <c r="C30" s="51"/>
      <c r="D30" s="51"/>
      <c r="E30" s="51"/>
    </row>
    <row r="38" spans="1:7" x14ac:dyDescent="0.25">
      <c r="E38" s="55">
        <v>2380903</v>
      </c>
      <c r="G38" s="8"/>
    </row>
    <row r="40" spans="1:7" x14ac:dyDescent="0.25">
      <c r="A40" s="51" t="s">
        <v>64</v>
      </c>
      <c r="B40" s="51"/>
      <c r="C40" s="51"/>
      <c r="D40" s="51"/>
      <c r="E40" s="51"/>
    </row>
    <row r="50" spans="5:6" x14ac:dyDescent="0.25">
      <c r="E50" s="70">
        <v>13282878801</v>
      </c>
      <c r="F50" s="66" t="s">
        <v>66</v>
      </c>
    </row>
    <row r="51" spans="5:6" x14ac:dyDescent="0.25">
      <c r="E51" s="70">
        <v>3231277025</v>
      </c>
      <c r="F51" s="66" t="s">
        <v>67</v>
      </c>
    </row>
    <row r="52" spans="5:6" x14ac:dyDescent="0.25">
      <c r="E52" s="70">
        <v>7212371801</v>
      </c>
      <c r="F52" s="66" t="s">
        <v>68</v>
      </c>
    </row>
    <row r="53" spans="5:6" x14ac:dyDescent="0.25">
      <c r="E53" s="70">
        <v>3399414455</v>
      </c>
      <c r="F53" s="66" t="s">
        <v>69</v>
      </c>
    </row>
    <row r="54" spans="5:6" x14ac:dyDescent="0.25">
      <c r="E54" s="70">
        <v>3684171231</v>
      </c>
      <c r="F54" s="66" t="s">
        <v>70</v>
      </c>
    </row>
    <row r="55" spans="5:6" x14ac:dyDescent="0.25">
      <c r="E55" s="70">
        <v>79712880</v>
      </c>
      <c r="F55" s="66" t="s">
        <v>71</v>
      </c>
    </row>
    <row r="56" spans="5:6" x14ac:dyDescent="0.25">
      <c r="E56" s="70">
        <v>44633808</v>
      </c>
      <c r="F56" s="66" t="s">
        <v>72</v>
      </c>
    </row>
    <row r="57" spans="5:6" ht="15.75" thickBot="1" x14ac:dyDescent="0.3">
      <c r="E57" s="71">
        <f>SUM(E50:E56)</f>
        <v>30934460001</v>
      </c>
    </row>
    <row r="58" spans="5:6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9"/>
  <sheetViews>
    <sheetView workbookViewId="0">
      <selection activeCell="A2" sqref="A2"/>
    </sheetView>
  </sheetViews>
  <sheetFormatPr defaultRowHeight="15" x14ac:dyDescent="0.25"/>
  <cols>
    <col min="1" max="1" width="39" customWidth="1"/>
    <col min="2" max="2" width="50.5703125" customWidth="1"/>
    <col min="3" max="3" width="3.42578125" customWidth="1"/>
    <col min="4" max="4" width="21.5703125" customWidth="1"/>
  </cols>
  <sheetData>
    <row r="1" spans="1:8" x14ac:dyDescent="0.25">
      <c r="A1" s="19" t="s">
        <v>0</v>
      </c>
    </row>
    <row r="2" spans="1:8" x14ac:dyDescent="0.25">
      <c r="A2" s="19" t="s">
        <v>16</v>
      </c>
    </row>
    <row r="3" spans="1:8" x14ac:dyDescent="0.25">
      <c r="A3" s="19" t="s">
        <v>46</v>
      </c>
    </row>
    <row r="4" spans="1:8" x14ac:dyDescent="0.25">
      <c r="A4" s="20">
        <f>+'18A'!A5</f>
        <v>46265</v>
      </c>
    </row>
    <row r="6" spans="1:8" x14ac:dyDescent="0.25">
      <c r="A6" s="17"/>
      <c r="B6" s="16"/>
      <c r="D6" s="8"/>
    </row>
    <row r="7" spans="1:8" ht="15" customHeight="1" x14ac:dyDescent="0.25">
      <c r="A7" t="s">
        <v>73</v>
      </c>
      <c r="B7" s="60"/>
      <c r="C7" s="60"/>
      <c r="D7" s="60"/>
      <c r="E7" s="60"/>
      <c r="F7" s="60"/>
      <c r="G7" s="60"/>
      <c r="H7" s="60"/>
    </row>
    <row r="8" spans="1:8" x14ac:dyDescent="0.25">
      <c r="A8" s="59"/>
      <c r="B8" s="59"/>
      <c r="C8" s="59"/>
      <c r="D8" s="59"/>
      <c r="E8" s="59"/>
      <c r="F8" s="59"/>
      <c r="G8" s="59"/>
      <c r="H8" s="59"/>
    </row>
    <row r="9" spans="1:8" x14ac:dyDescent="0.25">
      <c r="A9" s="59"/>
      <c r="B9" s="59"/>
      <c r="C9" s="59"/>
      <c r="D9" s="59"/>
      <c r="E9" s="59"/>
      <c r="F9" s="59"/>
      <c r="G9" s="59"/>
      <c r="H9" s="59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G21"/>
  <sheetViews>
    <sheetView workbookViewId="0">
      <selection activeCell="M24" sqref="M24"/>
    </sheetView>
  </sheetViews>
  <sheetFormatPr defaultRowHeight="15" x14ac:dyDescent="0.25"/>
  <cols>
    <col min="1" max="1" width="20.28515625" customWidth="1"/>
    <col min="2" max="2" width="15.7109375" customWidth="1"/>
    <col min="3" max="3" width="14" customWidth="1"/>
    <col min="4" max="4" width="16" customWidth="1"/>
    <col min="5" max="5" width="12" customWidth="1"/>
    <col min="6" max="6" width="17.42578125" customWidth="1"/>
    <col min="7" max="7" width="14.85546875" customWidth="1"/>
    <col min="13" max="13" width="11.5703125" bestFit="1" customWidth="1"/>
  </cols>
  <sheetData>
    <row r="1" spans="1:7" x14ac:dyDescent="0.25">
      <c r="A1" s="19" t="s">
        <v>0</v>
      </c>
    </row>
    <row r="2" spans="1:7" x14ac:dyDescent="0.25">
      <c r="A2" s="19" t="s">
        <v>15</v>
      </c>
    </row>
    <row r="3" spans="1:7" x14ac:dyDescent="0.25">
      <c r="A3" s="19" t="s">
        <v>45</v>
      </c>
    </row>
    <row r="4" spans="1:7" x14ac:dyDescent="0.25">
      <c r="A4" s="19" t="s">
        <v>13</v>
      </c>
    </row>
    <row r="5" spans="1:7" x14ac:dyDescent="0.25">
      <c r="A5" s="20">
        <f>+'18A'!A5</f>
        <v>46265</v>
      </c>
    </row>
    <row r="6" spans="1:7" ht="15.75" thickBot="1" x14ac:dyDescent="0.3"/>
    <row r="7" spans="1:7" ht="42.75" customHeight="1" x14ac:dyDescent="0.25">
      <c r="A7" s="38" t="s">
        <v>40</v>
      </c>
      <c r="B7" s="38" t="s">
        <v>28</v>
      </c>
      <c r="C7" s="38" t="s">
        <v>14</v>
      </c>
      <c r="D7" s="38" t="s">
        <v>44</v>
      </c>
      <c r="E7" s="38" t="s">
        <v>74</v>
      </c>
      <c r="F7" s="38" t="s">
        <v>43</v>
      </c>
      <c r="G7" s="38" t="s">
        <v>41</v>
      </c>
    </row>
    <row r="8" spans="1:7" x14ac:dyDescent="0.25">
      <c r="A8" s="27" t="s">
        <v>29</v>
      </c>
      <c r="B8" s="27" t="s">
        <v>30</v>
      </c>
      <c r="C8" s="36">
        <f>'18A'!C9</f>
        <v>2883151.2300000009</v>
      </c>
      <c r="D8" s="39">
        <v>1304984000</v>
      </c>
      <c r="E8" s="67">
        <v>2.0694074102607326E-3</v>
      </c>
      <c r="F8" s="36">
        <f>D8*E8</f>
        <v>2700543.5598716917</v>
      </c>
      <c r="G8" s="36">
        <f>F8-C8</f>
        <v>-182607.67012830917</v>
      </c>
    </row>
    <row r="9" spans="1:7" x14ac:dyDescent="0.25">
      <c r="A9" s="27" t="s">
        <v>31</v>
      </c>
      <c r="B9" s="27" t="s">
        <v>30</v>
      </c>
      <c r="C9" s="36">
        <f>'18A'!C10</f>
        <v>655388.81999999995</v>
      </c>
      <c r="D9" s="39">
        <v>295138550</v>
      </c>
      <c r="E9" s="67">
        <v>2.0694074102607326E-3</v>
      </c>
      <c r="F9" s="36">
        <f t="shared" ref="F9:F16" si="0">D9*E9</f>
        <v>610761.90242360777</v>
      </c>
      <c r="G9" s="36">
        <f t="shared" ref="G9:G16" si="1">F9-C9</f>
        <v>-44626.917576392181</v>
      </c>
    </row>
    <row r="10" spans="1:7" x14ac:dyDescent="0.25">
      <c r="A10" s="27" t="s">
        <v>32</v>
      </c>
      <c r="B10" s="27" t="s">
        <v>30</v>
      </c>
      <c r="C10" s="36">
        <f>'18A'!C11</f>
        <v>1419068.2200000004</v>
      </c>
      <c r="D10" s="39">
        <v>694738750</v>
      </c>
      <c r="E10" s="67">
        <v>2.0694074102607326E-3</v>
      </c>
      <c r="F10" s="36">
        <f t="shared" si="0"/>
        <v>1437697.5174452786</v>
      </c>
      <c r="G10" s="36">
        <f t="shared" si="1"/>
        <v>18629.297445278149</v>
      </c>
    </row>
    <row r="11" spans="1:7" x14ac:dyDescent="0.25">
      <c r="A11" s="27" t="s">
        <v>33</v>
      </c>
      <c r="B11" s="27" t="s">
        <v>34</v>
      </c>
      <c r="C11" s="36">
        <f>'18A'!C12</f>
        <v>654058.74</v>
      </c>
      <c r="D11" s="39">
        <v>327597250</v>
      </c>
      <c r="E11" s="67">
        <v>2.0694074102607326E-3</v>
      </c>
      <c r="F11" s="36">
        <f t="shared" si="0"/>
        <v>677932.17673103779</v>
      </c>
      <c r="G11" s="36">
        <f t="shared" si="1"/>
        <v>23873.4367310378</v>
      </c>
    </row>
    <row r="12" spans="1:7" x14ac:dyDescent="0.25">
      <c r="A12" s="27" t="s">
        <v>42</v>
      </c>
      <c r="B12" s="27" t="s">
        <v>30</v>
      </c>
      <c r="C12" s="36">
        <f>'18A'!C13</f>
        <v>15505.970000000001</v>
      </c>
      <c r="D12" s="39">
        <v>9985460.0238419063</v>
      </c>
      <c r="E12" s="67">
        <v>2.0694074102607326E-3</v>
      </c>
      <c r="F12" s="36">
        <f t="shared" si="0"/>
        <v>20663.984968200752</v>
      </c>
      <c r="G12" s="36">
        <f t="shared" si="1"/>
        <v>5158.0149682007504</v>
      </c>
    </row>
    <row r="13" spans="1:7" x14ac:dyDescent="0.25">
      <c r="A13" s="27" t="s">
        <v>36</v>
      </c>
      <c r="B13" s="27"/>
      <c r="C13" s="36"/>
      <c r="D13" s="39"/>
      <c r="E13" s="67"/>
      <c r="F13" s="36"/>
      <c r="G13" s="36"/>
    </row>
    <row r="14" spans="1:7" x14ac:dyDescent="0.25">
      <c r="A14" s="28" t="s">
        <v>37</v>
      </c>
      <c r="B14" s="27" t="s">
        <v>34</v>
      </c>
      <c r="C14" s="36">
        <f>'18A'!C15</f>
        <v>28736.720000000001</v>
      </c>
      <c r="D14" s="39">
        <v>14050120.146804292</v>
      </c>
      <c r="E14" s="67">
        <v>2.0694074102607326E-3</v>
      </c>
      <c r="F14" s="36">
        <f t="shared" si="0"/>
        <v>29075.422746850414</v>
      </c>
      <c r="G14" s="36">
        <f t="shared" si="1"/>
        <v>338.70274685041295</v>
      </c>
    </row>
    <row r="15" spans="1:7" x14ac:dyDescent="0.25">
      <c r="A15" s="28" t="s">
        <v>38</v>
      </c>
      <c r="B15" s="27" t="s">
        <v>34</v>
      </c>
      <c r="C15" s="36">
        <f>'18A'!C16</f>
        <v>373833.83</v>
      </c>
      <c r="D15" s="39">
        <v>195777246.60462677</v>
      </c>
      <c r="E15" s="67">
        <v>2.0694074102607326E-3</v>
      </c>
      <c r="F15" s="36">
        <f t="shared" si="0"/>
        <v>405142.88488405751</v>
      </c>
      <c r="G15" s="36">
        <f t="shared" si="1"/>
        <v>31309.054884057492</v>
      </c>
    </row>
    <row r="16" spans="1:7" x14ac:dyDescent="0.25">
      <c r="A16" s="28" t="s">
        <v>39</v>
      </c>
      <c r="B16" s="27" t="s">
        <v>34</v>
      </c>
      <c r="C16" s="36">
        <f>'18A'!C17</f>
        <v>408127.55999999994</v>
      </c>
      <c r="D16" s="39">
        <v>161257193.24856895</v>
      </c>
      <c r="E16" s="67">
        <v>2.0694074102607326E-3</v>
      </c>
      <c r="F16" s="36">
        <f t="shared" si="0"/>
        <v>333706.83066643559</v>
      </c>
      <c r="G16" s="36">
        <f t="shared" si="1"/>
        <v>-74420.729333564348</v>
      </c>
    </row>
    <row r="17" spans="1:7" x14ac:dyDescent="0.25">
      <c r="C17" s="40"/>
      <c r="D17" s="39"/>
      <c r="E17" s="29"/>
      <c r="F17" s="36"/>
      <c r="G17" s="36"/>
    </row>
    <row r="18" spans="1:7" ht="15.75" thickBot="1" x14ac:dyDescent="0.3">
      <c r="A18" s="33" t="s">
        <v>27</v>
      </c>
      <c r="B18" s="32"/>
      <c r="C18" s="34">
        <f>SUM(C8:C17)</f>
        <v>6437871.0900000008</v>
      </c>
      <c r="D18" s="41">
        <f>SUM(D8:D17)</f>
        <v>3003528570.0238419</v>
      </c>
      <c r="E18" s="30"/>
      <c r="F18" s="34">
        <f>SUM(F8:F17)</f>
        <v>6215524.2797371596</v>
      </c>
      <c r="G18" s="34">
        <f>SUM(G8:G17)</f>
        <v>-222346.81026284109</v>
      </c>
    </row>
    <row r="19" spans="1:7" ht="15.75" thickTop="1" x14ac:dyDescent="0.25">
      <c r="G19" s="31"/>
    </row>
    <row r="20" spans="1:7" x14ac:dyDescent="0.25">
      <c r="D20" s="31"/>
    </row>
    <row r="21" spans="1:7" x14ac:dyDescent="0.25">
      <c r="D21" s="2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A7"/>
  <sheetViews>
    <sheetView workbookViewId="0">
      <selection activeCell="B18" sqref="B18"/>
    </sheetView>
  </sheetViews>
  <sheetFormatPr defaultRowHeight="15" x14ac:dyDescent="0.25"/>
  <cols>
    <col min="1" max="1" width="80.140625" bestFit="1" customWidth="1"/>
    <col min="2" max="2" width="50.5703125" customWidth="1"/>
    <col min="3" max="3" width="3.42578125" customWidth="1"/>
    <col min="4" max="4" width="21.5703125" customWidth="1"/>
  </cols>
  <sheetData>
    <row r="1" spans="1:1" x14ac:dyDescent="0.25">
      <c r="A1" s="19" t="s">
        <v>0</v>
      </c>
    </row>
    <row r="2" spans="1:1" x14ac:dyDescent="0.25">
      <c r="A2" s="19" t="s">
        <v>17</v>
      </c>
    </row>
    <row r="3" spans="1:1" x14ac:dyDescent="0.25">
      <c r="A3" s="19" t="s">
        <v>47</v>
      </c>
    </row>
    <row r="4" spans="1:1" x14ac:dyDescent="0.25">
      <c r="A4" s="20">
        <f>+'18A'!A5</f>
        <v>46265</v>
      </c>
    </row>
    <row r="7" spans="1:1" x14ac:dyDescent="0.25">
      <c r="A7" t="s">
        <v>18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7"/>
  <sheetViews>
    <sheetView workbookViewId="0">
      <selection activeCell="A25" sqref="A25"/>
    </sheetView>
  </sheetViews>
  <sheetFormatPr defaultRowHeight="15" x14ac:dyDescent="0.25"/>
  <cols>
    <col min="1" max="1" width="56.140625" bestFit="1" customWidth="1"/>
    <col min="2" max="2" width="50.5703125" customWidth="1"/>
    <col min="3" max="3" width="3.42578125" customWidth="1"/>
    <col min="4" max="4" width="21.5703125" customWidth="1"/>
  </cols>
  <sheetData>
    <row r="1" spans="1:1" x14ac:dyDescent="0.25">
      <c r="A1" s="19" t="s">
        <v>0</v>
      </c>
    </row>
    <row r="2" spans="1:1" x14ac:dyDescent="0.25">
      <c r="A2" s="19" t="s">
        <v>19</v>
      </c>
    </row>
    <row r="3" spans="1:1" x14ac:dyDescent="0.25">
      <c r="A3" s="19" t="s">
        <v>48</v>
      </c>
    </row>
    <row r="4" spans="1:1" x14ac:dyDescent="0.25">
      <c r="A4" s="20">
        <f>+'18A'!A5</f>
        <v>46265</v>
      </c>
    </row>
    <row r="7" spans="1:1" x14ac:dyDescent="0.25">
      <c r="A7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Monthly Cost Tracker AP7</vt:lpstr>
      <vt:lpstr>Monthly Cost Tracker AP8</vt:lpstr>
      <vt:lpstr>Monthly Cost Tracker AP9</vt:lpstr>
      <vt:lpstr>18A</vt:lpstr>
      <vt:lpstr>18B</vt:lpstr>
      <vt:lpstr>18C</vt:lpstr>
      <vt:lpstr>18D</vt:lpstr>
      <vt:lpstr>18E</vt:lpstr>
      <vt:lpstr>18F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Barkau, Christine M</dc:creator>
  <cp:lastModifiedBy>Filley, Kimberly S</cp:lastModifiedBy>
  <dcterms:created xsi:type="dcterms:W3CDTF">2019-08-15T19:17:26Z</dcterms:created>
  <dcterms:modified xsi:type="dcterms:W3CDTF">2026-09-14T14:06:23Z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