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lark\Electric\ER-2022-0337\Hearing Exhibits\"/>
    </mc:Choice>
  </mc:AlternateContent>
  <bookViews>
    <workbookView xWindow="33720" yWindow="1935" windowWidth="29040" windowHeight="15840"/>
  </bookViews>
  <sheets>
    <sheet name="May 2022 Schedule 26-A Details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42" i="1"/>
  <c r="K41" i="1"/>
  <c r="K40" i="1"/>
  <c r="K37" i="1"/>
  <c r="L37" i="1" s="1"/>
  <c r="L35" i="1"/>
  <c r="K35" i="1"/>
  <c r="K33" i="1"/>
  <c r="L33" i="1" s="1"/>
  <c r="M29" i="1"/>
  <c r="L32" i="1" s="1"/>
  <c r="L29" i="1"/>
  <c r="K29" i="1"/>
  <c r="F29" i="1"/>
  <c r="K32" i="1" s="1"/>
  <c r="K34" i="1" s="1"/>
  <c r="K36" i="1" s="1"/>
  <c r="K38" i="1" s="1"/>
  <c r="K45" i="1" s="1"/>
  <c r="E29" i="1"/>
  <c r="D29" i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L43" i="1" l="1"/>
  <c r="L34" i="1"/>
  <c r="L36" i="1" s="1"/>
  <c r="L38" i="1" s="1"/>
  <c r="M32" i="1"/>
  <c r="L40" i="1" s="1"/>
  <c r="L42" i="1"/>
  <c r="L41" i="1"/>
  <c r="O29" i="1"/>
  <c r="P29" i="1" s="1"/>
  <c r="L45" i="1" l="1"/>
  <c r="M45" i="1" s="1"/>
  <c r="M38" i="1"/>
</calcChain>
</file>

<file path=xl/sharedStrings.xml><?xml version="1.0" encoding="utf-8"?>
<sst xmlns="http://schemas.openxmlformats.org/spreadsheetml/2006/main" count="131" uniqueCount="74">
  <si>
    <t>Schedule 26 A Rate Determinants</t>
  </si>
  <si>
    <t>Summary of Annual Revenue Requirements by Transmission Owner for Multi-Value Projects</t>
  </si>
  <si>
    <t>January  1  2022  -  January  31  2022     Version 0</t>
  </si>
  <si>
    <t>January  1  2023  -  January  31  2023     Version 0</t>
  </si>
  <si>
    <t>Effective Jan-May 2022</t>
  </si>
  <si>
    <t>Effective Jan-May 2023</t>
  </si>
  <si>
    <t>Transmission Owner</t>
  </si>
  <si>
    <t>Billing ID</t>
  </si>
  <si>
    <t>Revenue Requirement</t>
  </si>
  <si>
    <t>True Up Adjustment</t>
  </si>
  <si>
    <t>Net Revenue Requirement</t>
  </si>
  <si>
    <t>Change</t>
  </si>
  <si>
    <t>Percent</t>
  </si>
  <si>
    <t>Ameren Illinois Company</t>
  </si>
  <si>
    <t>AMIL</t>
  </si>
  <si>
    <t>Ameren Transmission Company of Illinois</t>
  </si>
  <si>
    <t>ATXI</t>
  </si>
  <si>
    <t>American Transmission Company LLC</t>
  </si>
  <si>
    <t>ATC</t>
  </si>
  <si>
    <t>Cedar Falls Utilities (CFU)</t>
  </si>
  <si>
    <t>CFU</t>
  </si>
  <si>
    <t>Central Minnesota Municipal Power Agency</t>
  </si>
  <si>
    <t>UPLS</t>
  </si>
  <si>
    <t>Dairyland Power Cooperative</t>
  </si>
  <si>
    <t>DPC</t>
  </si>
  <si>
    <t>Duke Energy Indiana, LLC</t>
  </si>
  <si>
    <t>CIN</t>
  </si>
  <si>
    <t>Great River Energy</t>
  </si>
  <si>
    <t>GRE</t>
  </si>
  <si>
    <t>ITC Midwest LLC</t>
  </si>
  <si>
    <t>ITCM</t>
  </si>
  <si>
    <t>International Transmission Company</t>
  </si>
  <si>
    <t>ITC</t>
  </si>
  <si>
    <t>Michigan Electric Transmission Company, LLC</t>
  </si>
  <si>
    <t>METC</t>
  </si>
  <si>
    <t>MidAmerican Energy Company</t>
  </si>
  <si>
    <t>MEC</t>
  </si>
  <si>
    <t>Missouri River Energy Services</t>
  </si>
  <si>
    <t>MRET</t>
  </si>
  <si>
    <t>Montana-Dakota Utilities Co.</t>
  </si>
  <si>
    <t>MDU</t>
  </si>
  <si>
    <t>NSP Companies</t>
  </si>
  <si>
    <t>NSP</t>
  </si>
  <si>
    <t>Northern Indiana Public Service Company LLC</t>
  </si>
  <si>
    <t>NIPS</t>
  </si>
  <si>
    <t>Otter Tail Power Company</t>
  </si>
  <si>
    <t>OTP</t>
  </si>
  <si>
    <t>Pioneer Transmission, LLC</t>
  </si>
  <si>
    <t>PION</t>
  </si>
  <si>
    <t>Southern Minnesota Municipal Power Agency</t>
  </si>
  <si>
    <t>SMP</t>
  </si>
  <si>
    <t>WPPI Energy</t>
  </si>
  <si>
    <t>WPPT</t>
  </si>
  <si>
    <t>Totals</t>
  </si>
  <si>
    <t>Source</t>
  </si>
  <si>
    <t>Annual Revenue Requirement</t>
  </si>
  <si>
    <t>Above</t>
  </si>
  <si>
    <t>Monthly Weighting Factor</t>
  </si>
  <si>
    <t>MISO Invoice</t>
  </si>
  <si>
    <t>Monthly Revenue Requirement to be collected</t>
  </si>
  <si>
    <t>L1 x L2</t>
  </si>
  <si>
    <t>MISO TS0 MNAEW</t>
  </si>
  <si>
    <t>Monthly Schedule 26-A Rate</t>
  </si>
  <si>
    <t>L3 / L4</t>
  </si>
  <si>
    <t>Ameren Missouri MNAEW</t>
  </si>
  <si>
    <t>Ameren Missouri TS0 Charge</t>
  </si>
  <si>
    <t>L5 x L6</t>
  </si>
  <si>
    <t>TS1 (April 2022)</t>
  </si>
  <si>
    <t>These adjustments are all related to 2022 so same % increase applies</t>
  </si>
  <si>
    <t>R2 (March 2022)</t>
  </si>
  <si>
    <t>R3 (February 2022)</t>
  </si>
  <si>
    <t>TS4 (January 2022)</t>
  </si>
  <si>
    <t>Total Schedule 26-A Charges for Month</t>
  </si>
  <si>
    <t>Sum 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</si>
</sst>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-yyyy"/>
    <numFmt numFmtId="165" formatCode="#,##0.00;\-#,##0.00"/>
    <numFmt numFmtId="166" formatCode="&quot;$&quot;#,##0"/>
    <numFmt numFmtId="167" formatCode="0.0000%"/>
    <numFmt numFmtId="168" formatCode="&quot;$&quot;#,##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 MT"/>
    </font>
    <font>
      <sz val="12"/>
      <name val="Arial MT"/>
    </font>
    <font>
      <sz val="12"/>
      <color theme="1"/>
      <name val="Arial"/>
      <family val="2"/>
    </font>
    <font>
      <b/>
      <sz val="14"/>
      <name val="Arial MT"/>
    </font>
    <font>
      <b/>
      <sz val="12"/>
      <name val="Arial MT"/>
    </font>
    <font>
      <b/>
      <sz val="10"/>
      <color theme="5" tint="-0.249977111117893"/>
      <name val="Arial MT"/>
    </font>
    <font>
      <sz val="10"/>
      <name val="Arial MT"/>
    </font>
    <font>
      <b/>
      <sz val="12"/>
      <color rgb="FFFF0000"/>
      <name val="Arial MT"/>
    </font>
    <font>
      <sz val="10"/>
      <color theme="1"/>
      <name val="Arial"/>
      <family val="2"/>
    </font>
    <font>
      <sz val="10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3" borderId="0" xfId="0" applyNumberFormat="1" applyFont="1" applyFill="1" applyAlignment="1">
      <alignment horizontal="right"/>
    </xf>
    <xf numFmtId="10" fontId="3" fillId="3" borderId="0" xfId="1" applyNumberFormat="1" applyFont="1" applyFill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165" fontId="6" fillId="2" borderId="9" xfId="0" applyNumberFormat="1" applyFont="1" applyFill="1" applyBorder="1" applyAlignment="1">
      <alignment horizontal="right"/>
    </xf>
    <xf numFmtId="165" fontId="6" fillId="4" borderId="10" xfId="0" applyNumberFormat="1" applyFont="1" applyFill="1" applyBorder="1" applyAlignment="1">
      <alignment horizontal="right"/>
    </xf>
    <xf numFmtId="0" fontId="0" fillId="0" borderId="8" xfId="0" applyBorder="1"/>
    <xf numFmtId="165" fontId="6" fillId="5" borderId="10" xfId="0" applyNumberFormat="1" applyFont="1" applyFill="1" applyBorder="1" applyAlignment="1">
      <alignment horizontal="right"/>
    </xf>
    <xf numFmtId="165" fontId="6" fillId="3" borderId="11" xfId="0" applyNumberFormat="1" applyFont="1" applyFill="1" applyBorder="1" applyAlignment="1">
      <alignment horizontal="right"/>
    </xf>
    <xf numFmtId="10" fontId="9" fillId="6" borderId="11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6" xfId="0" applyNumberFormat="1" applyFont="1" applyBorder="1" applyAlignment="1">
      <alignment horizontal="center"/>
    </xf>
    <xf numFmtId="0" fontId="10" fillId="0" borderId="0" xfId="0" applyFont="1"/>
    <xf numFmtId="166" fontId="4" fillId="4" borderId="0" xfId="0" applyNumberFormat="1" applyFont="1" applyFill="1"/>
    <xf numFmtId="166" fontId="4" fillId="5" borderId="0" xfId="0" applyNumberFormat="1" applyFont="1" applyFill="1"/>
    <xf numFmtId="10" fontId="4" fillId="0" borderId="0" xfId="1" applyNumberFormat="1" applyFont="1" applyProtection="1"/>
    <xf numFmtId="167" fontId="4" fillId="0" borderId="0" xfId="0" applyNumberFormat="1" applyFont="1"/>
    <xf numFmtId="166" fontId="4" fillId="0" borderId="0" xfId="0" applyNumberFormat="1" applyFont="1"/>
    <xf numFmtId="3" fontId="4" fillId="0" borderId="0" xfId="0" applyNumberFormat="1" applyFont="1"/>
    <xf numFmtId="168" fontId="4" fillId="0" borderId="9" xfId="0" applyNumberFormat="1" applyFont="1" applyBorder="1"/>
    <xf numFmtId="0" fontId="11" fillId="0" borderId="0" xfId="0" applyFont="1"/>
    <xf numFmtId="0" fontId="7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mission%20Rates%20and%20Revenue\Missouri\2022%20Rate%20Case\2023%20Schedule%209%20&amp;%2026A%20Pro%20Forma%20Adjust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MJMUEC - 2023 peaks"/>
      <sheetName val="Revised MJMUEC - 2022 Peaks"/>
      <sheetName val="Prior Schedule 26-A Adjustment"/>
      <sheetName val="May 2022 Schedule 26-A Details"/>
      <sheetName val="TS0-MAY2022"/>
      <sheetName val="TS1-APR2022"/>
      <sheetName val="R2-MAR2022"/>
      <sheetName val="R3-FEB2022"/>
      <sheetName val="TS4-JAN20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H1">
            <v>2457839.7880000002</v>
          </cell>
          <cell r="K1">
            <v>7.5790765858615369E-2</v>
          </cell>
          <cell r="M1">
            <v>36327591.646077365</v>
          </cell>
        </row>
      </sheetData>
      <sheetData sheetId="5">
        <row r="1">
          <cell r="P1">
            <v>-14803.049999999997</v>
          </cell>
        </row>
      </sheetData>
      <sheetData sheetId="6">
        <row r="1">
          <cell r="P1">
            <v>55068.95</v>
          </cell>
        </row>
      </sheetData>
      <sheetData sheetId="7">
        <row r="1">
          <cell r="P1">
            <v>1394.6300000000003</v>
          </cell>
        </row>
      </sheetData>
      <sheetData sheetId="8">
        <row r="1">
          <cell r="P1">
            <v>721.33999999999992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P53"/>
  <sheetViews>
    <sheetView tabSelected="1" zoomScale="75" zoomScaleNormal="75" workbookViewId="0">
      <selection activeCell="F38" sqref="F38"/>
    </sheetView>
  </sheetViews>
  <sheetFormatPr defaultColWidth="20" defaultRowHeight="15"/>
  <cols>
    <col min="1" max="1" width="0.85546875" style="37" customWidth="1"/>
    <col min="2" max="2" width="50" style="38" customWidth="1"/>
    <col min="3" max="3" width="11.5703125" style="37" customWidth="1"/>
    <col min="4" max="5" width="18.5703125" style="37" customWidth="1"/>
    <col min="6" max="6" width="18.5703125" style="21" customWidth="1"/>
    <col min="7" max="7" width="3.5703125" customWidth="1"/>
    <col min="8" max="8" width="1.5703125" customWidth="1"/>
    <col min="9" max="9" width="46.140625" bestFit="1" customWidth="1"/>
    <col min="10" max="10" width="11.5703125" customWidth="1"/>
    <col min="11" max="13" width="18.5703125" customWidth="1"/>
    <col min="14" max="14" width="2.5703125" customWidth="1"/>
    <col min="15" max="16" width="18.5703125" customWidth="1"/>
    <col min="17" max="17" width="1.5703125" customWidth="1"/>
  </cols>
  <sheetData>
    <row r="2" spans="1:16">
      <c r="A2" s="1"/>
      <c r="B2" s="2"/>
      <c r="C2" s="3"/>
      <c r="D2" s="3"/>
      <c r="E2" s="3"/>
      <c r="F2" s="4"/>
      <c r="H2" s="5"/>
      <c r="I2" s="6"/>
      <c r="J2" s="6"/>
      <c r="K2" s="6"/>
      <c r="L2" s="6"/>
      <c r="M2" s="7"/>
    </row>
    <row r="3" spans="1:16" ht="33.950000000000003" customHeight="1">
      <c r="A3" s="58" t="s">
        <v>0</v>
      </c>
      <c r="B3" s="59"/>
      <c r="C3" s="60"/>
      <c r="D3" s="60"/>
      <c r="E3" s="60"/>
      <c r="F3" s="61"/>
      <c r="H3" s="8"/>
      <c r="I3" s="62" t="s">
        <v>0</v>
      </c>
      <c r="J3" s="62"/>
      <c r="K3" s="62"/>
      <c r="L3" s="62"/>
      <c r="M3" s="63"/>
      <c r="N3" s="9"/>
      <c r="O3" s="10"/>
      <c r="P3" s="10"/>
    </row>
    <row r="4" spans="1:16" ht="18">
      <c r="A4" s="64" t="s">
        <v>1</v>
      </c>
      <c r="B4" s="59"/>
      <c r="C4" s="60"/>
      <c r="D4" s="60"/>
      <c r="E4" s="60"/>
      <c r="F4" s="61"/>
      <c r="H4" s="8"/>
      <c r="I4" s="65" t="s">
        <v>1</v>
      </c>
      <c r="J4" s="65"/>
      <c r="K4" s="65"/>
      <c r="L4" s="65"/>
      <c r="M4" s="66"/>
      <c r="N4" s="9"/>
      <c r="O4" s="11"/>
      <c r="P4" s="11"/>
    </row>
    <row r="5" spans="1:16" ht="15.75">
      <c r="A5" s="67" t="s">
        <v>2</v>
      </c>
      <c r="B5" s="59"/>
      <c r="C5" s="60"/>
      <c r="D5" s="60"/>
      <c r="E5" s="60"/>
      <c r="F5" s="61"/>
      <c r="H5" s="8"/>
      <c r="I5" s="68" t="s">
        <v>3</v>
      </c>
      <c r="J5" s="68"/>
      <c r="K5" s="68"/>
      <c r="L5" s="68"/>
      <c r="M5" s="69"/>
      <c r="N5" s="9"/>
      <c r="O5" s="12"/>
      <c r="P5" s="13"/>
    </row>
    <row r="6" spans="1:16" ht="15.75">
      <c r="A6" s="52" t="s">
        <v>4</v>
      </c>
      <c r="B6" s="53"/>
      <c r="C6" s="54"/>
      <c r="D6" s="54"/>
      <c r="E6" s="54"/>
      <c r="F6" s="55"/>
      <c r="H6" s="8"/>
      <c r="I6" s="56" t="s">
        <v>5</v>
      </c>
      <c r="J6" s="56"/>
      <c r="K6" s="56"/>
      <c r="L6" s="56"/>
      <c r="M6" s="57"/>
      <c r="N6" s="14"/>
      <c r="O6" s="15"/>
      <c r="P6" s="15"/>
    </row>
    <row r="7" spans="1:16" ht="15.75">
      <c r="A7" s="16"/>
      <c r="B7" s="17"/>
      <c r="C7" s="18"/>
      <c r="D7" s="18"/>
      <c r="E7" s="18"/>
      <c r="F7" s="19"/>
      <c r="H7" s="8"/>
      <c r="I7" s="17"/>
      <c r="J7" s="18"/>
      <c r="K7" s="18"/>
      <c r="L7" s="18"/>
      <c r="M7" s="20"/>
      <c r="N7" s="9"/>
      <c r="O7" s="21"/>
      <c r="P7" s="21"/>
    </row>
    <row r="8" spans="1:16" ht="32.1" customHeight="1">
      <c r="A8" s="16"/>
      <c r="B8" s="22" t="s">
        <v>6</v>
      </c>
      <c r="C8" s="22" t="s">
        <v>7</v>
      </c>
      <c r="D8" s="22" t="s">
        <v>8</v>
      </c>
      <c r="E8" s="22" t="s">
        <v>9</v>
      </c>
      <c r="F8" s="23" t="s">
        <v>10</v>
      </c>
      <c r="H8" s="8"/>
      <c r="I8" s="22" t="s">
        <v>6</v>
      </c>
      <c r="J8" s="22" t="s">
        <v>7</v>
      </c>
      <c r="K8" s="22" t="s">
        <v>8</v>
      </c>
      <c r="L8" s="22" t="s">
        <v>9</v>
      </c>
      <c r="M8" s="23" t="s">
        <v>10</v>
      </c>
      <c r="N8" s="9"/>
      <c r="O8" s="24" t="s">
        <v>11</v>
      </c>
      <c r="P8" s="24" t="s">
        <v>12</v>
      </c>
    </row>
    <row r="9" spans="1:16" ht="15.75">
      <c r="A9" s="16"/>
      <c r="B9" s="17" t="s">
        <v>13</v>
      </c>
      <c r="C9" s="18" t="s">
        <v>14</v>
      </c>
      <c r="D9" s="25">
        <v>11241946</v>
      </c>
      <c r="E9" s="25">
        <v>523301</v>
      </c>
      <c r="F9" s="26">
        <v>11765247</v>
      </c>
      <c r="H9" s="8"/>
      <c r="I9" s="17" t="s">
        <v>13</v>
      </c>
      <c r="J9" s="18" t="s">
        <v>14</v>
      </c>
      <c r="K9" s="25">
        <v>11152460</v>
      </c>
      <c r="L9" s="25">
        <v>632365</v>
      </c>
      <c r="M9" s="26">
        <v>11784825</v>
      </c>
      <c r="N9" s="9"/>
      <c r="O9" s="27">
        <f>M9-F9</f>
        <v>19578</v>
      </c>
      <c r="P9" s="28">
        <f>O9/F9</f>
        <v>1.6640534618610216E-3</v>
      </c>
    </row>
    <row r="10" spans="1:16" ht="15.75">
      <c r="A10" s="16"/>
      <c r="B10" s="17" t="s">
        <v>15</v>
      </c>
      <c r="C10" s="18" t="s">
        <v>16</v>
      </c>
      <c r="D10" s="25">
        <v>181551598</v>
      </c>
      <c r="E10" s="25">
        <v>11339105</v>
      </c>
      <c r="F10" s="26">
        <v>192890703</v>
      </c>
      <c r="H10" s="8"/>
      <c r="I10" s="17" t="s">
        <v>15</v>
      </c>
      <c r="J10" s="18" t="s">
        <v>16</v>
      </c>
      <c r="K10" s="25">
        <v>177905919</v>
      </c>
      <c r="L10" s="25">
        <v>12536035.699999999</v>
      </c>
      <c r="M10" s="26">
        <v>190441954.69999999</v>
      </c>
      <c r="N10" s="9"/>
      <c r="O10" s="27">
        <f t="shared" ref="O10:O28" si="0">M10-F10</f>
        <v>-2448748.3000000119</v>
      </c>
      <c r="P10" s="28">
        <f t="shared" ref="P10:P29" si="1">O10/F10</f>
        <v>-1.2695004279185046E-2</v>
      </c>
    </row>
    <row r="11" spans="1:16" ht="15.75">
      <c r="A11" s="16"/>
      <c r="B11" s="17" t="s">
        <v>17</v>
      </c>
      <c r="C11" s="18" t="s">
        <v>18</v>
      </c>
      <c r="D11" s="25">
        <v>44706745</v>
      </c>
      <c r="E11" s="25">
        <v>2294713</v>
      </c>
      <c r="F11" s="26">
        <v>47001458</v>
      </c>
      <c r="H11" s="8"/>
      <c r="I11" s="17" t="s">
        <v>17</v>
      </c>
      <c r="J11" s="18" t="s">
        <v>18</v>
      </c>
      <c r="K11" s="25">
        <v>56003828</v>
      </c>
      <c r="L11" s="25">
        <v>2730031</v>
      </c>
      <c r="M11" s="26">
        <v>58733859</v>
      </c>
      <c r="N11" s="9"/>
      <c r="O11" s="27">
        <f t="shared" si="0"/>
        <v>11732401</v>
      </c>
      <c r="P11" s="28">
        <f t="shared" si="1"/>
        <v>0.24961780972837055</v>
      </c>
    </row>
    <row r="12" spans="1:16" ht="15.75">
      <c r="A12" s="16"/>
      <c r="B12" s="17" t="s">
        <v>19</v>
      </c>
      <c r="C12" s="18" t="s">
        <v>20</v>
      </c>
      <c r="D12" s="25">
        <v>520625</v>
      </c>
      <c r="E12" s="25">
        <v>44872</v>
      </c>
      <c r="F12" s="26">
        <v>565497</v>
      </c>
      <c r="H12" s="8"/>
      <c r="I12" s="17" t="s">
        <v>19</v>
      </c>
      <c r="J12" s="18" t="s">
        <v>20</v>
      </c>
      <c r="K12" s="25">
        <v>499956</v>
      </c>
      <c r="L12" s="25">
        <v>144299</v>
      </c>
      <c r="M12" s="26">
        <v>644255</v>
      </c>
      <c r="N12" s="9"/>
      <c r="O12" s="27">
        <f t="shared" si="0"/>
        <v>78758</v>
      </c>
      <c r="P12" s="28">
        <f t="shared" si="1"/>
        <v>0.13927218004693218</v>
      </c>
    </row>
    <row r="13" spans="1:16" ht="15.75">
      <c r="A13" s="16"/>
      <c r="B13" s="17" t="s">
        <v>21</v>
      </c>
      <c r="C13" s="18" t="s">
        <v>22</v>
      </c>
      <c r="D13" s="25">
        <v>7224514</v>
      </c>
      <c r="E13" s="25">
        <v>251897</v>
      </c>
      <c r="F13" s="26">
        <v>7476411</v>
      </c>
      <c r="H13" s="8"/>
      <c r="I13" s="17" t="s">
        <v>21</v>
      </c>
      <c r="J13" s="18" t="s">
        <v>22</v>
      </c>
      <c r="K13" s="25">
        <v>7780228</v>
      </c>
      <c r="L13" s="25">
        <v>425493</v>
      </c>
      <c r="M13" s="26">
        <v>8205721</v>
      </c>
      <c r="N13" s="9"/>
      <c r="O13" s="27">
        <f t="shared" si="0"/>
        <v>729310</v>
      </c>
      <c r="P13" s="28">
        <f t="shared" si="1"/>
        <v>9.7548141748761544E-2</v>
      </c>
    </row>
    <row r="14" spans="1:16" ht="15.75">
      <c r="A14" s="16"/>
      <c r="B14" s="17" t="s">
        <v>23</v>
      </c>
      <c r="C14" s="18" t="s">
        <v>24</v>
      </c>
      <c r="D14" s="25">
        <v>3063184</v>
      </c>
      <c r="E14" s="25">
        <v>-330574</v>
      </c>
      <c r="F14" s="26">
        <v>2732610</v>
      </c>
      <c r="H14" s="8"/>
      <c r="I14" s="17" t="s">
        <v>23</v>
      </c>
      <c r="J14" s="18" t="s">
        <v>24</v>
      </c>
      <c r="K14" s="25">
        <v>2768318</v>
      </c>
      <c r="L14" s="25">
        <v>51086</v>
      </c>
      <c r="M14" s="26">
        <v>2819404</v>
      </c>
      <c r="N14" s="9"/>
      <c r="O14" s="27">
        <f t="shared" si="0"/>
        <v>86794</v>
      </c>
      <c r="P14" s="28">
        <f t="shared" si="1"/>
        <v>3.1762307830242878E-2</v>
      </c>
    </row>
    <row r="15" spans="1:16" ht="15.75">
      <c r="A15" s="16"/>
      <c r="B15" s="17" t="s">
        <v>25</v>
      </c>
      <c r="C15" s="18" t="s">
        <v>26</v>
      </c>
      <c r="D15" s="25">
        <v>1489235</v>
      </c>
      <c r="E15" s="25">
        <v>0</v>
      </c>
      <c r="F15" s="26">
        <v>1489235</v>
      </c>
      <c r="H15" s="8"/>
      <c r="I15" s="17" t="s">
        <v>25</v>
      </c>
      <c r="J15" s="18" t="s">
        <v>26</v>
      </c>
      <c r="K15" s="25">
        <v>1613243</v>
      </c>
      <c r="L15" s="25">
        <v>0</v>
      </c>
      <c r="M15" s="26">
        <v>1613243</v>
      </c>
      <c r="N15" s="9"/>
      <c r="O15" s="27">
        <f t="shared" si="0"/>
        <v>124008</v>
      </c>
      <c r="P15" s="28">
        <f t="shared" si="1"/>
        <v>8.3269598149385421E-2</v>
      </c>
    </row>
    <row r="16" spans="1:16" ht="15.75">
      <c r="A16" s="16"/>
      <c r="B16" s="17" t="s">
        <v>27</v>
      </c>
      <c r="C16" s="18" t="s">
        <v>28</v>
      </c>
      <c r="D16" s="25">
        <v>16703541</v>
      </c>
      <c r="E16" s="25">
        <v>1110654</v>
      </c>
      <c r="F16" s="26">
        <v>17814195</v>
      </c>
      <c r="H16" s="8"/>
      <c r="I16" s="17" t="s">
        <v>27</v>
      </c>
      <c r="J16" s="18" t="s">
        <v>28</v>
      </c>
      <c r="K16" s="25">
        <v>17139064</v>
      </c>
      <c r="L16" s="25">
        <v>1034670</v>
      </c>
      <c r="M16" s="26">
        <v>18173734</v>
      </c>
      <c r="N16" s="9"/>
      <c r="O16" s="27">
        <f t="shared" si="0"/>
        <v>359539</v>
      </c>
      <c r="P16" s="28">
        <f t="shared" si="1"/>
        <v>2.0182725068407525E-2</v>
      </c>
    </row>
    <row r="17" spans="1:16" ht="15.75">
      <c r="A17" s="16"/>
      <c r="B17" s="17" t="s">
        <v>29</v>
      </c>
      <c r="C17" s="18" t="s">
        <v>30</v>
      </c>
      <c r="D17" s="25">
        <v>108581989</v>
      </c>
      <c r="E17" s="25">
        <v>5263986</v>
      </c>
      <c r="F17" s="26">
        <v>113845975</v>
      </c>
      <c r="H17" s="8"/>
      <c r="I17" s="17" t="s">
        <v>29</v>
      </c>
      <c r="J17" s="18" t="s">
        <v>30</v>
      </c>
      <c r="K17" s="25">
        <v>119626692</v>
      </c>
      <c r="L17" s="25">
        <v>4780874</v>
      </c>
      <c r="M17" s="26">
        <v>124407566</v>
      </c>
      <c r="N17" s="9"/>
      <c r="O17" s="27">
        <f t="shared" si="0"/>
        <v>10561591</v>
      </c>
      <c r="P17" s="28">
        <f t="shared" si="1"/>
        <v>9.2770877494790654E-2</v>
      </c>
    </row>
    <row r="18" spans="1:16" ht="15.75">
      <c r="A18" s="16"/>
      <c r="B18" s="17" t="s">
        <v>31</v>
      </c>
      <c r="C18" s="18" t="s">
        <v>32</v>
      </c>
      <c r="D18" s="25">
        <v>75216611</v>
      </c>
      <c r="E18" s="25">
        <v>3453906</v>
      </c>
      <c r="F18" s="26">
        <v>78670517</v>
      </c>
      <c r="H18" s="8"/>
      <c r="I18" s="17" t="s">
        <v>31</v>
      </c>
      <c r="J18" s="18" t="s">
        <v>32</v>
      </c>
      <c r="K18" s="25">
        <v>74844589</v>
      </c>
      <c r="L18" s="25">
        <v>2825516</v>
      </c>
      <c r="M18" s="26">
        <v>77670105</v>
      </c>
      <c r="N18" s="9"/>
      <c r="O18" s="27">
        <f t="shared" si="0"/>
        <v>-1000412</v>
      </c>
      <c r="P18" s="28">
        <f t="shared" si="1"/>
        <v>-1.2716479287914174E-2</v>
      </c>
    </row>
    <row r="19" spans="1:16" ht="15.75">
      <c r="A19" s="16"/>
      <c r="B19" s="17" t="s">
        <v>33</v>
      </c>
      <c r="C19" s="18" t="s">
        <v>34</v>
      </c>
      <c r="D19" s="25">
        <v>54408</v>
      </c>
      <c r="E19" s="25">
        <v>1626</v>
      </c>
      <c r="F19" s="26">
        <v>56034</v>
      </c>
      <c r="H19" s="8"/>
      <c r="I19" s="17" t="s">
        <v>33</v>
      </c>
      <c r="J19" s="18" t="s">
        <v>34</v>
      </c>
      <c r="K19" s="25">
        <v>53349</v>
      </c>
      <c r="L19" s="25">
        <v>2253</v>
      </c>
      <c r="M19" s="26">
        <v>55602</v>
      </c>
      <c r="N19" s="9"/>
      <c r="O19" s="27">
        <f t="shared" si="0"/>
        <v>-432</v>
      </c>
      <c r="P19" s="28">
        <f t="shared" si="1"/>
        <v>-7.7096048827497588E-3</v>
      </c>
    </row>
    <row r="20" spans="1:16" ht="15.75">
      <c r="A20" s="16"/>
      <c r="B20" s="17" t="s">
        <v>35</v>
      </c>
      <c r="C20" s="18" t="s">
        <v>36</v>
      </c>
      <c r="D20" s="25">
        <v>57184322</v>
      </c>
      <c r="E20" s="25">
        <v>3780320</v>
      </c>
      <c r="F20" s="26">
        <v>60964642</v>
      </c>
      <c r="H20" s="8"/>
      <c r="I20" s="17" t="s">
        <v>35</v>
      </c>
      <c r="J20" s="18" t="s">
        <v>36</v>
      </c>
      <c r="K20" s="25">
        <v>53882336</v>
      </c>
      <c r="L20" s="25">
        <v>2347154</v>
      </c>
      <c r="M20" s="26">
        <v>56229490</v>
      </c>
      <c r="N20" s="9"/>
      <c r="O20" s="27">
        <f t="shared" si="0"/>
        <v>-4735152</v>
      </c>
      <c r="P20" s="28">
        <f t="shared" si="1"/>
        <v>-7.7670463479470611E-2</v>
      </c>
    </row>
    <row r="21" spans="1:16" ht="15.75">
      <c r="A21" s="16"/>
      <c r="B21" s="17" t="s">
        <v>37</v>
      </c>
      <c r="C21" s="18" t="s">
        <v>38</v>
      </c>
      <c r="D21" s="25">
        <v>4566521</v>
      </c>
      <c r="E21" s="25">
        <v>312675</v>
      </c>
      <c r="F21" s="26">
        <v>4879196</v>
      </c>
      <c r="H21" s="8"/>
      <c r="I21" s="17" t="s">
        <v>37</v>
      </c>
      <c r="J21" s="18" t="s">
        <v>38</v>
      </c>
      <c r="K21" s="25">
        <v>4543739</v>
      </c>
      <c r="L21" s="25">
        <v>757832</v>
      </c>
      <c r="M21" s="26">
        <v>5301571</v>
      </c>
      <c r="N21" s="9"/>
      <c r="O21" s="27">
        <f t="shared" si="0"/>
        <v>422375</v>
      </c>
      <c r="P21" s="28">
        <f t="shared" si="1"/>
        <v>8.6566516286699688E-2</v>
      </c>
    </row>
    <row r="22" spans="1:16" ht="15.75">
      <c r="A22" s="16"/>
      <c r="B22" s="17" t="s">
        <v>39</v>
      </c>
      <c r="C22" s="18" t="s">
        <v>40</v>
      </c>
      <c r="D22" s="25">
        <v>13369767</v>
      </c>
      <c r="E22" s="25">
        <v>891284</v>
      </c>
      <c r="F22" s="26">
        <v>14261051</v>
      </c>
      <c r="H22" s="8"/>
      <c r="I22" s="17" t="s">
        <v>39</v>
      </c>
      <c r="J22" s="18" t="s">
        <v>40</v>
      </c>
      <c r="K22" s="25">
        <v>13392280</v>
      </c>
      <c r="L22" s="25">
        <v>1095177</v>
      </c>
      <c r="M22" s="26">
        <v>14487457</v>
      </c>
      <c r="N22" s="9"/>
      <c r="O22" s="27">
        <f t="shared" si="0"/>
        <v>226406</v>
      </c>
      <c r="P22" s="28">
        <f t="shared" si="1"/>
        <v>1.5875828506608663E-2</v>
      </c>
    </row>
    <row r="23" spans="1:16" ht="15.75">
      <c r="A23" s="16"/>
      <c r="B23" s="17" t="s">
        <v>41</v>
      </c>
      <c r="C23" s="18" t="s">
        <v>42</v>
      </c>
      <c r="D23" s="25">
        <v>75712433</v>
      </c>
      <c r="E23" s="25">
        <v>3629457</v>
      </c>
      <c r="F23" s="26">
        <v>79341890</v>
      </c>
      <c r="H23" s="8"/>
      <c r="I23" s="17" t="s">
        <v>41</v>
      </c>
      <c r="J23" s="18" t="s">
        <v>42</v>
      </c>
      <c r="K23" s="25">
        <v>75640844</v>
      </c>
      <c r="L23" s="25">
        <v>6071826</v>
      </c>
      <c r="M23" s="26">
        <v>81712670</v>
      </c>
      <c r="N23" s="9"/>
      <c r="O23" s="27">
        <f t="shared" si="0"/>
        <v>2370780</v>
      </c>
      <c r="P23" s="28">
        <f t="shared" si="1"/>
        <v>2.9880558680918743E-2</v>
      </c>
    </row>
    <row r="24" spans="1:16" ht="15.75">
      <c r="A24" s="16"/>
      <c r="B24" s="17" t="s">
        <v>43</v>
      </c>
      <c r="C24" s="18" t="s">
        <v>44</v>
      </c>
      <c r="D24" s="25">
        <v>63938431</v>
      </c>
      <c r="E24" s="25">
        <v>3447520</v>
      </c>
      <c r="F24" s="26">
        <v>67385951</v>
      </c>
      <c r="H24" s="8"/>
      <c r="I24" s="17" t="s">
        <v>43</v>
      </c>
      <c r="J24" s="18" t="s">
        <v>44</v>
      </c>
      <c r="K24" s="25">
        <v>64467396</v>
      </c>
      <c r="L24" s="25">
        <v>5427597</v>
      </c>
      <c r="M24" s="26">
        <v>69894993</v>
      </c>
      <c r="N24" s="9"/>
      <c r="O24" s="27">
        <f t="shared" si="0"/>
        <v>2509042</v>
      </c>
      <c r="P24" s="28">
        <f t="shared" si="1"/>
        <v>3.7233903547640071E-2</v>
      </c>
    </row>
    <row r="25" spans="1:16" ht="15.75">
      <c r="A25" s="16"/>
      <c r="B25" s="17" t="s">
        <v>45</v>
      </c>
      <c r="C25" s="18" t="s">
        <v>46</v>
      </c>
      <c r="D25" s="25">
        <v>23211963</v>
      </c>
      <c r="E25" s="25">
        <v>1284103</v>
      </c>
      <c r="F25" s="26">
        <v>24496066</v>
      </c>
      <c r="H25" s="8"/>
      <c r="I25" s="17" t="s">
        <v>45</v>
      </c>
      <c r="J25" s="18" t="s">
        <v>46</v>
      </c>
      <c r="K25" s="25">
        <v>23835931</v>
      </c>
      <c r="L25" s="25">
        <v>1865885</v>
      </c>
      <c r="M25" s="26">
        <v>25701816</v>
      </c>
      <c r="N25" s="9"/>
      <c r="O25" s="27">
        <f t="shared" si="0"/>
        <v>1205750</v>
      </c>
      <c r="P25" s="28">
        <f t="shared" si="1"/>
        <v>4.9222189391553726E-2</v>
      </c>
    </row>
    <row r="26" spans="1:16" ht="15.75">
      <c r="A26" s="16"/>
      <c r="B26" s="17" t="s">
        <v>47</v>
      </c>
      <c r="C26" s="18" t="s">
        <v>48</v>
      </c>
      <c r="D26" s="25">
        <v>22081946</v>
      </c>
      <c r="E26" s="25">
        <v>1162602</v>
      </c>
      <c r="F26" s="26">
        <v>23244548</v>
      </c>
      <c r="H26" s="8"/>
      <c r="I26" s="17" t="s">
        <v>47</v>
      </c>
      <c r="J26" s="18" t="s">
        <v>48</v>
      </c>
      <c r="K26" s="25">
        <v>21802238</v>
      </c>
      <c r="L26" s="25">
        <v>-1177013</v>
      </c>
      <c r="M26" s="26">
        <v>20625225</v>
      </c>
      <c r="N26" s="9"/>
      <c r="O26" s="27">
        <f t="shared" si="0"/>
        <v>-2619323</v>
      </c>
      <c r="P26" s="28">
        <f t="shared" si="1"/>
        <v>-0.11268547790217302</v>
      </c>
    </row>
    <row r="27" spans="1:16" ht="15.75">
      <c r="A27" s="16"/>
      <c r="B27" s="17" t="s">
        <v>49</v>
      </c>
      <c r="C27" s="18" t="s">
        <v>50</v>
      </c>
      <c r="D27" s="25">
        <v>5933303</v>
      </c>
      <c r="E27" s="25">
        <v>0</v>
      </c>
      <c r="F27" s="26">
        <v>5933303</v>
      </c>
      <c r="H27" s="8"/>
      <c r="I27" s="17" t="s">
        <v>49</v>
      </c>
      <c r="J27" s="18" t="s">
        <v>50</v>
      </c>
      <c r="K27" s="25">
        <v>5601054</v>
      </c>
      <c r="L27" s="25">
        <v>-82216.710000000006</v>
      </c>
      <c r="M27" s="26">
        <v>5518837.29</v>
      </c>
      <c r="N27" s="9"/>
      <c r="O27" s="27">
        <f t="shared" si="0"/>
        <v>-414465.70999999996</v>
      </c>
      <c r="P27" s="28">
        <f t="shared" si="1"/>
        <v>-6.9854128467735421E-2</v>
      </c>
    </row>
    <row r="28" spans="1:16" ht="15.75">
      <c r="A28" s="16"/>
      <c r="B28" s="17" t="s">
        <v>51</v>
      </c>
      <c r="C28" s="18" t="s">
        <v>52</v>
      </c>
      <c r="D28" s="25">
        <v>938920</v>
      </c>
      <c r="E28" s="25">
        <v>0</v>
      </c>
      <c r="F28" s="26">
        <v>938920</v>
      </c>
      <c r="H28" s="8"/>
      <c r="I28" s="17" t="s">
        <v>51</v>
      </c>
      <c r="J28" s="18" t="s">
        <v>52</v>
      </c>
      <c r="K28" s="25">
        <v>906439</v>
      </c>
      <c r="L28" s="25">
        <v>0</v>
      </c>
      <c r="M28" s="26">
        <v>906439</v>
      </c>
      <c r="N28" s="9"/>
      <c r="O28" s="27">
        <f t="shared" si="0"/>
        <v>-32481</v>
      </c>
      <c r="P28" s="28">
        <f t="shared" si="1"/>
        <v>-3.4594001618881265E-2</v>
      </c>
    </row>
    <row r="29" spans="1:16" ht="16.5" thickBot="1">
      <c r="A29" s="29"/>
      <c r="B29" s="30" t="s">
        <v>53</v>
      </c>
      <c r="C29" s="31"/>
      <c r="D29" s="31">
        <f>SUM(D9:D28)</f>
        <v>717292002</v>
      </c>
      <c r="E29" s="31">
        <f>SUM(E9:E28)</f>
        <v>38461447</v>
      </c>
      <c r="F29" s="32">
        <f>SUM(F9:F28)</f>
        <v>755753449</v>
      </c>
      <c r="H29" s="33"/>
      <c r="I29" s="30" t="s">
        <v>53</v>
      </c>
      <c r="J29" s="31"/>
      <c r="K29" s="31">
        <f>SUM(K9:K28)</f>
        <v>733459903</v>
      </c>
      <c r="L29" s="31">
        <f>SUM(L9:L28)</f>
        <v>41468863.990000002</v>
      </c>
      <c r="M29" s="34">
        <f>SUM(M9:M28)</f>
        <v>774928766.99000001</v>
      </c>
      <c r="N29" s="9"/>
      <c r="O29" s="35">
        <f>SUM(O9:O28)</f>
        <v>19175317.989999987</v>
      </c>
      <c r="P29" s="36">
        <f t="shared" si="1"/>
        <v>2.5372451843087767E-2</v>
      </c>
    </row>
    <row r="30" spans="1:16" ht="16.5" thickTop="1">
      <c r="N30" s="9"/>
    </row>
    <row r="31" spans="1:16" s="9" customFormat="1">
      <c r="A31" s="39"/>
      <c r="B31" s="40"/>
      <c r="C31" s="39"/>
      <c r="D31" s="39"/>
      <c r="E31" s="39"/>
      <c r="F31" s="41"/>
      <c r="J31" s="42" t="s">
        <v>54</v>
      </c>
      <c r="K31" s="42">
        <v>44682</v>
      </c>
      <c r="L31" s="42">
        <v>45047</v>
      </c>
    </row>
    <row r="32" spans="1:16" s="9" customFormat="1">
      <c r="A32" s="39"/>
      <c r="B32" s="40"/>
      <c r="C32" s="39"/>
      <c r="D32" s="39"/>
      <c r="E32" s="39"/>
      <c r="F32" s="41"/>
      <c r="G32" s="9">
        <v>1</v>
      </c>
      <c r="I32" s="9" t="s">
        <v>55</v>
      </c>
      <c r="J32" s="43" t="s">
        <v>56</v>
      </c>
      <c r="K32" s="44">
        <f>F29</f>
        <v>755753449</v>
      </c>
      <c r="L32" s="45">
        <f>M29</f>
        <v>774928766.99000001</v>
      </c>
      <c r="M32" s="46">
        <f>L32/K32</f>
        <v>1.0253724518430878</v>
      </c>
    </row>
    <row r="33" spans="1:13" s="9" customFormat="1">
      <c r="A33" s="39"/>
      <c r="B33" s="40"/>
      <c r="C33" s="39"/>
      <c r="D33" s="39"/>
      <c r="E33" s="39"/>
      <c r="F33" s="41"/>
      <c r="G33" s="9">
        <v>2</v>
      </c>
      <c r="I33" s="9" t="s">
        <v>57</v>
      </c>
      <c r="J33" s="43" t="s">
        <v>58</v>
      </c>
      <c r="K33" s="47">
        <f>'[1]TS0-MAY2022'!$K$1</f>
        <v>7.5790765858615369E-2</v>
      </c>
      <c r="L33" s="47">
        <f>K33</f>
        <v>7.5790765858615369E-2</v>
      </c>
    </row>
    <row r="34" spans="1:13" s="9" customFormat="1">
      <c r="A34" s="39"/>
      <c r="B34" s="40"/>
      <c r="C34" s="39"/>
      <c r="D34" s="39"/>
      <c r="E34" s="39"/>
      <c r="F34" s="41"/>
      <c r="G34" s="9">
        <v>3</v>
      </c>
      <c r="I34" s="9" t="s">
        <v>59</v>
      </c>
      <c r="J34" s="43" t="s">
        <v>60</v>
      </c>
      <c r="K34" s="48">
        <f>K32*K33</f>
        <v>57279132.70000001</v>
      </c>
      <c r="L34" s="48">
        <f>L32*L33</f>
        <v>58732444.736044601</v>
      </c>
    </row>
    <row r="35" spans="1:13" s="9" customFormat="1">
      <c r="A35" s="39"/>
      <c r="B35" s="40"/>
      <c r="C35" s="39"/>
      <c r="D35" s="39"/>
      <c r="E35" s="39"/>
      <c r="F35" s="41"/>
      <c r="G35" s="9">
        <v>4</v>
      </c>
      <c r="I35" s="9" t="s">
        <v>61</v>
      </c>
      <c r="J35" s="43" t="s">
        <v>58</v>
      </c>
      <c r="K35" s="49">
        <f>'[1]TS0-MAY2022'!$M$1</f>
        <v>36327591.646077365</v>
      </c>
      <c r="L35" s="49">
        <f>K35</f>
        <v>36327591.646077365</v>
      </c>
    </row>
    <row r="36" spans="1:13" s="9" customFormat="1">
      <c r="A36" s="39"/>
      <c r="B36" s="40"/>
      <c r="C36" s="39"/>
      <c r="D36" s="39"/>
      <c r="E36" s="39"/>
      <c r="F36" s="41"/>
      <c r="G36" s="9">
        <v>5</v>
      </c>
      <c r="I36" s="9" t="s">
        <v>62</v>
      </c>
      <c r="J36" s="43" t="s">
        <v>63</v>
      </c>
      <c r="K36" s="50">
        <f>K34/K35</f>
        <v>1.5767390598871418</v>
      </c>
      <c r="L36" s="50">
        <f>L34/L35</f>
        <v>1.6167447957532439</v>
      </c>
    </row>
    <row r="37" spans="1:13" s="9" customFormat="1">
      <c r="A37" s="39"/>
      <c r="B37" s="40"/>
      <c r="C37" s="39"/>
      <c r="D37" s="39"/>
      <c r="E37" s="39"/>
      <c r="F37" s="41"/>
      <c r="G37" s="9">
        <v>6</v>
      </c>
      <c r="I37" s="9" t="s">
        <v>64</v>
      </c>
      <c r="J37" s="43" t="s">
        <v>58</v>
      </c>
      <c r="K37" s="49">
        <f>'[1]TS0-MAY2022'!$H$1</f>
        <v>2457839.7880000002</v>
      </c>
      <c r="L37" s="49">
        <f>K37</f>
        <v>2457839.7880000002</v>
      </c>
    </row>
    <row r="38" spans="1:13" s="9" customFormat="1">
      <c r="A38" s="39"/>
      <c r="B38" s="40"/>
      <c r="C38" s="39"/>
      <c r="D38" s="39"/>
      <c r="E38" s="39"/>
      <c r="F38" s="41"/>
      <c r="G38" s="9">
        <v>7</v>
      </c>
      <c r="I38" s="9" t="s">
        <v>65</v>
      </c>
      <c r="J38" s="43" t="s">
        <v>66</v>
      </c>
      <c r="K38" s="48">
        <f>K36*K37</f>
        <v>3875371.9966843324</v>
      </c>
      <c r="L38" s="48">
        <f>L36*L37</f>
        <v>3973699.6860442567</v>
      </c>
      <c r="M38" s="46">
        <f>L38/K38</f>
        <v>1.0253724518430878</v>
      </c>
    </row>
    <row r="39" spans="1:13" s="9" customFormat="1">
      <c r="A39" s="39"/>
      <c r="B39" s="40"/>
      <c r="C39" s="39"/>
      <c r="D39" s="39"/>
      <c r="E39" s="39"/>
      <c r="F39" s="41"/>
      <c r="J39" s="43"/>
    </row>
    <row r="40" spans="1:13" s="9" customFormat="1">
      <c r="A40" s="39"/>
      <c r="B40" s="40"/>
      <c r="C40" s="39"/>
      <c r="D40" s="39"/>
      <c r="E40" s="39"/>
      <c r="F40" s="41"/>
      <c r="G40" s="9">
        <v>8</v>
      </c>
      <c r="I40" s="9" t="s">
        <v>67</v>
      </c>
      <c r="J40" s="43" t="s">
        <v>58</v>
      </c>
      <c r="K40" s="48">
        <f>'[1]TS1-APR2022'!$P$1</f>
        <v>-14803.049999999997</v>
      </c>
      <c r="L40" s="48">
        <f>K40*$M$32</f>
        <v>-15178.639673255819</v>
      </c>
      <c r="M40" s="51" t="s">
        <v>68</v>
      </c>
    </row>
    <row r="41" spans="1:13" s="9" customFormat="1">
      <c r="A41" s="39"/>
      <c r="B41" s="40"/>
      <c r="C41" s="39"/>
      <c r="D41" s="39"/>
      <c r="E41" s="39"/>
      <c r="F41" s="41"/>
      <c r="G41" s="9">
        <v>9</v>
      </c>
      <c r="I41" s="9" t="s">
        <v>69</v>
      </c>
      <c r="J41" s="43" t="s">
        <v>58</v>
      </c>
      <c r="K41" s="48">
        <f>'[1]R2-MAR2022'!$P$1</f>
        <v>55068.95</v>
      </c>
      <c r="L41" s="48">
        <f>K41*$M$32</f>
        <v>56466.184281924405</v>
      </c>
      <c r="M41" s="51" t="s">
        <v>68</v>
      </c>
    </row>
    <row r="42" spans="1:13" s="9" customFormat="1">
      <c r="A42" s="39"/>
      <c r="B42" s="40"/>
      <c r="C42" s="39"/>
      <c r="D42" s="39"/>
      <c r="E42" s="39"/>
      <c r="F42" s="41"/>
      <c r="G42" s="9">
        <v>10</v>
      </c>
      <c r="I42" s="9" t="s">
        <v>70</v>
      </c>
      <c r="J42" s="43" t="s">
        <v>58</v>
      </c>
      <c r="K42" s="48">
        <f>'[1]R3-FEB2022'!$P$1</f>
        <v>1394.6300000000003</v>
      </c>
      <c r="L42" s="48">
        <f>K42*$M$32</f>
        <v>1430.0151825139258</v>
      </c>
      <c r="M42" s="51" t="s">
        <v>68</v>
      </c>
    </row>
    <row r="43" spans="1:13" s="9" customFormat="1">
      <c r="A43" s="39"/>
      <c r="B43" s="40"/>
      <c r="C43" s="39"/>
      <c r="D43" s="39"/>
      <c r="E43" s="39"/>
      <c r="F43" s="41"/>
      <c r="G43" s="9">
        <v>11</v>
      </c>
      <c r="I43" s="9" t="s">
        <v>71</v>
      </c>
      <c r="J43" s="43" t="s">
        <v>58</v>
      </c>
      <c r="K43" s="48">
        <f>'[1]TS4-JAN2022'!$P$1</f>
        <v>721.33999999999992</v>
      </c>
      <c r="L43" s="48">
        <f>K43*$M$32</f>
        <v>739.64216441249289</v>
      </c>
      <c r="M43" s="51" t="s">
        <v>68</v>
      </c>
    </row>
    <row r="44" spans="1:13" s="9" customFormat="1">
      <c r="A44" s="39"/>
      <c r="B44" s="40"/>
      <c r="C44" s="39"/>
      <c r="D44" s="39"/>
      <c r="E44" s="39"/>
      <c r="F44" s="41"/>
      <c r="J44" s="43"/>
    </row>
    <row r="45" spans="1:13" s="9" customFormat="1">
      <c r="A45" s="39"/>
      <c r="B45" s="40"/>
      <c r="C45" s="39"/>
      <c r="D45" s="39"/>
      <c r="E45" s="39"/>
      <c r="F45" s="41"/>
      <c r="G45" s="9">
        <v>12</v>
      </c>
      <c r="I45" s="9" t="s">
        <v>72</v>
      </c>
      <c r="J45" s="43" t="s">
        <v>73</v>
      </c>
      <c r="K45" s="44">
        <f>K38+K40+K41+K42+K43</f>
        <v>3917753.8666843325</v>
      </c>
      <c r="L45" s="45">
        <f>L38+L40+L41+L42+L43</f>
        <v>4017156.8879998513</v>
      </c>
      <c r="M45" s="46">
        <f>L45/K45</f>
        <v>1.0253724518430878</v>
      </c>
    </row>
    <row r="46" spans="1:13" s="9" customFormat="1">
      <c r="A46" s="39"/>
      <c r="B46" s="40"/>
      <c r="C46" s="39"/>
      <c r="D46" s="39"/>
      <c r="E46" s="39"/>
      <c r="F46" s="41"/>
      <c r="J46" s="43"/>
    </row>
    <row r="47" spans="1:13" s="9" customFormat="1">
      <c r="A47" s="39"/>
      <c r="B47" s="40"/>
      <c r="C47" s="39"/>
      <c r="D47" s="39"/>
      <c r="E47" s="39"/>
      <c r="F47" s="41"/>
    </row>
    <row r="48" spans="1:13" s="9" customFormat="1">
      <c r="A48" s="39"/>
      <c r="B48" s="40"/>
      <c r="C48" s="39"/>
      <c r="D48" s="39"/>
      <c r="E48" s="39"/>
      <c r="F48" s="41"/>
    </row>
    <row r="49" spans="1:6" s="9" customFormat="1">
      <c r="A49" s="39"/>
      <c r="B49" s="40"/>
      <c r="C49" s="41"/>
      <c r="D49" s="39"/>
      <c r="E49" s="39"/>
      <c r="F49" s="41"/>
    </row>
    <row r="50" spans="1:6" s="9" customFormat="1">
      <c r="A50" s="39"/>
      <c r="B50" s="40"/>
      <c r="C50" s="41"/>
      <c r="D50" s="39"/>
      <c r="E50" s="39"/>
      <c r="F50" s="41"/>
    </row>
    <row r="51" spans="1:6" s="9" customFormat="1">
      <c r="A51" s="39"/>
      <c r="B51" s="40"/>
      <c r="C51" s="41"/>
      <c r="D51" s="39"/>
      <c r="E51" s="39"/>
      <c r="F51" s="41"/>
    </row>
    <row r="52" spans="1:6" s="9" customFormat="1">
      <c r="A52" s="39"/>
      <c r="B52" s="40"/>
      <c r="C52" s="39"/>
      <c r="D52" s="39"/>
      <c r="E52" s="39"/>
      <c r="F52" s="41"/>
    </row>
    <row r="53" spans="1:6" s="9" customFormat="1">
      <c r="A53" s="39"/>
      <c r="B53" s="40"/>
      <c r="C53" s="39"/>
      <c r="D53" s="39"/>
      <c r="E53" s="39"/>
      <c r="F53" s="41"/>
    </row>
  </sheetData>
  <mergeCells count="8">
    <mergeCell ref="A6:F6"/>
    <mergeCell ref="I6:M6"/>
    <mergeCell ref="A3:F3"/>
    <mergeCell ref="I3:M3"/>
    <mergeCell ref="A4:F4"/>
    <mergeCell ref="I4:M4"/>
    <mergeCell ref="A5:F5"/>
    <mergeCell ref="I5:M5"/>
  </mergeCells>
  <pageMargins left="0.25" right="0.25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C21DDCE33FE498181F03F7648CD60" ma:contentTypeVersion="" ma:contentTypeDescription="Create a new document." ma:contentTypeScope="" ma:versionID="d39a050f7638f5e5dc6dcc5cf90e81c0">
  <xsd:schema xmlns:xsd="http://www.w3.org/2001/XMLSchema" xmlns:xs="http://www.w3.org/2001/XMLSchema" xmlns:p="http://schemas.microsoft.com/office/2006/metadata/properties" xmlns:ns2="42167BAF-4C11-472A-B727-59A941642EE0" xmlns:ns3="8b86ae58-4ff9-4300-8876-bb89783e485c" targetNamespace="http://schemas.microsoft.com/office/2006/metadata/properties" ma:root="true" ma:fieldsID="c52c335103c062360e09dbb7222bc3a1" ns2:_="" ns3:_="">
    <xsd:import namespace="42167BAF-4C11-472A-B727-59A941642EE0"/>
    <xsd:import namespace="8b86ae58-4ff9-4300-8876-bb89783e485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67BAF-4C11-472A-B727-59A941642E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713</SRCH_DocketId>
    <CaseType xmlns="8b86ae58-4ff9-4300-8876-bb89783e485c" xsi:nil="true"/>
    <Comments xmlns="42167BAF-4C11-472A-B727-59A941642EE0" xsi:nil="true"/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D01253-ABB7-4108-BF78-4731A92D6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167BAF-4C11-472A-B727-59A941642EE0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63333-115F-4EB3-B94E-A9CE6EC81460}">
  <ds:schemaRefs>
    <ds:schemaRef ds:uri="http://purl.org/dc/elements/1.1/"/>
    <ds:schemaRef ds:uri="http://schemas.microsoft.com/office/2006/metadata/properties"/>
    <ds:schemaRef ds:uri="42167BAF-4C11-472A-B727-59A941642EE0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015A43-0542-4759-9259-3AF8CD1BAD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 Schedule 26-A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Hasse, Benjamin</dc:creator>
  <cp:lastModifiedBy>Walthers, Emily</cp:lastModifiedBy>
  <dcterms:created xsi:type="dcterms:W3CDTF">2023-03-23T14:58:48Z</dcterms:created>
  <dcterms:modified xsi:type="dcterms:W3CDTF">2023-04-27T21:25:24Z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0x010100764C21DDCE33FE498181F03F7648CD60</vt:lpwstr>
  </property>
</Properties>
</file>