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J:\Other Regulatory Cases\AAO\WU-2020-0417 - COVID-19\Quarterly Report\Filed Reports\"/>
    </mc:Choice>
  </mc:AlternateContent>
  <xr:revisionPtr revIDLastSave="0" documentId="13_ncr:1_{E730584E-C6E4-44E5-B33F-67C43EF72482}" xr6:coauthVersionLast="45" xr6:coauthVersionMax="45" xr10:uidLastSave="{00000000-0000-0000-0000-000000000000}"/>
  <bookViews>
    <workbookView xWindow="-120" yWindow="-120" windowWidth="38640" windowHeight="23640" xr2:uid="{00000000-000D-0000-FFFF-FFFF00000000}"/>
  </bookViews>
  <sheets>
    <sheet name="Summary " sheetId="1" r:id="rId1"/>
    <sheet name="Late Fees" sheetId="3" r:id="rId2"/>
    <sheet name="Connection Fees" sheetId="2" r:id="rId3"/>
    <sheet name="Incremental Operating Expense" sheetId="4" r:id="rId4"/>
    <sheet name="Uncollectible Expense" sheetId="5" r:id="rId5"/>
    <sheet name="Term Loan Interest Expense" sheetId="6" r:id="rId6"/>
    <sheet name="Savings" sheetId="7" r:id="rId7"/>
  </sheets>
  <definedNames>
    <definedName name="_xlnm.Print_Area" localSheetId="6">Savings!$A$1:$M$53</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8" i="1" l="1"/>
  <c r="D7" i="1"/>
  <c r="E12" i="1" l="1"/>
  <c r="A4" i="7" l="1"/>
  <c r="H11" i="6"/>
  <c r="G11" i="6"/>
  <c r="F11" i="6"/>
  <c r="D12" i="1" s="1"/>
  <c r="E11" i="6"/>
  <c r="D11" i="6"/>
  <c r="C11" i="6"/>
  <c r="B11" i="6"/>
  <c r="C12" i="1" s="1"/>
  <c r="L9" i="6"/>
  <c r="L11" i="6" s="1"/>
  <c r="C6" i="6"/>
  <c r="D6" i="6" s="1"/>
  <c r="E6" i="6" s="1"/>
  <c r="F6" i="6" s="1"/>
  <c r="G6" i="6" s="1"/>
  <c r="H6" i="6" s="1"/>
  <c r="I6" i="6" s="1"/>
  <c r="J6" i="6" s="1"/>
  <c r="K6" i="6" s="1"/>
  <c r="A4" i="6"/>
  <c r="H10" i="5"/>
  <c r="G10" i="5"/>
  <c r="F10" i="5"/>
  <c r="F12" i="5" s="1"/>
  <c r="E10" i="5"/>
  <c r="E12" i="5" s="1"/>
  <c r="C11" i="1" s="1"/>
  <c r="D10" i="5"/>
  <c r="D12" i="5" s="1"/>
  <c r="C10" i="5"/>
  <c r="C12" i="5"/>
  <c r="G12" i="5"/>
  <c r="D11" i="1" s="1"/>
  <c r="H12" i="5"/>
  <c r="L9" i="5"/>
  <c r="B10" i="5"/>
  <c r="B12" i="5" s="1"/>
  <c r="B30" i="5"/>
  <c r="C6" i="5"/>
  <c r="D6" i="5" s="1"/>
  <c r="E6" i="5" s="1"/>
  <c r="F6" i="5" s="1"/>
  <c r="G6" i="5" s="1"/>
  <c r="H6" i="5" s="1"/>
  <c r="I6" i="5" s="1"/>
  <c r="J6" i="5" s="1"/>
  <c r="K6" i="5" s="1"/>
  <c r="A4" i="5"/>
  <c r="E10" i="1"/>
  <c r="D10" i="1"/>
  <c r="C10" i="1"/>
  <c r="E7" i="1"/>
  <c r="K22" i="4"/>
  <c r="J22" i="4"/>
  <c r="I22" i="4"/>
  <c r="H22" i="4"/>
  <c r="H24" i="4" s="1"/>
  <c r="H26" i="4" s="1"/>
  <c r="G22" i="4"/>
  <c r="G24" i="4" s="1"/>
  <c r="F22" i="4"/>
  <c r="F24" i="4" s="1"/>
  <c r="E22" i="4"/>
  <c r="E24" i="4" s="1"/>
  <c r="D22" i="4"/>
  <c r="D24" i="4" s="1"/>
  <c r="C22" i="4"/>
  <c r="C24" i="4" s="1"/>
  <c r="B22" i="4"/>
  <c r="B24" i="4" s="1"/>
  <c r="L21" i="4"/>
  <c r="L20" i="4"/>
  <c r="L19" i="4"/>
  <c r="L18" i="4"/>
  <c r="L17" i="4"/>
  <c r="K14" i="4"/>
  <c r="J14" i="4"/>
  <c r="I14" i="4"/>
  <c r="H14" i="4"/>
  <c r="G14" i="4"/>
  <c r="F14" i="4"/>
  <c r="E14" i="4"/>
  <c r="D14" i="4"/>
  <c r="D26" i="4" s="1"/>
  <c r="C14" i="4"/>
  <c r="B14" i="4"/>
  <c r="L13" i="4"/>
  <c r="L12" i="4"/>
  <c r="L11" i="4"/>
  <c r="L10" i="4"/>
  <c r="L9" i="4"/>
  <c r="C6" i="4"/>
  <c r="D6" i="4" s="1"/>
  <c r="E6" i="4" s="1"/>
  <c r="F6" i="4" s="1"/>
  <c r="G6" i="4" s="1"/>
  <c r="H6" i="4" s="1"/>
  <c r="I6" i="4" s="1"/>
  <c r="J6" i="4" s="1"/>
  <c r="K6" i="4" s="1"/>
  <c r="A4" i="4"/>
  <c r="C12" i="2"/>
  <c r="D12" i="2"/>
  <c r="E12" i="2"/>
  <c r="F12" i="2"/>
  <c r="G12" i="2"/>
  <c r="H12" i="2"/>
  <c r="B12" i="2"/>
  <c r="C7" i="1" s="1"/>
  <c r="E8" i="1"/>
  <c r="C8" i="1"/>
  <c r="L11" i="3"/>
  <c r="C11" i="3"/>
  <c r="D11" i="3"/>
  <c r="E11" i="3"/>
  <c r="F11" i="3"/>
  <c r="G11" i="3"/>
  <c r="H11" i="3"/>
  <c r="B11" i="3"/>
  <c r="L10" i="5" l="1"/>
  <c r="L12" i="5"/>
  <c r="E11" i="1" s="1"/>
  <c r="B26" i="4"/>
  <c r="F26" i="4"/>
  <c r="G26" i="4"/>
  <c r="E26" i="4"/>
  <c r="C26" i="4"/>
  <c r="L14" i="4"/>
  <c r="L22" i="4"/>
  <c r="L24" i="4" s="1"/>
  <c r="L10" i="2"/>
  <c r="L9" i="2"/>
  <c r="C6" i="2"/>
  <c r="D6" i="2" s="1"/>
  <c r="E6" i="2" s="1"/>
  <c r="F6" i="2" s="1"/>
  <c r="G6" i="2" s="1"/>
  <c r="H6" i="2" s="1"/>
  <c r="I6" i="2" s="1"/>
  <c r="J6" i="2" s="1"/>
  <c r="K6" i="2" s="1"/>
  <c r="A4" i="2"/>
  <c r="A4" i="3"/>
  <c r="L9" i="3"/>
  <c r="C6" i="3"/>
  <c r="D6" i="3" s="1"/>
  <c r="E6" i="3" s="1"/>
  <c r="F6" i="3" s="1"/>
  <c r="G6" i="3" s="1"/>
  <c r="H6" i="3" s="1"/>
  <c r="I6" i="3" s="1"/>
  <c r="J6" i="3" s="1"/>
  <c r="K6" i="3" s="1"/>
  <c r="I49" i="7"/>
  <c r="H49" i="7"/>
  <c r="G49" i="7"/>
  <c r="F49" i="7"/>
  <c r="E49" i="7"/>
  <c r="D49" i="7"/>
  <c r="C49" i="7"/>
  <c r="I39" i="7"/>
  <c r="H39" i="7"/>
  <c r="G39" i="7"/>
  <c r="F39" i="7"/>
  <c r="E39" i="7"/>
  <c r="D39" i="7"/>
  <c r="C39" i="7"/>
  <c r="M38" i="7"/>
  <c r="D29" i="7"/>
  <c r="E29" i="7"/>
  <c r="F29" i="7"/>
  <c r="G29" i="7"/>
  <c r="H29" i="7"/>
  <c r="I29" i="7"/>
  <c r="C29" i="7"/>
  <c r="M17" i="7"/>
  <c r="D18" i="7"/>
  <c r="E18" i="7"/>
  <c r="F18" i="7"/>
  <c r="G18" i="7"/>
  <c r="H18" i="7"/>
  <c r="I18" i="7"/>
  <c r="C18" i="7"/>
  <c r="D13" i="7"/>
  <c r="E13" i="7" s="1"/>
  <c r="F13" i="7" s="1"/>
  <c r="G13" i="7" s="1"/>
  <c r="H13" i="7" s="1"/>
  <c r="I13" i="7" s="1"/>
  <c r="J13" i="7" s="1"/>
  <c r="K13" i="7" s="1"/>
  <c r="L13" i="7" s="1"/>
  <c r="D9" i="7"/>
  <c r="C31" i="7" s="1"/>
  <c r="D10" i="7"/>
  <c r="C41" i="7" s="1"/>
  <c r="D11" i="7"/>
  <c r="D51" i="7" s="1"/>
  <c r="L26" i="4" l="1"/>
  <c r="L12" i="2"/>
  <c r="I51" i="7"/>
  <c r="I53" i="7" s="1"/>
  <c r="C51" i="7"/>
  <c r="C53" i="7" s="1"/>
  <c r="D53" i="7"/>
  <c r="H51" i="7"/>
  <c r="H53" i="7" s="1"/>
  <c r="G51" i="7"/>
  <c r="G53" i="7" s="1"/>
  <c r="F51" i="7"/>
  <c r="F53" i="7" s="1"/>
  <c r="E51" i="7"/>
  <c r="E53" i="7" s="1"/>
  <c r="I41" i="7"/>
  <c r="I43" i="7" s="1"/>
  <c r="H41" i="7"/>
  <c r="H43" i="7" s="1"/>
  <c r="G41" i="7"/>
  <c r="G43" i="7" s="1"/>
  <c r="F41" i="7"/>
  <c r="F43" i="7" s="1"/>
  <c r="E41" i="7"/>
  <c r="E43" i="7" s="1"/>
  <c r="D41" i="7"/>
  <c r="D43" i="7" s="1"/>
  <c r="C43" i="7"/>
  <c r="I31" i="7"/>
  <c r="I33" i="7" s="1"/>
  <c r="H31" i="7"/>
  <c r="H33" i="7" s="1"/>
  <c r="G31" i="7"/>
  <c r="F31" i="7"/>
  <c r="F33" i="7" s="1"/>
  <c r="G33" i="7"/>
  <c r="D31" i="7"/>
  <c r="D33" i="7" s="1"/>
  <c r="C33" i="7"/>
  <c r="E31" i="7"/>
  <c r="E33" i="7" s="1"/>
  <c r="M18" i="7"/>
  <c r="D8" i="7"/>
  <c r="M53" i="7" l="1"/>
  <c r="D15" i="1"/>
  <c r="M51" i="7"/>
  <c r="D16" i="1"/>
  <c r="M41" i="7"/>
  <c r="M33" i="7"/>
  <c r="E15" i="1" s="1"/>
  <c r="M43" i="7"/>
  <c r="E16" i="1" s="1"/>
  <c r="C16" i="1"/>
  <c r="C15" i="1"/>
  <c r="I20" i="7"/>
  <c r="I22" i="7" s="1"/>
  <c r="C20" i="7"/>
  <c r="C22" i="7" s="1"/>
  <c r="D20" i="7"/>
  <c r="D22" i="7" s="1"/>
  <c r="E20" i="7"/>
  <c r="E22" i="7" s="1"/>
  <c r="F20" i="7"/>
  <c r="F22" i="7" s="1"/>
  <c r="G20" i="7"/>
  <c r="G22" i="7" s="1"/>
  <c r="H20" i="7"/>
  <c r="H22" i="7" s="1"/>
  <c r="D14" i="1" l="1"/>
  <c r="C14" i="1"/>
  <c r="M47" i="7" l="1"/>
  <c r="M49" i="7" s="1"/>
  <c r="M37" i="7"/>
  <c r="M39" i="7" s="1"/>
  <c r="M28" i="7"/>
  <c r="M27" i="7"/>
  <c r="M29" i="7" s="1"/>
  <c r="M16" i="7"/>
  <c r="M31" i="7" l="1"/>
  <c r="M22" i="7"/>
  <c r="E14" i="1" s="1"/>
  <c r="M20" i="7"/>
  <c r="D18" i="1" l="1"/>
  <c r="C18" i="1"/>
  <c r="E18" i="1" l="1"/>
</calcChain>
</file>

<file path=xl/sharedStrings.xml><?xml version="1.0" encoding="utf-8"?>
<sst xmlns="http://schemas.openxmlformats.org/spreadsheetml/2006/main" count="150" uniqueCount="97">
  <si>
    <t xml:space="preserve">Uncollectible Expense </t>
  </si>
  <si>
    <t>Total</t>
  </si>
  <si>
    <t>YTD September 2020</t>
  </si>
  <si>
    <t xml:space="preserve">Incremental Operating Expenses </t>
  </si>
  <si>
    <t xml:space="preserve">Costs </t>
  </si>
  <si>
    <t xml:space="preserve">Direct Offsets </t>
  </si>
  <si>
    <t xml:space="preserve">Travel/Conference Savings </t>
  </si>
  <si>
    <t xml:space="preserve">Foregone Late Payment Fees </t>
  </si>
  <si>
    <t>Reconnection Fees</t>
  </si>
  <si>
    <t xml:space="preserve">Description </t>
  </si>
  <si>
    <t>April</t>
  </si>
  <si>
    <t>May</t>
  </si>
  <si>
    <t>June</t>
  </si>
  <si>
    <t>July</t>
  </si>
  <si>
    <t>September</t>
  </si>
  <si>
    <t>October</t>
  </si>
  <si>
    <t>November</t>
  </si>
  <si>
    <t>December</t>
  </si>
  <si>
    <t>March</t>
  </si>
  <si>
    <t xml:space="preserve">State </t>
  </si>
  <si>
    <t xml:space="preserve">Allocation % </t>
  </si>
  <si>
    <r>
      <t xml:space="preserve">Total Regulated Customer Count </t>
    </r>
    <r>
      <rPr>
        <vertAlign val="superscript"/>
        <sz val="11"/>
        <color theme="1"/>
        <rFont val="Calibri"/>
        <family val="2"/>
      </rPr>
      <t>(1)</t>
    </r>
  </si>
  <si>
    <r>
      <rPr>
        <vertAlign val="superscript"/>
        <sz val="11"/>
        <color theme="1"/>
        <rFont val="Calibri"/>
        <family val="2"/>
      </rPr>
      <t>(1)</t>
    </r>
    <r>
      <rPr>
        <sz val="11"/>
        <color theme="1"/>
        <rFont val="Calibri"/>
        <family val="2"/>
        <scheme val="minor"/>
      </rPr>
      <t xml:space="preserve"> Customer counts adjusted for dual service customers. </t>
    </r>
  </si>
  <si>
    <t xml:space="preserve">Regulatory Asset - COVID-19 Deferral </t>
  </si>
  <si>
    <t xml:space="preserve">COVID-19 Deferral - Forgone Late Payment Fees </t>
  </si>
  <si>
    <t xml:space="preserve">Term Loan Interest Expense </t>
  </si>
  <si>
    <t>Rental Equipment</t>
  </si>
  <si>
    <t>CASE NO. WU-2020-0417</t>
  </si>
  <si>
    <t xml:space="preserve">Missouri American Water </t>
  </si>
  <si>
    <t xml:space="preserve">Reconnection Fees </t>
  </si>
  <si>
    <t xml:space="preserve">Disconnection Fees </t>
  </si>
  <si>
    <t>Per WU-2020-0417 Final Order Reconnection charges and disconnection charges waived during the moratorium period up to $783,200.</t>
  </si>
  <si>
    <t>Per WU-2020-0417 Final Order Late payment fees waived during the moratorium period up to $785,351;</t>
  </si>
  <si>
    <t>The incremental uncollectible expense was calculated by first taking the actual uncollectible expense for the state of emergency period, March to September, and comparing to the authorized uncollectible expense for the same time period.</t>
  </si>
  <si>
    <r>
      <t xml:space="preserve">MO Customer Count </t>
    </r>
    <r>
      <rPr>
        <vertAlign val="superscript"/>
        <sz val="11"/>
        <color theme="1"/>
        <rFont val="Calibri"/>
        <family val="2"/>
      </rPr>
      <t>(1)</t>
    </r>
  </si>
  <si>
    <t>The Company has created a specific tracking number in order to capture certain MAWC and Service Company increased costs related to COVID-19, such as facility preparedness, PPE, sanitizers, signage, rental equipment, etc.  </t>
  </si>
  <si>
    <t xml:space="preserve">Cleaning </t>
  </si>
  <si>
    <t>Other</t>
  </si>
  <si>
    <t>Training</t>
  </si>
  <si>
    <t xml:space="preserve">Office Supplies </t>
  </si>
  <si>
    <t xml:space="preserve">Utility Services </t>
  </si>
  <si>
    <t xml:space="preserve">Base Rates </t>
  </si>
  <si>
    <t xml:space="preserve">(1) Travel includes (hotels, meals, airfare, and entertainment) </t>
  </si>
  <si>
    <t xml:space="preserve">Service Co </t>
  </si>
  <si>
    <r>
      <t xml:space="preserve">Travel &amp; Conferences </t>
    </r>
    <r>
      <rPr>
        <sz val="8"/>
        <color theme="1"/>
        <rFont val="Calibri"/>
        <family val="2"/>
      </rPr>
      <t>(1)</t>
    </r>
  </si>
  <si>
    <t>Utility Services</t>
  </si>
  <si>
    <t xml:space="preserve">Cumulative Total </t>
  </si>
  <si>
    <t>PPE and Sanitizers</t>
  </si>
  <si>
    <t>Base Rates</t>
  </si>
  <si>
    <t>52534000 &amp;
52534200</t>
  </si>
  <si>
    <t>Description</t>
  </si>
  <si>
    <t>GL Account</t>
  </si>
  <si>
    <t xml:space="preserve">Actual Expense </t>
  </si>
  <si>
    <t>Missouri American Water Expense</t>
  </si>
  <si>
    <t>Service Company Expense</t>
  </si>
  <si>
    <t>Expense in Base Rates</t>
  </si>
  <si>
    <t>Total Actual Expense</t>
  </si>
  <si>
    <t xml:space="preserve">Travel &amp; Conference Savings </t>
  </si>
  <si>
    <t>Actual Expense</t>
  </si>
  <si>
    <t xml:space="preserve">Expense in Base Rates </t>
  </si>
  <si>
    <t xml:space="preserve">Training Savings </t>
  </si>
  <si>
    <t xml:space="preserve">Office Supplies Savings </t>
  </si>
  <si>
    <t>Travel &amp; Conference (1)</t>
  </si>
  <si>
    <t>52548000 \ 52578000 
52532000 \ 52583000</t>
  </si>
  <si>
    <t>Foregone Late Fees</t>
  </si>
  <si>
    <t>Total Foregone Late Fees</t>
  </si>
  <si>
    <t>Total Connection Fees</t>
  </si>
  <si>
    <t>Connection Fees</t>
  </si>
  <si>
    <t>Incremental Operating Expense</t>
  </si>
  <si>
    <t>Missouri American Water Costs</t>
  </si>
  <si>
    <t>Total MAWC Costs</t>
  </si>
  <si>
    <t>Service Company Costs</t>
  </si>
  <si>
    <t>Communication &amp; Signage</t>
  </si>
  <si>
    <t>Total Service Company Costs</t>
  </si>
  <si>
    <t>Total Incremental Operating Costs</t>
  </si>
  <si>
    <t>MAWC Share of AWWSC Costs</t>
  </si>
  <si>
    <t>Actual Uncollectible Expense</t>
  </si>
  <si>
    <t>Authorized Uncollectible Expense</t>
  </si>
  <si>
    <t>Annual Authorized Uncollectibles</t>
  </si>
  <si>
    <t>Based on 3 Year Average</t>
  </si>
  <si>
    <t>January</t>
  </si>
  <si>
    <t>February</t>
  </si>
  <si>
    <t>August</t>
  </si>
  <si>
    <t>Incremental carrying costs incurred by MAWC associated with the term loan American Water Capital Corporation secured to enhance existing liquidity in the event other sources of financing, 
particularly commercial paper, were not available at reasonable rates or in sufficient quantity.</t>
  </si>
  <si>
    <t>Total Interest Expense</t>
  </si>
  <si>
    <t>COVID-19 Deferral - Interest Expense</t>
  </si>
  <si>
    <t>Interest Expense</t>
  </si>
  <si>
    <t>COVID-19 Deferral - Savings</t>
  </si>
  <si>
    <t>COVID-19 Deferral - Uncollectible Expense</t>
  </si>
  <si>
    <t>Uncollectible Expense</t>
  </si>
  <si>
    <t xml:space="preserve">COVID-19 Deferral - Forgone Connection Fees </t>
  </si>
  <si>
    <t>COVID-19 Deferral - Incremental Operating Costs</t>
  </si>
  <si>
    <t xml:space="preserve">MAWC reinstated collections processes on September 1st; zero waived reconnect fees for September </t>
  </si>
  <si>
    <t>Seasonality of Uncollectibles</t>
  </si>
  <si>
    <t xml:space="preserve">Utility Services Savings </t>
  </si>
  <si>
    <t>Mar 2020 - 
Jun 2020</t>
  </si>
  <si>
    <t>Jul 2020 - 
Sep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</si>
</sst>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7" formatCode="&quot;$&quot;#,##0.00_);\(&quot;$&quot;#,##0.00\)"/>
    <numFmt numFmtId="44" formatCode="_(&quot;$&quot;* #,##0.00_);_(&quot;$&quot;* \(#,##0.00\);_(&quot;$&quot;* &quot;-&quot;??_);_(@_)"/>
    <numFmt numFmtId="164" formatCode="[$-409]mmm\-yy;@"/>
    <numFmt numFmtId="165" formatCode="#,##0.0%_);\(#,##0.0%\)"/>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scheme val="minor"/>
    </font>
    <font>
      <sz val="10"/>
      <name val="Arial"/>
      <family val="2"/>
    </font>
    <font>
      <vertAlign val="superscript"/>
      <sz val="11"/>
      <color theme="1"/>
      <name val="Calibri"/>
      <family val="2"/>
    </font>
    <font>
      <b/>
      <sz val="10"/>
      <name val="Calibri"/>
      <family val="2"/>
      <scheme val="minor"/>
    </font>
    <font>
      <sz val="11"/>
      <color rgb="FFFF0000"/>
      <name val="Calibri"/>
      <family val="2"/>
      <scheme val="minor"/>
    </font>
    <font>
      <sz val="8"/>
      <color theme="1"/>
      <name val="Calibri"/>
      <family val="2"/>
    </font>
    <font>
      <b/>
      <sz val="11"/>
      <color rgb="FFFFFFFF"/>
      <name val="Calibri"/>
      <family val="2"/>
      <scheme val="minor"/>
    </font>
    <font>
      <sz val="11"/>
      <color rgb="FFFFFFFF"/>
      <name val="Calibri"/>
      <family val="2"/>
      <scheme val="minor"/>
    </font>
    <font>
      <b/>
      <u/>
      <sz val="11"/>
      <color theme="1"/>
      <name val="Calibri"/>
      <family val="2"/>
      <scheme val="minor"/>
    </font>
    <font>
      <sz val="8"/>
      <color theme="1"/>
      <name val="Calibri"/>
      <family val="2"/>
      <scheme val="minor"/>
    </font>
    <font>
      <i/>
      <sz val="9"/>
      <color theme="1"/>
      <name val="Calibri"/>
      <family val="2"/>
      <scheme val="minor"/>
    </font>
    <font>
      <b/>
      <sz val="12"/>
      <color theme="1"/>
      <name val="Calibri"/>
      <family val="2"/>
      <scheme val="minor"/>
    </font>
    <font>
      <b/>
      <sz val="14"/>
      <color theme="1"/>
      <name val="Calibri"/>
      <family val="2"/>
      <scheme val="minor"/>
    </font>
    <font>
      <sz val="8"/>
      <name val="Calibri"/>
      <family val="2"/>
      <scheme val="minor"/>
    </font>
  </fonts>
  <fills count="5">
    <fill>
      <patternFill patternType="none"/>
    </fill>
    <fill>
      <patternFill patternType="gray125"/>
    </fill>
    <fill>
      <patternFill patternType="solid">
        <fgColor rgb="FFD9D9D9"/>
        <bgColor indexed="64"/>
      </patternFill>
    </fill>
    <fill>
      <patternFill patternType="solid">
        <fgColor rgb="FF005595"/>
        <bgColor indexed="64"/>
      </patternFill>
    </fill>
    <fill>
      <patternFill patternType="solid">
        <fgColor theme="8" tint="0.79998168889431442"/>
        <bgColor indexed="64"/>
      </patternFill>
    </fill>
  </fills>
  <borders count="17">
    <border>
      <left/>
      <right/>
      <top/>
      <bottom/>
      <diagonal/>
    </border>
    <border>
      <left/>
      <right/>
      <top/>
      <bottom style="thin">
        <color indexed="64"/>
      </bottom>
      <diagonal/>
    </border>
    <border>
      <left/>
      <right/>
      <top style="thin">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4" fillId="0" borderId="0"/>
    <xf numFmtId="0" fontId="4" fillId="0" borderId="0"/>
  </cellStyleXfs>
  <cellXfs count="134">
    <xf numFmtId="0" fontId="0" fillId="0" borderId="0" xfId="0"/>
    <xf numFmtId="5" fontId="0" fillId="0" borderId="0" xfId="0" applyNumberFormat="1"/>
    <xf numFmtId="0" fontId="0" fillId="0" borderId="1" xfId="0" applyBorder="1"/>
    <xf numFmtId="37" fontId="0" fillId="0" borderId="0" xfId="1" applyNumberFormat="1" applyFont="1" applyBorder="1"/>
    <xf numFmtId="10" fontId="0" fillId="0" borderId="0" xfId="2" applyNumberFormat="1" applyFont="1"/>
    <xf numFmtId="0" fontId="0" fillId="0" borderId="0" xfId="0" applyAlignment="1">
      <alignment horizontal="right"/>
    </xf>
    <xf numFmtId="0" fontId="5" fillId="0" borderId="0" xfId="0" applyFont="1"/>
    <xf numFmtId="0" fontId="2" fillId="0" borderId="0" xfId="0" applyFont="1" applyAlignment="1">
      <alignment horizontal="centerContinuous"/>
    </xf>
    <xf numFmtId="0" fontId="0" fillId="0" borderId="0" xfId="0" applyFont="1"/>
    <xf numFmtId="0" fontId="2" fillId="0" borderId="0" xfId="0" applyFont="1" applyAlignment="1">
      <alignment horizontal="center"/>
    </xf>
    <xf numFmtId="0" fontId="7" fillId="0" borderId="0" xfId="0" applyFont="1"/>
    <xf numFmtId="37" fontId="0" fillId="0" borderId="1" xfId="0" applyNumberFormat="1" applyBorder="1"/>
    <xf numFmtId="0" fontId="0" fillId="0" borderId="0" xfId="0" applyFont="1" applyBorder="1" applyAlignment="1">
      <alignment horizontal="left"/>
    </xf>
    <xf numFmtId="37" fontId="0" fillId="0" borderId="0" xfId="0" applyNumberFormat="1" applyFont="1" applyBorder="1" applyAlignment="1">
      <alignment horizontal="center"/>
    </xf>
    <xf numFmtId="0" fontId="0" fillId="0" borderId="0" xfId="0" applyFont="1" applyBorder="1"/>
    <xf numFmtId="39" fontId="0" fillId="0" borderId="3" xfId="0" applyNumberFormat="1" applyFont="1" applyBorder="1" applyAlignment="1">
      <alignment vertical="top"/>
    </xf>
    <xf numFmtId="0" fontId="0" fillId="0" borderId="0" xfId="0" applyNumberFormat="1" applyFont="1" applyBorder="1" applyAlignment="1">
      <alignment vertical="top"/>
    </xf>
    <xf numFmtId="5" fontId="0" fillId="0" borderId="0" xfId="0" applyNumberFormat="1" applyFont="1" applyBorder="1" applyAlignment="1">
      <alignment vertical="top"/>
    </xf>
    <xf numFmtId="39" fontId="0" fillId="0" borderId="0" xfId="0" applyNumberFormat="1" applyFont="1" applyBorder="1" applyAlignment="1">
      <alignment vertical="top"/>
    </xf>
    <xf numFmtId="37" fontId="0" fillId="0" borderId="0" xfId="0" applyNumberFormat="1" applyFont="1" applyBorder="1" applyAlignment="1">
      <alignment vertical="top"/>
    </xf>
    <xf numFmtId="7" fontId="0" fillId="0" borderId="0" xfId="0" applyNumberFormat="1" applyFont="1" applyBorder="1"/>
    <xf numFmtId="5" fontId="0" fillId="0" borderId="0" xfId="0" applyNumberFormat="1" applyFont="1" applyBorder="1"/>
    <xf numFmtId="0" fontId="0" fillId="0" borderId="0" xfId="0" applyNumberFormat="1" applyFont="1" applyBorder="1" applyAlignment="1">
      <alignment vertical="top" wrapText="1"/>
    </xf>
    <xf numFmtId="0" fontId="2" fillId="0" borderId="0" xfId="0" applyFont="1" applyAlignment="1">
      <alignment horizontal="center"/>
    </xf>
    <xf numFmtId="0" fontId="0" fillId="0" borderId="7" xfId="0" applyFont="1" applyBorder="1" applyAlignment="1">
      <alignment horizontal="left"/>
    </xf>
    <xf numFmtId="0" fontId="0" fillId="0" borderId="9" xfId="0" applyFont="1" applyBorder="1" applyAlignment="1">
      <alignment horizontal="left"/>
    </xf>
    <xf numFmtId="0" fontId="9" fillId="3" borderId="0" xfId="0" applyFont="1" applyFill="1" applyBorder="1" applyAlignment="1">
      <alignment horizontal="center"/>
    </xf>
    <xf numFmtId="0" fontId="9" fillId="3" borderId="11" xfId="0" applyFont="1" applyFill="1" applyBorder="1" applyAlignment="1">
      <alignment horizontal="left"/>
    </xf>
    <xf numFmtId="37" fontId="9" fillId="3" borderId="12" xfId="0" applyNumberFormat="1" applyFont="1" applyFill="1" applyBorder="1" applyAlignment="1">
      <alignment horizontal="center"/>
    </xf>
    <xf numFmtId="164" fontId="9" fillId="3" borderId="12" xfId="0" applyNumberFormat="1" applyFont="1" applyFill="1" applyBorder="1" applyAlignment="1">
      <alignment horizontal="center"/>
    </xf>
    <xf numFmtId="0" fontId="9" fillId="3" borderId="13" xfId="0" applyFont="1" applyFill="1" applyBorder="1" applyAlignment="1">
      <alignment horizontal="center"/>
    </xf>
    <xf numFmtId="0" fontId="10" fillId="3" borderId="5" xfId="0" applyFont="1" applyFill="1" applyBorder="1"/>
    <xf numFmtId="0" fontId="9" fillId="3" borderId="2" xfId="0" applyFont="1" applyFill="1" applyBorder="1" applyAlignment="1">
      <alignment horizontal="center"/>
    </xf>
    <xf numFmtId="0" fontId="9" fillId="3" borderId="7" xfId="0" applyFont="1" applyFill="1" applyBorder="1" applyAlignment="1">
      <alignment horizontal="left"/>
    </xf>
    <xf numFmtId="37" fontId="0" fillId="0" borderId="1" xfId="0" applyNumberFormat="1" applyFont="1" applyBorder="1" applyAlignment="1">
      <alignment horizontal="center"/>
    </xf>
    <xf numFmtId="0" fontId="9" fillId="3" borderId="14" xfId="0" applyFont="1" applyFill="1" applyBorder="1" applyAlignment="1">
      <alignment horizontal="center"/>
    </xf>
    <xf numFmtId="0" fontId="9" fillId="3" borderId="15" xfId="0" applyFont="1" applyFill="1" applyBorder="1" applyAlignment="1">
      <alignment horizontal="center"/>
    </xf>
    <xf numFmtId="37" fontId="0" fillId="0" borderId="15" xfId="0" applyNumberFormat="1" applyFont="1" applyBorder="1" applyAlignment="1">
      <alignment horizontal="center"/>
    </xf>
    <xf numFmtId="37" fontId="0" fillId="0" borderId="16" xfId="0" applyNumberFormat="1" applyFont="1" applyBorder="1" applyAlignment="1">
      <alignment horizontal="center"/>
    </xf>
    <xf numFmtId="37" fontId="0" fillId="0" borderId="0" xfId="0" applyNumberFormat="1" applyFont="1" applyBorder="1"/>
    <xf numFmtId="37" fontId="0" fillId="0" borderId="1" xfId="0" applyNumberFormat="1" applyFont="1" applyBorder="1" applyAlignment="1">
      <alignment vertical="top"/>
    </xf>
    <xf numFmtId="0" fontId="0" fillId="0" borderId="1" xfId="0" applyFont="1" applyBorder="1"/>
    <xf numFmtId="39" fontId="2" fillId="0" borderId="0" xfId="0" applyNumberFormat="1" applyFont="1" applyBorder="1" applyAlignment="1">
      <alignment vertical="top"/>
    </xf>
    <xf numFmtId="37" fontId="2" fillId="0" borderId="0" xfId="0" applyNumberFormat="1" applyFont="1" applyBorder="1" applyAlignment="1">
      <alignment vertical="top"/>
    </xf>
    <xf numFmtId="0" fontId="2" fillId="0" borderId="0" xfId="0" applyFont="1" applyBorder="1"/>
    <xf numFmtId="37" fontId="2" fillId="0" borderId="0" xfId="0" applyNumberFormat="1" applyFont="1" applyBorder="1"/>
    <xf numFmtId="0" fontId="2" fillId="0" borderId="0" xfId="0" applyNumberFormat="1" applyFont="1" applyFill="1" applyBorder="1" applyAlignment="1">
      <alignment vertical="top" wrapText="1"/>
    </xf>
    <xf numFmtId="37" fontId="2" fillId="0" borderId="0" xfId="0" applyNumberFormat="1" applyFont="1" applyFill="1" applyBorder="1" applyAlignment="1">
      <alignment vertical="top"/>
    </xf>
    <xf numFmtId="0" fontId="2" fillId="0" borderId="0" xfId="0" applyFont="1" applyFill="1" applyBorder="1"/>
    <xf numFmtId="39" fontId="11" fillId="0" borderId="5" xfId="0" applyNumberFormat="1" applyFont="1" applyBorder="1" applyAlignment="1">
      <alignment vertical="top"/>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0" fillId="0" borderId="7" xfId="0" applyFont="1" applyBorder="1"/>
    <xf numFmtId="37" fontId="0" fillId="0" borderId="8" xfId="0" applyNumberFormat="1" applyFont="1" applyBorder="1"/>
    <xf numFmtId="39" fontId="0" fillId="0" borderId="9" xfId="0" applyNumberFormat="1" applyFont="1" applyBorder="1" applyAlignment="1">
      <alignment vertical="top"/>
    </xf>
    <xf numFmtId="37" fontId="0" fillId="0" borderId="10" xfId="0" applyNumberFormat="1" applyFont="1" applyBorder="1"/>
    <xf numFmtId="39" fontId="2" fillId="0" borderId="7" xfId="0" applyNumberFormat="1" applyFont="1" applyFill="1" applyBorder="1" applyAlignment="1">
      <alignment vertical="top"/>
    </xf>
    <xf numFmtId="37" fontId="2" fillId="0" borderId="8" xfId="0" applyNumberFormat="1" applyFont="1" applyFill="1" applyBorder="1"/>
    <xf numFmtId="39" fontId="0" fillId="0" borderId="7" xfId="0" applyNumberFormat="1" applyFont="1" applyBorder="1" applyAlignment="1">
      <alignment vertical="top"/>
    </xf>
    <xf numFmtId="5" fontId="0" fillId="0" borderId="8" xfId="0" applyNumberFormat="1" applyFont="1" applyBorder="1"/>
    <xf numFmtId="0" fontId="2" fillId="0" borderId="7" xfId="0" applyFont="1" applyBorder="1" applyAlignment="1">
      <alignment horizontal="left" vertical="top"/>
    </xf>
    <xf numFmtId="37" fontId="2" fillId="0" borderId="8" xfId="0" applyNumberFormat="1" applyFont="1" applyBorder="1" applyAlignment="1">
      <alignment vertical="top"/>
    </xf>
    <xf numFmtId="0" fontId="0" fillId="0" borderId="7" xfId="0" applyFont="1" applyBorder="1" applyAlignment="1">
      <alignment horizontal="center" vertical="top"/>
    </xf>
    <xf numFmtId="0" fontId="0" fillId="0" borderId="8" xfId="0" applyFont="1" applyBorder="1"/>
    <xf numFmtId="5" fontId="2" fillId="2" borderId="9" xfId="0" applyNumberFormat="1" applyFont="1" applyFill="1" applyBorder="1" applyAlignment="1">
      <alignment horizontal="left" vertical="top"/>
    </xf>
    <xf numFmtId="5" fontId="2" fillId="2" borderId="1" xfId="0" applyNumberFormat="1" applyFont="1" applyFill="1" applyBorder="1" applyAlignment="1">
      <alignment vertical="top"/>
    </xf>
    <xf numFmtId="5" fontId="2" fillId="2" borderId="1" xfId="0" applyNumberFormat="1" applyFont="1" applyFill="1" applyBorder="1"/>
    <xf numFmtId="5" fontId="2" fillId="2" borderId="10" xfId="0" applyNumberFormat="1" applyFont="1" applyFill="1" applyBorder="1" applyAlignment="1">
      <alignment vertical="top"/>
    </xf>
    <xf numFmtId="37" fontId="0" fillId="0" borderId="1" xfId="0" applyNumberFormat="1" applyFont="1" applyFill="1" applyBorder="1" applyAlignment="1">
      <alignment vertical="top"/>
    </xf>
    <xf numFmtId="37" fontId="0" fillId="0" borderId="1" xfId="0" applyNumberFormat="1" applyFont="1" applyFill="1" applyBorder="1"/>
    <xf numFmtId="0" fontId="11" fillId="0" borderId="7" xfId="0" applyFont="1" applyBorder="1"/>
    <xf numFmtId="37" fontId="0" fillId="0" borderId="10" xfId="0" applyNumberFormat="1" applyFont="1" applyFill="1" applyBorder="1"/>
    <xf numFmtId="0" fontId="0" fillId="0" borderId="7" xfId="0" applyFont="1" applyBorder="1" applyAlignment="1">
      <alignment horizontal="left" vertical="top"/>
    </xf>
    <xf numFmtId="37" fontId="0" fillId="0" borderId="8" xfId="0" applyNumberFormat="1" applyFont="1" applyBorder="1" applyAlignment="1">
      <alignment vertical="top"/>
    </xf>
    <xf numFmtId="0" fontId="0" fillId="0" borderId="0" xfId="0" applyBorder="1"/>
    <xf numFmtId="37" fontId="0" fillId="0" borderId="0" xfId="0" applyNumberFormat="1" applyBorder="1"/>
    <xf numFmtId="5" fontId="0" fillId="0" borderId="0" xfId="0" applyNumberFormat="1" applyBorder="1"/>
    <xf numFmtId="0" fontId="13" fillId="0" borderId="0" xfId="0" applyFont="1" applyBorder="1"/>
    <xf numFmtId="0" fontId="14" fillId="0" borderId="0" xfId="0" applyFont="1" applyAlignment="1">
      <alignment horizontal="centerContinuous"/>
    </xf>
    <xf numFmtId="0" fontId="15" fillId="0" borderId="0" xfId="0" applyFont="1" applyAlignment="1">
      <alignment horizontal="centerContinuous"/>
    </xf>
    <xf numFmtId="0" fontId="9" fillId="3" borderId="11" xfId="0" applyFont="1" applyFill="1" applyBorder="1" applyAlignment="1">
      <alignment horizontal="center"/>
    </xf>
    <xf numFmtId="0" fontId="10" fillId="3" borderId="12" xfId="0" applyFont="1" applyFill="1" applyBorder="1"/>
    <xf numFmtId="0" fontId="9" fillId="3" borderId="12" xfId="0" applyFont="1" applyFill="1" applyBorder="1" applyAlignment="1">
      <alignment horizontal="center" wrapText="1"/>
    </xf>
    <xf numFmtId="0" fontId="9" fillId="3" borderId="13" xfId="0" applyFont="1" applyFill="1" applyBorder="1" applyAlignment="1">
      <alignment horizontal="center" wrapText="1"/>
    </xf>
    <xf numFmtId="0" fontId="2" fillId="0" borderId="7" xfId="0" applyFont="1" applyBorder="1"/>
    <xf numFmtId="5" fontId="0" fillId="0" borderId="8" xfId="0" applyNumberFormat="1" applyBorder="1"/>
    <xf numFmtId="37" fontId="0" fillId="0" borderId="8" xfId="0" applyNumberFormat="1" applyBorder="1"/>
    <xf numFmtId="0" fontId="0" fillId="0" borderId="7" xfId="0" applyBorder="1" applyAlignment="1">
      <alignment horizontal="left" wrapText="1" indent="1"/>
    </xf>
    <xf numFmtId="0" fontId="0" fillId="0" borderId="9" xfId="0" applyBorder="1" applyAlignment="1">
      <alignment horizontal="left" wrapText="1" indent="1"/>
    </xf>
    <xf numFmtId="37" fontId="0" fillId="0" borderId="10" xfId="0" applyNumberFormat="1" applyBorder="1"/>
    <xf numFmtId="0" fontId="2" fillId="2" borderId="9" xfId="0" applyFont="1" applyFill="1" applyBorder="1" applyAlignment="1">
      <alignment wrapText="1"/>
    </xf>
    <xf numFmtId="0" fontId="2" fillId="2" borderId="1" xfId="0" applyFont="1" applyFill="1" applyBorder="1"/>
    <xf numFmtId="5" fontId="2" fillId="2" borderId="10" xfId="0" applyNumberFormat="1" applyFont="1" applyFill="1" applyBorder="1"/>
    <xf numFmtId="0" fontId="2" fillId="4" borderId="11" xfId="0" applyFont="1" applyFill="1" applyBorder="1" applyAlignment="1">
      <alignment horizontal="centerContinuous"/>
    </xf>
    <xf numFmtId="0" fontId="2" fillId="4" borderId="12" xfId="0" applyFont="1" applyFill="1" applyBorder="1" applyAlignment="1">
      <alignment horizontal="centerContinuous"/>
    </xf>
    <xf numFmtId="0" fontId="2" fillId="4" borderId="13" xfId="0" applyFont="1" applyFill="1" applyBorder="1" applyAlignment="1">
      <alignment horizontal="centerContinuous"/>
    </xf>
    <xf numFmtId="0" fontId="0" fillId="0" borderId="0" xfId="0" applyAlignment="1">
      <alignment horizontal="centerContinuous"/>
    </xf>
    <xf numFmtId="0" fontId="2" fillId="2" borderId="11" xfId="0" applyFont="1" applyFill="1" applyBorder="1"/>
    <xf numFmtId="37" fontId="2" fillId="2" borderId="12" xfId="0" applyNumberFormat="1" applyFont="1" applyFill="1" applyBorder="1"/>
    <xf numFmtId="0" fontId="2" fillId="2" borderId="12" xfId="0" applyFont="1" applyFill="1" applyBorder="1"/>
    <xf numFmtId="37" fontId="2" fillId="2" borderId="13" xfId="0" applyNumberFormat="1" applyFont="1" applyFill="1" applyBorder="1"/>
    <xf numFmtId="0" fontId="0" fillId="0" borderId="7" xfId="0" applyBorder="1"/>
    <xf numFmtId="0" fontId="0" fillId="0" borderId="9" xfId="0" applyBorder="1"/>
    <xf numFmtId="0" fontId="2" fillId="2" borderId="9" xfId="0" applyFont="1" applyFill="1" applyBorder="1"/>
    <xf numFmtId="37" fontId="2" fillId="2" borderId="1" xfId="0" applyNumberFormat="1" applyFont="1" applyFill="1" applyBorder="1"/>
    <xf numFmtId="37" fontId="2" fillId="2" borderId="10" xfId="0" applyNumberFormat="1" applyFont="1" applyFill="1" applyBorder="1"/>
    <xf numFmtId="37" fontId="2" fillId="0" borderId="2" xfId="1" applyNumberFormat="1" applyFont="1" applyBorder="1"/>
    <xf numFmtId="0" fontId="0" fillId="0" borderId="8" xfId="0" applyBorder="1"/>
    <xf numFmtId="0" fontId="0" fillId="0" borderId="7" xfId="0" applyBorder="1" applyAlignment="1">
      <alignment horizontal="left" indent="1"/>
    </xf>
    <xf numFmtId="37" fontId="0" fillId="0" borderId="8" xfId="1" applyNumberFormat="1" applyFont="1" applyBorder="1"/>
    <xf numFmtId="0" fontId="0" fillId="0" borderId="9" xfId="0" applyBorder="1" applyAlignment="1">
      <alignment horizontal="left" indent="1"/>
    </xf>
    <xf numFmtId="37" fontId="2" fillId="0" borderId="6" xfId="1" applyNumberFormat="1" applyFont="1" applyBorder="1"/>
    <xf numFmtId="37" fontId="2" fillId="0" borderId="8" xfId="0" applyNumberFormat="1" applyFont="1" applyBorder="1"/>
    <xf numFmtId="0" fontId="2" fillId="0" borderId="5" xfId="0" applyFont="1" applyBorder="1" applyAlignment="1">
      <alignment horizontal="centerContinuous"/>
    </xf>
    <xf numFmtId="0" fontId="0" fillId="0" borderId="6" xfId="0" applyBorder="1" applyAlignment="1">
      <alignment horizontal="centerContinuous"/>
    </xf>
    <xf numFmtId="0" fontId="2" fillId="0" borderId="9" xfId="0" applyFont="1" applyBorder="1" applyAlignment="1">
      <alignment horizontal="centerContinuous"/>
    </xf>
    <xf numFmtId="0" fontId="0" fillId="0" borderId="10" xfId="0" applyBorder="1" applyAlignment="1">
      <alignment horizontal="centerContinuous"/>
    </xf>
    <xf numFmtId="165" fontId="0" fillId="0" borderId="8" xfId="2" applyNumberFormat="1" applyFont="1" applyBorder="1"/>
    <xf numFmtId="165" fontId="0" fillId="0" borderId="10" xfId="2" applyNumberFormat="1" applyFont="1" applyBorder="1"/>
    <xf numFmtId="165" fontId="2" fillId="2" borderId="10" xfId="0" applyNumberFormat="1" applyFont="1" applyFill="1" applyBorder="1"/>
    <xf numFmtId="37" fontId="2" fillId="0" borderId="4" xfId="0" applyNumberFormat="1" applyFont="1" applyBorder="1"/>
    <xf numFmtId="0" fontId="14" fillId="0" borderId="0" xfId="0" applyFont="1" applyAlignment="1">
      <alignment horizontal="center"/>
    </xf>
    <xf numFmtId="0" fontId="3" fillId="0" borderId="0" xfId="0" applyFont="1" applyAlignment="1">
      <alignment horizontal="left" wrapText="1"/>
    </xf>
    <xf numFmtId="0" fontId="0" fillId="0" borderId="0" xfId="0" applyAlignment="1">
      <alignment horizontal="left" wrapText="1"/>
    </xf>
    <xf numFmtId="0" fontId="0" fillId="0" borderId="0" xfId="0" applyNumberFormat="1" applyFont="1" applyBorder="1" applyAlignment="1">
      <alignment horizontal="center" vertical="center"/>
    </xf>
    <xf numFmtId="0" fontId="0" fillId="0" borderId="1" xfId="0" applyNumberFormat="1" applyFont="1" applyBorder="1" applyAlignment="1">
      <alignment horizontal="center" vertical="center"/>
    </xf>
    <xf numFmtId="0" fontId="12" fillId="0" borderId="0" xfId="0" applyNumberFormat="1" applyFont="1" applyBorder="1" applyAlignment="1">
      <alignment horizontal="center" vertical="center" wrapText="1"/>
    </xf>
    <xf numFmtId="0" fontId="12" fillId="0" borderId="1" xfId="0" applyNumberFormat="1" applyFont="1" applyBorder="1" applyAlignment="1">
      <alignment horizontal="center" vertical="center"/>
    </xf>
    <xf numFmtId="0" fontId="2" fillId="0" borderId="0" xfId="0" applyFont="1" applyAlignment="1">
      <alignment horizontal="center"/>
    </xf>
    <xf numFmtId="0" fontId="2" fillId="4" borderId="11" xfId="0" applyFont="1" applyFill="1" applyBorder="1" applyAlignment="1">
      <alignment horizontal="center"/>
    </xf>
    <xf numFmtId="0" fontId="2" fillId="4" borderId="12" xfId="0" applyFont="1" applyFill="1" applyBorder="1" applyAlignment="1">
      <alignment horizontal="center"/>
    </xf>
    <xf numFmtId="0" fontId="2" fillId="4" borderId="13" xfId="0" applyFont="1" applyFill="1" applyBorder="1" applyAlignment="1">
      <alignment horizontal="center"/>
    </xf>
    <xf numFmtId="0" fontId="0" fillId="0" borderId="0" xfId="0" applyNumberFormat="1" applyFont="1" applyBorder="1" applyAlignment="1">
      <alignment horizontal="center" vertical="center" wrapText="1"/>
    </xf>
    <xf numFmtId="0" fontId="0" fillId="0" borderId="1" xfId="0" applyNumberFormat="1" applyFont="1" applyBorder="1" applyAlignment="1">
      <alignment horizontal="center" vertical="center" wrapText="1"/>
    </xf>
  </cellXfs>
  <cellStyles count="5">
    <cellStyle name="Currency" xfId="1" builtinId="4"/>
    <cellStyle name="Normal" xfId="0" builtinId="0"/>
    <cellStyle name="Normal 10 2 2" xfId="3" xr:uid="{00000000-0005-0000-0000-000003000000}"/>
    <cellStyle name="Normal 4" xfId="4" xr:uid="{8D4578C4-1974-4AF9-8A7E-CF151EFC97F4}"/>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2"/>
  <sheetViews>
    <sheetView showGridLines="0" tabSelected="1" workbookViewId="0">
      <selection sqref="A1:E1"/>
    </sheetView>
  </sheetViews>
  <sheetFormatPr defaultRowHeight="15" x14ac:dyDescent="0.25"/>
  <cols>
    <col min="1" max="1" width="36.42578125" customWidth="1"/>
    <col min="2" max="2" width="16.85546875" customWidth="1"/>
    <col min="3" max="3" width="14.85546875" customWidth="1"/>
    <col min="4" max="4" width="14.140625" customWidth="1"/>
    <col min="5" max="5" width="12.5703125" customWidth="1"/>
  </cols>
  <sheetData>
    <row r="1" spans="1:5" ht="15.75" x14ac:dyDescent="0.25">
      <c r="A1" s="121" t="s">
        <v>28</v>
      </c>
      <c r="B1" s="121"/>
      <c r="C1" s="121"/>
      <c r="D1" s="121"/>
      <c r="E1" s="121"/>
    </row>
    <row r="2" spans="1:5" ht="15.75" x14ac:dyDescent="0.25">
      <c r="A2" s="121" t="s">
        <v>27</v>
      </c>
      <c r="B2" s="121"/>
      <c r="C2" s="121"/>
      <c r="D2" s="121"/>
      <c r="E2" s="121"/>
    </row>
    <row r="3" spans="1:5" ht="15.75" x14ac:dyDescent="0.25">
      <c r="A3" s="121" t="s">
        <v>23</v>
      </c>
      <c r="B3" s="121"/>
      <c r="C3" s="121"/>
      <c r="D3" s="121"/>
      <c r="E3" s="121"/>
    </row>
    <row r="4" spans="1:5" ht="15.75" x14ac:dyDescent="0.25">
      <c r="A4" s="121" t="s">
        <v>2</v>
      </c>
      <c r="B4" s="121"/>
      <c r="C4" s="121"/>
      <c r="D4" s="121"/>
      <c r="E4" s="121"/>
    </row>
    <row r="6" spans="1:5" ht="30" x14ac:dyDescent="0.25">
      <c r="A6" s="80" t="s">
        <v>9</v>
      </c>
      <c r="B6" s="81"/>
      <c r="C6" s="82" t="s">
        <v>95</v>
      </c>
      <c r="D6" s="82" t="s">
        <v>96</v>
      </c>
      <c r="E6" s="83" t="s">
        <v>46</v>
      </c>
    </row>
    <row r="7" spans="1:5" x14ac:dyDescent="0.25">
      <c r="A7" s="84" t="s">
        <v>8</v>
      </c>
      <c r="B7" s="74"/>
      <c r="C7" s="76">
        <f>SUM('Connection Fees'!B12:E12)</f>
        <v>517313</v>
      </c>
      <c r="D7" s="76">
        <f>SUM('Connection Fees'!F12:H12)</f>
        <v>214986</v>
      </c>
      <c r="E7" s="85">
        <f>'Connection Fees'!L12</f>
        <v>732299</v>
      </c>
    </row>
    <row r="8" spans="1:5" x14ac:dyDescent="0.25">
      <c r="A8" s="84" t="s">
        <v>7</v>
      </c>
      <c r="B8" s="74"/>
      <c r="C8" s="75">
        <f>SUM('Late Fees'!B11:E11)</f>
        <v>636897.32999999996</v>
      </c>
      <c r="D8" s="75">
        <f>SUM('Late Fees'!F11:H11)</f>
        <v>148454</v>
      </c>
      <c r="E8" s="86">
        <f>'Late Fees'!L11</f>
        <v>785351.33</v>
      </c>
    </row>
    <row r="9" spans="1:5" x14ac:dyDescent="0.25">
      <c r="A9" s="84" t="s">
        <v>4</v>
      </c>
      <c r="B9" s="74"/>
      <c r="C9" s="75"/>
      <c r="D9" s="75"/>
      <c r="E9" s="86"/>
    </row>
    <row r="10" spans="1:5" x14ac:dyDescent="0.25">
      <c r="A10" s="87" t="s">
        <v>3</v>
      </c>
      <c r="B10" s="74"/>
      <c r="C10" s="75">
        <f>SUM('Incremental Operating Expense'!B26:E26)</f>
        <v>238977.81534599996</v>
      </c>
      <c r="D10" s="75">
        <f>SUM('Incremental Operating Expense'!F26:H26)</f>
        <v>298589.01498600002</v>
      </c>
      <c r="E10" s="86">
        <f>'Incremental Operating Expense'!L26</f>
        <v>537566.83033200004</v>
      </c>
    </row>
    <row r="11" spans="1:5" x14ac:dyDescent="0.25">
      <c r="A11" s="87" t="s">
        <v>0</v>
      </c>
      <c r="B11" s="74"/>
      <c r="C11" s="75">
        <f>SUM('Uncollectible Expense'!B12:E12)</f>
        <v>461729.37999999488</v>
      </c>
      <c r="D11" s="75">
        <f>SUM('Uncollectible Expense'!F12:H12)</f>
        <v>972906.5499999919</v>
      </c>
      <c r="E11" s="86">
        <f>+'Uncollectible Expense'!L12</f>
        <v>1434635.9299999869</v>
      </c>
    </row>
    <row r="12" spans="1:5" x14ac:dyDescent="0.25">
      <c r="A12" s="87" t="s">
        <v>25</v>
      </c>
      <c r="B12" s="74"/>
      <c r="C12" s="75">
        <f>SUM('Term Loan Interest Expense'!B11:E11)</f>
        <v>311827.82040441153</v>
      </c>
      <c r="D12" s="75">
        <f>SUM('Term Loan Interest Expense'!F11:H11)</f>
        <v>299690.68690803804</v>
      </c>
      <c r="E12" s="86">
        <f>'Term Loan Interest Expense'!L9</f>
        <v>611518.50731244963</v>
      </c>
    </row>
    <row r="13" spans="1:5" x14ac:dyDescent="0.25">
      <c r="A13" s="84" t="s">
        <v>5</v>
      </c>
      <c r="B13" s="74"/>
      <c r="C13" s="75"/>
      <c r="D13" s="75"/>
      <c r="E13" s="86"/>
    </row>
    <row r="14" spans="1:5" x14ac:dyDescent="0.25">
      <c r="A14" s="87" t="s">
        <v>6</v>
      </c>
      <c r="B14" s="74"/>
      <c r="C14" s="75">
        <f>SUM(Savings!C22:F22)</f>
        <v>-124690.46666666662</v>
      </c>
      <c r="D14" s="75">
        <f>SUM(Savings!G22:I22)</f>
        <v>-128595.03999999996</v>
      </c>
      <c r="E14" s="86">
        <f>Savings!M22</f>
        <v>-253285.5066666666</v>
      </c>
    </row>
    <row r="15" spans="1:5" x14ac:dyDescent="0.25">
      <c r="A15" s="87" t="s">
        <v>38</v>
      </c>
      <c r="B15" s="74"/>
      <c r="C15" s="75">
        <f>SUM(Savings!C33:F33)</f>
        <v>-10168.903333333335</v>
      </c>
      <c r="D15" s="75">
        <f>SUM(Savings!G33:I33)</f>
        <v>6441.2799999999952</v>
      </c>
      <c r="E15" s="86">
        <f>Savings!M33</f>
        <v>-3727.6233333333403</v>
      </c>
    </row>
    <row r="16" spans="1:5" x14ac:dyDescent="0.25">
      <c r="A16" s="87" t="s">
        <v>39</v>
      </c>
      <c r="B16" s="74"/>
      <c r="C16" s="75">
        <f>SUM(Savings!C43:F44)</f>
        <v>2049.2199999999975</v>
      </c>
      <c r="D16" s="75">
        <f>SUM(Savings!G43:I43)</f>
        <v>-6551.5350000000017</v>
      </c>
      <c r="E16" s="86">
        <f>Savings!M43</f>
        <v>-4502.3150000000041</v>
      </c>
    </row>
    <row r="17" spans="1:5" x14ac:dyDescent="0.25">
      <c r="A17" s="88" t="s">
        <v>40</v>
      </c>
      <c r="B17" s="2"/>
      <c r="C17" s="11">
        <v>0</v>
      </c>
      <c r="D17" s="11">
        <v>0</v>
      </c>
      <c r="E17" s="89">
        <v>0</v>
      </c>
    </row>
    <row r="18" spans="1:5" x14ac:dyDescent="0.25">
      <c r="A18" s="90" t="s">
        <v>1</v>
      </c>
      <c r="B18" s="91"/>
      <c r="C18" s="66">
        <f>SUM(C7:C14)</f>
        <v>2042054.8790837398</v>
      </c>
      <c r="D18" s="66">
        <f>SUM(D7:D14)</f>
        <v>1806031.21189403</v>
      </c>
      <c r="E18" s="92">
        <f>SUM(E7:E14)</f>
        <v>3848086.0909777703</v>
      </c>
    </row>
    <row r="20" spans="1:5" ht="17.25" x14ac:dyDescent="0.25">
      <c r="A20" s="6"/>
      <c r="E20" s="1"/>
    </row>
    <row r="22" spans="1:5" x14ac:dyDescent="0.25">
      <c r="E22" s="1"/>
    </row>
  </sheetData>
  <mergeCells count="4">
    <mergeCell ref="A1:E1"/>
    <mergeCell ref="A2:E2"/>
    <mergeCell ref="A3:E3"/>
    <mergeCell ref="A4:E4"/>
  </mergeCells>
  <pageMargins left="0.7" right="0.7" top="0.75" bottom="0.75" header="0.3" footer="0.3"/>
  <pageSetup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3"/>
  <sheetViews>
    <sheetView showGridLines="0" workbookViewId="0"/>
  </sheetViews>
  <sheetFormatPr defaultRowHeight="15" x14ac:dyDescent="0.25"/>
  <cols>
    <col min="1" max="1" width="30.7109375" customWidth="1"/>
    <col min="2" max="12" width="12.7109375" customWidth="1"/>
  </cols>
  <sheetData>
    <row r="1" spans="1:12" ht="15.75" customHeight="1" x14ac:dyDescent="0.3">
      <c r="A1" s="78" t="s">
        <v>28</v>
      </c>
      <c r="B1" s="79"/>
      <c r="C1" s="79"/>
      <c r="D1" s="79"/>
      <c r="E1" s="79"/>
      <c r="F1" s="79"/>
      <c r="G1" s="79"/>
      <c r="H1" s="79"/>
      <c r="I1" s="79"/>
      <c r="J1" s="96"/>
      <c r="K1" s="96"/>
      <c r="L1" s="96"/>
    </row>
    <row r="2" spans="1:12" ht="15.75" customHeight="1" x14ac:dyDescent="0.3">
      <c r="A2" s="78" t="s">
        <v>27</v>
      </c>
      <c r="B2" s="79"/>
      <c r="C2" s="79"/>
      <c r="D2" s="79"/>
      <c r="E2" s="79"/>
      <c r="F2" s="79"/>
      <c r="G2" s="79"/>
      <c r="H2" s="79"/>
      <c r="I2" s="79"/>
      <c r="J2" s="96"/>
      <c r="K2" s="96"/>
      <c r="L2" s="96"/>
    </row>
    <row r="3" spans="1:12" ht="15.75" customHeight="1" x14ac:dyDescent="0.3">
      <c r="A3" s="78" t="s">
        <v>24</v>
      </c>
      <c r="B3" s="79"/>
      <c r="C3" s="79"/>
      <c r="D3" s="79"/>
      <c r="E3" s="79"/>
      <c r="F3" s="79"/>
      <c r="G3" s="79"/>
      <c r="H3" s="79"/>
      <c r="I3" s="79"/>
      <c r="J3" s="96"/>
      <c r="K3" s="96"/>
      <c r="L3" s="96"/>
    </row>
    <row r="4" spans="1:12" ht="15.75" customHeight="1" x14ac:dyDescent="0.3">
      <c r="A4" s="78" t="str">
        <f>'Summary '!A4</f>
        <v>YTD September 2020</v>
      </c>
      <c r="B4" s="79"/>
      <c r="C4" s="79"/>
      <c r="D4" s="79"/>
      <c r="E4" s="79"/>
      <c r="F4" s="79"/>
      <c r="G4" s="79"/>
      <c r="H4" s="79"/>
      <c r="I4" s="79"/>
      <c r="J4" s="96"/>
      <c r="K4" s="96"/>
      <c r="L4" s="96"/>
    </row>
    <row r="6" spans="1:12" x14ac:dyDescent="0.25">
      <c r="A6" s="27" t="s">
        <v>50</v>
      </c>
      <c r="B6" s="29">
        <v>43891</v>
      </c>
      <c r="C6" s="29">
        <f>EOMONTH(B6,1)</f>
        <v>43951</v>
      </c>
      <c r="D6" s="29">
        <f t="shared" ref="D6:K6" si="0">EOMONTH(C6,1)</f>
        <v>43982</v>
      </c>
      <c r="E6" s="29">
        <f t="shared" si="0"/>
        <v>44012</v>
      </c>
      <c r="F6" s="29">
        <f t="shared" si="0"/>
        <v>44043</v>
      </c>
      <c r="G6" s="29">
        <f t="shared" si="0"/>
        <v>44074</v>
      </c>
      <c r="H6" s="29">
        <f t="shared" si="0"/>
        <v>44104</v>
      </c>
      <c r="I6" s="29">
        <f t="shared" si="0"/>
        <v>44135</v>
      </c>
      <c r="J6" s="29">
        <f t="shared" si="0"/>
        <v>44165</v>
      </c>
      <c r="K6" s="29">
        <f t="shared" si="0"/>
        <v>44196</v>
      </c>
      <c r="L6" s="30" t="s">
        <v>1</v>
      </c>
    </row>
    <row r="7" spans="1:12" x14ac:dyDescent="0.25">
      <c r="A7" s="93" t="s">
        <v>64</v>
      </c>
      <c r="B7" s="94"/>
      <c r="C7" s="94"/>
      <c r="D7" s="94"/>
      <c r="E7" s="94"/>
      <c r="F7" s="94"/>
      <c r="G7" s="94"/>
      <c r="H7" s="94"/>
      <c r="I7" s="94"/>
      <c r="J7" s="94"/>
      <c r="K7" s="94"/>
      <c r="L7" s="95"/>
    </row>
    <row r="8" spans="1:12" x14ac:dyDescent="0.25">
      <c r="A8" s="49"/>
      <c r="B8" s="50"/>
      <c r="C8" s="50"/>
      <c r="D8" s="50"/>
      <c r="E8" s="50"/>
      <c r="F8" s="50"/>
      <c r="G8" s="50"/>
      <c r="H8" s="50"/>
      <c r="I8" s="50"/>
      <c r="J8" s="50"/>
      <c r="K8" s="50"/>
      <c r="L8" s="51"/>
    </row>
    <row r="9" spans="1:12" ht="15" customHeight="1" x14ac:dyDescent="0.25">
      <c r="A9" s="52" t="s">
        <v>64</v>
      </c>
      <c r="B9" s="19">
        <v>96817.12</v>
      </c>
      <c r="C9" s="19">
        <v>170533.74</v>
      </c>
      <c r="D9" s="19">
        <v>180381.47</v>
      </c>
      <c r="E9" s="19">
        <v>189165</v>
      </c>
      <c r="F9" s="19">
        <v>148454</v>
      </c>
      <c r="G9" s="19">
        <v>0</v>
      </c>
      <c r="H9" s="19">
        <v>0</v>
      </c>
      <c r="I9" s="14"/>
      <c r="J9" s="14"/>
      <c r="K9" s="14"/>
      <c r="L9" s="53">
        <f>SUM(B9:K9)</f>
        <v>785351.33</v>
      </c>
    </row>
    <row r="10" spans="1:12" x14ac:dyDescent="0.25">
      <c r="A10" s="54"/>
      <c r="B10" s="40"/>
      <c r="C10" s="40"/>
      <c r="D10" s="40"/>
      <c r="E10" s="40"/>
      <c r="F10" s="40"/>
      <c r="G10" s="40"/>
      <c r="H10" s="40"/>
      <c r="I10" s="41"/>
      <c r="J10" s="41"/>
      <c r="K10" s="41"/>
      <c r="L10" s="55"/>
    </row>
    <row r="11" spans="1:12" x14ac:dyDescent="0.25">
      <c r="A11" s="97" t="s">
        <v>65</v>
      </c>
      <c r="B11" s="98">
        <f>SUM(B9:B10)</f>
        <v>96817.12</v>
      </c>
      <c r="C11" s="98">
        <f t="shared" ref="C11:H11" si="1">SUM(C9:C10)</f>
        <v>170533.74</v>
      </c>
      <c r="D11" s="98">
        <f t="shared" si="1"/>
        <v>180381.47</v>
      </c>
      <c r="E11" s="98">
        <f t="shared" si="1"/>
        <v>189165</v>
      </c>
      <c r="F11" s="98">
        <f t="shared" si="1"/>
        <v>148454</v>
      </c>
      <c r="G11" s="98">
        <f t="shared" si="1"/>
        <v>0</v>
      </c>
      <c r="H11" s="98">
        <f t="shared" si="1"/>
        <v>0</v>
      </c>
      <c r="I11" s="99"/>
      <c r="J11" s="99"/>
      <c r="K11" s="99"/>
      <c r="L11" s="100">
        <f t="shared" ref="L11" si="2">SUM(L9:L10)</f>
        <v>785351.33</v>
      </c>
    </row>
    <row r="13" spans="1:12" x14ac:dyDescent="0.25">
      <c r="A13" t="s">
        <v>32</v>
      </c>
    </row>
  </sheetData>
  <pageMargins left="0.7" right="0.7" top="0.75" bottom="0.75" header="0.3" footer="0.3"/>
  <pageSetup scale="7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7"/>
  <sheetViews>
    <sheetView showGridLines="0" zoomScaleNormal="100" workbookViewId="0"/>
  </sheetViews>
  <sheetFormatPr defaultRowHeight="15" x14ac:dyDescent="0.25"/>
  <cols>
    <col min="1" max="1" width="30.7109375" customWidth="1"/>
    <col min="2" max="12" width="12.7109375" customWidth="1"/>
  </cols>
  <sheetData>
    <row r="1" spans="1:12" ht="15.75" customHeight="1" x14ac:dyDescent="0.3">
      <c r="A1" s="78" t="s">
        <v>28</v>
      </c>
      <c r="B1" s="79"/>
      <c r="C1" s="79"/>
      <c r="D1" s="79"/>
      <c r="E1" s="79"/>
      <c r="F1" s="79"/>
      <c r="G1" s="79"/>
      <c r="H1" s="79"/>
      <c r="I1" s="79"/>
      <c r="J1" s="96"/>
      <c r="K1" s="96"/>
      <c r="L1" s="96"/>
    </row>
    <row r="2" spans="1:12" ht="15.75" customHeight="1" x14ac:dyDescent="0.3">
      <c r="A2" s="78" t="s">
        <v>27</v>
      </c>
      <c r="B2" s="79"/>
      <c r="C2" s="79"/>
      <c r="D2" s="79"/>
      <c r="E2" s="79"/>
      <c r="F2" s="79"/>
      <c r="G2" s="79"/>
      <c r="H2" s="79"/>
      <c r="I2" s="79"/>
      <c r="J2" s="96"/>
      <c r="K2" s="96"/>
      <c r="L2" s="96"/>
    </row>
    <row r="3" spans="1:12" ht="15.75" customHeight="1" x14ac:dyDescent="0.3">
      <c r="A3" s="78" t="s">
        <v>90</v>
      </c>
      <c r="B3" s="79"/>
      <c r="C3" s="79"/>
      <c r="D3" s="79"/>
      <c r="E3" s="79"/>
      <c r="F3" s="79"/>
      <c r="G3" s="79"/>
      <c r="H3" s="79"/>
      <c r="I3" s="79"/>
      <c r="J3" s="96"/>
      <c r="K3" s="96"/>
      <c r="L3" s="96"/>
    </row>
    <row r="4" spans="1:12" ht="15.75" customHeight="1" x14ac:dyDescent="0.3">
      <c r="A4" s="78" t="str">
        <f>'Summary '!A4</f>
        <v>YTD September 2020</v>
      </c>
      <c r="B4" s="79"/>
      <c r="C4" s="79"/>
      <c r="D4" s="79"/>
      <c r="E4" s="79"/>
      <c r="F4" s="79"/>
      <c r="G4" s="79"/>
      <c r="H4" s="79"/>
      <c r="I4" s="79"/>
      <c r="J4" s="96"/>
      <c r="K4" s="96"/>
      <c r="L4" s="96"/>
    </row>
    <row r="6" spans="1:12" x14ac:dyDescent="0.25">
      <c r="A6" s="27" t="s">
        <v>50</v>
      </c>
      <c r="B6" s="29">
        <v>43891</v>
      </c>
      <c r="C6" s="29">
        <f>EOMONTH(B6,1)</f>
        <v>43951</v>
      </c>
      <c r="D6" s="29">
        <f t="shared" ref="D6:K6" si="0">EOMONTH(C6,1)</f>
        <v>43982</v>
      </c>
      <c r="E6" s="29">
        <f t="shared" si="0"/>
        <v>44012</v>
      </c>
      <c r="F6" s="29">
        <f t="shared" si="0"/>
        <v>44043</v>
      </c>
      <c r="G6" s="29">
        <f t="shared" si="0"/>
        <v>44074</v>
      </c>
      <c r="H6" s="29">
        <f t="shared" si="0"/>
        <v>44104</v>
      </c>
      <c r="I6" s="29">
        <f t="shared" si="0"/>
        <v>44135</v>
      </c>
      <c r="J6" s="29">
        <f t="shared" si="0"/>
        <v>44165</v>
      </c>
      <c r="K6" s="29">
        <f t="shared" si="0"/>
        <v>44196</v>
      </c>
      <c r="L6" s="30" t="s">
        <v>1</v>
      </c>
    </row>
    <row r="7" spans="1:12" x14ac:dyDescent="0.25">
      <c r="A7" s="93" t="s">
        <v>67</v>
      </c>
      <c r="B7" s="94"/>
      <c r="C7" s="94"/>
      <c r="D7" s="94"/>
      <c r="E7" s="94"/>
      <c r="F7" s="94"/>
      <c r="G7" s="94"/>
      <c r="H7" s="94"/>
      <c r="I7" s="94"/>
      <c r="J7" s="94"/>
      <c r="K7" s="94"/>
      <c r="L7" s="95"/>
    </row>
    <row r="8" spans="1:12" x14ac:dyDescent="0.25">
      <c r="A8" s="49"/>
      <c r="B8" s="50"/>
      <c r="C8" s="50"/>
      <c r="D8" s="50"/>
      <c r="E8" s="50"/>
      <c r="F8" s="50"/>
      <c r="G8" s="50"/>
      <c r="H8" s="50"/>
      <c r="I8" s="50"/>
      <c r="J8" s="50"/>
      <c r="K8" s="50"/>
      <c r="L8" s="51"/>
    </row>
    <row r="9" spans="1:12" x14ac:dyDescent="0.25">
      <c r="A9" s="101" t="s">
        <v>29</v>
      </c>
      <c r="B9" s="19">
        <v>71192</v>
      </c>
      <c r="C9" s="19">
        <v>97020</v>
      </c>
      <c r="D9" s="19">
        <v>56152</v>
      </c>
      <c r="E9" s="19">
        <v>60825</v>
      </c>
      <c r="F9" s="19">
        <v>61825</v>
      </c>
      <c r="G9" s="19">
        <v>45668</v>
      </c>
      <c r="H9" s="19">
        <v>0</v>
      </c>
      <c r="I9" s="14"/>
      <c r="J9" s="14"/>
      <c r="K9" s="14"/>
      <c r="L9" s="53">
        <f>SUM(B9:K9)</f>
        <v>392682</v>
      </c>
    </row>
    <row r="10" spans="1:12" x14ac:dyDescent="0.25">
      <c r="A10" s="101" t="s">
        <v>30</v>
      </c>
      <c r="B10" s="19">
        <v>34056</v>
      </c>
      <c r="C10" s="19">
        <v>71349</v>
      </c>
      <c r="D10" s="19">
        <v>65894</v>
      </c>
      <c r="E10" s="19">
        <v>60825</v>
      </c>
      <c r="F10" s="19">
        <v>61825</v>
      </c>
      <c r="G10" s="19">
        <v>45668</v>
      </c>
      <c r="H10" s="19">
        <v>0</v>
      </c>
      <c r="I10" s="14"/>
      <c r="J10" s="14"/>
      <c r="K10" s="14"/>
      <c r="L10" s="53">
        <f>SUM(B10:K10)</f>
        <v>339617</v>
      </c>
    </row>
    <row r="11" spans="1:12" x14ac:dyDescent="0.25">
      <c r="A11" s="54"/>
      <c r="B11" s="40"/>
      <c r="C11" s="40"/>
      <c r="D11" s="40"/>
      <c r="E11" s="40"/>
      <c r="F11" s="40"/>
      <c r="G11" s="40"/>
      <c r="H11" s="40"/>
      <c r="I11" s="41"/>
      <c r="J11" s="41"/>
      <c r="K11" s="41"/>
      <c r="L11" s="55"/>
    </row>
    <row r="12" spans="1:12" x14ac:dyDescent="0.25">
      <c r="A12" s="103" t="s">
        <v>66</v>
      </c>
      <c r="B12" s="104">
        <f>SUM(B9:B11)</f>
        <v>105248</v>
      </c>
      <c r="C12" s="104">
        <f t="shared" ref="C12:H12" si="1">SUM(C9:C11)</f>
        <v>168369</v>
      </c>
      <c r="D12" s="104">
        <f t="shared" si="1"/>
        <v>122046</v>
      </c>
      <c r="E12" s="104">
        <f t="shared" si="1"/>
        <v>121650</v>
      </c>
      <c r="F12" s="104">
        <f t="shared" si="1"/>
        <v>123650</v>
      </c>
      <c r="G12" s="104">
        <f t="shared" si="1"/>
        <v>91336</v>
      </c>
      <c r="H12" s="104">
        <f t="shared" si="1"/>
        <v>0</v>
      </c>
      <c r="I12" s="91"/>
      <c r="J12" s="91"/>
      <c r="K12" s="91"/>
      <c r="L12" s="105">
        <f t="shared" ref="L12" si="2">SUM(L9:L11)</f>
        <v>732299</v>
      </c>
    </row>
    <row r="14" spans="1:12" x14ac:dyDescent="0.25">
      <c r="A14" t="s">
        <v>31</v>
      </c>
    </row>
    <row r="15" spans="1:12" x14ac:dyDescent="0.25">
      <c r="A15" t="s">
        <v>92</v>
      </c>
    </row>
    <row r="17" spans="1:2" x14ac:dyDescent="0.25">
      <c r="A17" s="10"/>
      <c r="B17" s="10"/>
    </row>
  </sheetData>
  <pageMargins left="0.7" right="0.7" top="0.75" bottom="0.75" header="0.3" footer="0.3"/>
  <pageSetup scale="7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34"/>
  <sheetViews>
    <sheetView showGridLines="0" workbookViewId="0"/>
  </sheetViews>
  <sheetFormatPr defaultRowHeight="15" x14ac:dyDescent="0.25"/>
  <cols>
    <col min="1" max="1" width="30.7109375" customWidth="1"/>
    <col min="2" max="15" width="12.7109375" customWidth="1"/>
  </cols>
  <sheetData>
    <row r="1" spans="1:12" ht="15.75" customHeight="1" x14ac:dyDescent="0.3">
      <c r="A1" s="78" t="s">
        <v>28</v>
      </c>
      <c r="B1" s="79"/>
      <c r="C1" s="79"/>
      <c r="D1" s="79"/>
      <c r="E1" s="79"/>
      <c r="F1" s="79"/>
      <c r="G1" s="79"/>
      <c r="H1" s="79"/>
      <c r="I1" s="79"/>
      <c r="J1" s="96"/>
      <c r="K1" s="96"/>
      <c r="L1" s="96"/>
    </row>
    <row r="2" spans="1:12" ht="15.75" customHeight="1" x14ac:dyDescent="0.3">
      <c r="A2" s="78" t="s">
        <v>27</v>
      </c>
      <c r="B2" s="79"/>
      <c r="C2" s="79"/>
      <c r="D2" s="79"/>
      <c r="E2" s="79"/>
      <c r="F2" s="79"/>
      <c r="G2" s="79"/>
      <c r="H2" s="79"/>
      <c r="I2" s="79"/>
      <c r="J2" s="96"/>
      <c r="K2" s="96"/>
      <c r="L2" s="96"/>
    </row>
    <row r="3" spans="1:12" ht="15.75" customHeight="1" x14ac:dyDescent="0.3">
      <c r="A3" s="78" t="s">
        <v>91</v>
      </c>
      <c r="B3" s="79"/>
      <c r="C3" s="79"/>
      <c r="D3" s="79"/>
      <c r="E3" s="79"/>
      <c r="F3" s="79"/>
      <c r="G3" s="79"/>
      <c r="H3" s="79"/>
      <c r="I3" s="79"/>
      <c r="J3" s="96"/>
      <c r="K3" s="96"/>
      <c r="L3" s="96"/>
    </row>
    <row r="4" spans="1:12" ht="15.75" customHeight="1" x14ac:dyDescent="0.3">
      <c r="A4" s="78" t="str">
        <f>'Summary '!A4</f>
        <v>YTD September 2020</v>
      </c>
      <c r="B4" s="79"/>
      <c r="C4" s="79"/>
      <c r="D4" s="79"/>
      <c r="E4" s="79"/>
      <c r="F4" s="79"/>
      <c r="G4" s="79"/>
      <c r="H4" s="79"/>
      <c r="I4" s="79"/>
      <c r="J4" s="96"/>
      <c r="K4" s="96"/>
      <c r="L4" s="96"/>
    </row>
    <row r="6" spans="1:12" x14ac:dyDescent="0.25">
      <c r="A6" s="27" t="s">
        <v>50</v>
      </c>
      <c r="B6" s="29">
        <v>43891</v>
      </c>
      <c r="C6" s="29">
        <f>EOMONTH(B6,1)</f>
        <v>43951</v>
      </c>
      <c r="D6" s="29">
        <f t="shared" ref="D6:K6" si="0">EOMONTH(C6,1)</f>
        <v>43982</v>
      </c>
      <c r="E6" s="29">
        <f t="shared" si="0"/>
        <v>44012</v>
      </c>
      <c r="F6" s="29">
        <f t="shared" si="0"/>
        <v>44043</v>
      </c>
      <c r="G6" s="29">
        <f t="shared" si="0"/>
        <v>44074</v>
      </c>
      <c r="H6" s="29">
        <f t="shared" si="0"/>
        <v>44104</v>
      </c>
      <c r="I6" s="29">
        <f t="shared" si="0"/>
        <v>44135</v>
      </c>
      <c r="J6" s="29">
        <f t="shared" si="0"/>
        <v>44165</v>
      </c>
      <c r="K6" s="29">
        <f t="shared" si="0"/>
        <v>44196</v>
      </c>
      <c r="L6" s="30" t="s">
        <v>1</v>
      </c>
    </row>
    <row r="7" spans="1:12" x14ac:dyDescent="0.25">
      <c r="A7" s="93" t="s">
        <v>68</v>
      </c>
      <c r="B7" s="94"/>
      <c r="C7" s="94"/>
      <c r="D7" s="94"/>
      <c r="E7" s="94"/>
      <c r="F7" s="94"/>
      <c r="G7" s="94"/>
      <c r="H7" s="94"/>
      <c r="I7" s="94"/>
      <c r="J7" s="94"/>
      <c r="K7" s="94"/>
      <c r="L7" s="95"/>
    </row>
    <row r="8" spans="1:12" x14ac:dyDescent="0.25">
      <c r="A8" s="70" t="s">
        <v>69</v>
      </c>
      <c r="B8" s="74"/>
      <c r="C8" s="74"/>
      <c r="D8" s="74"/>
      <c r="E8" s="74"/>
      <c r="F8" s="74"/>
      <c r="G8" s="74"/>
      <c r="H8" s="74"/>
      <c r="I8" s="74"/>
      <c r="J8" s="74"/>
      <c r="K8" s="74"/>
      <c r="L8" s="107"/>
    </row>
    <row r="9" spans="1:12" x14ac:dyDescent="0.25">
      <c r="A9" s="108" t="s">
        <v>36</v>
      </c>
      <c r="B9" s="3">
        <v>0</v>
      </c>
      <c r="C9" s="3">
        <v>1780.86</v>
      </c>
      <c r="D9" s="3">
        <v>11489.32</v>
      </c>
      <c r="E9" s="3">
        <v>244.89000000000033</v>
      </c>
      <c r="F9" s="3">
        <v>1691.8899999999999</v>
      </c>
      <c r="G9" s="3">
        <v>26568.930000000004</v>
      </c>
      <c r="H9" s="3">
        <v>6701.95</v>
      </c>
      <c r="I9" s="3"/>
      <c r="J9" s="3"/>
      <c r="K9" s="3"/>
      <c r="L9" s="109">
        <f>SUM(B9:K9)</f>
        <v>48477.84</v>
      </c>
    </row>
    <row r="10" spans="1:12" x14ac:dyDescent="0.25">
      <c r="A10" s="108" t="s">
        <v>47</v>
      </c>
      <c r="B10" s="3">
        <v>0</v>
      </c>
      <c r="C10" s="3">
        <v>51315.229999999989</v>
      </c>
      <c r="D10" s="3">
        <v>55584.329999999994</v>
      </c>
      <c r="E10" s="3">
        <v>51423.779999999992</v>
      </c>
      <c r="F10" s="3">
        <v>74230.34</v>
      </c>
      <c r="G10" s="3">
        <v>18847.189999999999</v>
      </c>
      <c r="H10" s="3">
        <v>3150.1499999999996</v>
      </c>
      <c r="I10" s="3"/>
      <c r="J10" s="3"/>
      <c r="K10" s="3"/>
      <c r="L10" s="109">
        <f t="shared" ref="L10:L13" si="1">SUM(B10:K10)</f>
        <v>254551.01999999996</v>
      </c>
    </row>
    <row r="11" spans="1:12" x14ac:dyDescent="0.25">
      <c r="A11" s="108" t="s">
        <v>72</v>
      </c>
      <c r="B11" s="3">
        <v>0</v>
      </c>
      <c r="C11" s="3">
        <v>14.9</v>
      </c>
      <c r="D11" s="3">
        <v>4243.8999999999996</v>
      </c>
      <c r="E11" s="3">
        <v>0</v>
      </c>
      <c r="F11" s="3">
        <v>9605.4</v>
      </c>
      <c r="G11" s="3">
        <v>0</v>
      </c>
      <c r="H11" s="3">
        <v>0</v>
      </c>
      <c r="I11" s="3"/>
      <c r="J11" s="3"/>
      <c r="K11" s="3"/>
      <c r="L11" s="109">
        <f t="shared" si="1"/>
        <v>13864.199999999999</v>
      </c>
    </row>
    <row r="12" spans="1:12" x14ac:dyDescent="0.25">
      <c r="A12" s="108" t="s">
        <v>26</v>
      </c>
      <c r="B12" s="3">
        <v>0</v>
      </c>
      <c r="C12" s="3">
        <v>3701.38</v>
      </c>
      <c r="D12" s="3">
        <v>1387.2400000000002</v>
      </c>
      <c r="E12" s="3">
        <v>18392.07</v>
      </c>
      <c r="F12" s="3">
        <v>34006.009999999995</v>
      </c>
      <c r="G12" s="3">
        <v>22749.53</v>
      </c>
      <c r="H12" s="3">
        <v>24914.68</v>
      </c>
      <c r="I12" s="3"/>
      <c r="J12" s="3"/>
      <c r="K12" s="3"/>
      <c r="L12" s="109">
        <f t="shared" si="1"/>
        <v>105150.91</v>
      </c>
    </row>
    <row r="13" spans="1:12" x14ac:dyDescent="0.25">
      <c r="A13" s="110" t="s">
        <v>37</v>
      </c>
      <c r="B13" s="3">
        <v>0</v>
      </c>
      <c r="C13" s="3">
        <v>0</v>
      </c>
      <c r="D13" s="3">
        <v>0</v>
      </c>
      <c r="E13" s="3">
        <v>0</v>
      </c>
      <c r="F13" s="3">
        <v>0</v>
      </c>
      <c r="G13" s="3">
        <v>0</v>
      </c>
      <c r="H13" s="3">
        <v>0</v>
      </c>
      <c r="I13" s="3"/>
      <c r="J13" s="3"/>
      <c r="K13" s="3"/>
      <c r="L13" s="109">
        <f t="shared" si="1"/>
        <v>0</v>
      </c>
    </row>
    <row r="14" spans="1:12" x14ac:dyDescent="0.25">
      <c r="A14" s="84" t="s">
        <v>70</v>
      </c>
      <c r="B14" s="106">
        <f t="shared" ref="B14:L14" si="2">SUM(B9:B13)</f>
        <v>0</v>
      </c>
      <c r="C14" s="106">
        <f t="shared" si="2"/>
        <v>56812.369999999988</v>
      </c>
      <c r="D14" s="106">
        <f t="shared" si="2"/>
        <v>72704.789999999994</v>
      </c>
      <c r="E14" s="106">
        <f t="shared" si="2"/>
        <v>70060.739999999991</v>
      </c>
      <c r="F14" s="106">
        <f t="shared" si="2"/>
        <v>119533.63999999998</v>
      </c>
      <c r="G14" s="106">
        <f t="shared" si="2"/>
        <v>68165.649999999994</v>
      </c>
      <c r="H14" s="106">
        <f t="shared" si="2"/>
        <v>34766.78</v>
      </c>
      <c r="I14" s="106">
        <f t="shared" si="2"/>
        <v>0</v>
      </c>
      <c r="J14" s="106">
        <f t="shared" si="2"/>
        <v>0</v>
      </c>
      <c r="K14" s="106">
        <f t="shared" si="2"/>
        <v>0</v>
      </c>
      <c r="L14" s="111">
        <f t="shared" si="2"/>
        <v>422043.97</v>
      </c>
    </row>
    <row r="15" spans="1:12" x14ac:dyDescent="0.25">
      <c r="A15" s="101"/>
      <c r="B15" s="74"/>
      <c r="C15" s="74"/>
      <c r="D15" s="74"/>
      <c r="E15" s="74"/>
      <c r="F15" s="74"/>
      <c r="G15" s="74"/>
      <c r="H15" s="74"/>
      <c r="I15" s="74"/>
      <c r="J15" s="74"/>
      <c r="K15" s="74"/>
      <c r="L15" s="107"/>
    </row>
    <row r="16" spans="1:12" x14ac:dyDescent="0.25">
      <c r="A16" s="70" t="s">
        <v>71</v>
      </c>
      <c r="B16" s="74"/>
      <c r="C16" s="74"/>
      <c r="D16" s="74"/>
      <c r="E16" s="74"/>
      <c r="F16" s="74"/>
      <c r="G16" s="74"/>
      <c r="H16" s="74"/>
      <c r="I16" s="74"/>
      <c r="J16" s="74"/>
      <c r="K16" s="74"/>
      <c r="L16" s="107"/>
    </row>
    <row r="17" spans="1:12" x14ac:dyDescent="0.25">
      <c r="A17" s="108" t="s">
        <v>36</v>
      </c>
      <c r="B17" s="3">
        <v>0</v>
      </c>
      <c r="C17" s="3">
        <v>0</v>
      </c>
      <c r="D17" s="3">
        <v>0</v>
      </c>
      <c r="E17" s="3">
        <v>0</v>
      </c>
      <c r="F17" s="3">
        <v>0</v>
      </c>
      <c r="G17" s="3">
        <v>0</v>
      </c>
      <c r="H17" s="3">
        <v>0</v>
      </c>
      <c r="I17" s="3"/>
      <c r="J17" s="3"/>
      <c r="K17" s="3"/>
      <c r="L17" s="109">
        <f>SUM(B17:K17)</f>
        <v>0</v>
      </c>
    </row>
    <row r="18" spans="1:12" x14ac:dyDescent="0.25">
      <c r="A18" s="108" t="s">
        <v>47</v>
      </c>
      <c r="B18" s="3">
        <v>7071.07</v>
      </c>
      <c r="C18" s="3">
        <v>54334.23</v>
      </c>
      <c r="D18" s="3">
        <v>159343.96</v>
      </c>
      <c r="E18" s="3">
        <v>46550.03</v>
      </c>
      <c r="F18" s="3">
        <v>124990</v>
      </c>
      <c r="G18" s="3">
        <v>292126</v>
      </c>
      <c r="H18" s="3">
        <v>-34971</v>
      </c>
      <c r="I18" s="3"/>
      <c r="J18" s="3"/>
      <c r="K18" s="3"/>
      <c r="L18" s="109">
        <f t="shared" ref="L18:L21" si="3">SUM(B18:K18)</f>
        <v>649444.29</v>
      </c>
    </row>
    <row r="19" spans="1:12" x14ac:dyDescent="0.25">
      <c r="A19" s="108" t="s">
        <v>72</v>
      </c>
      <c r="B19" s="3">
        <v>0</v>
      </c>
      <c r="C19" s="3">
        <v>0</v>
      </c>
      <c r="D19" s="3">
        <v>0</v>
      </c>
      <c r="E19" s="3">
        <v>0</v>
      </c>
      <c r="F19" s="3">
        <v>66142.89</v>
      </c>
      <c r="G19" s="3">
        <v>10000</v>
      </c>
      <c r="H19" s="3">
        <v>0</v>
      </c>
      <c r="I19" s="3"/>
      <c r="J19" s="3"/>
      <c r="K19" s="3"/>
      <c r="L19" s="109">
        <f t="shared" si="3"/>
        <v>76142.89</v>
      </c>
    </row>
    <row r="20" spans="1:12" x14ac:dyDescent="0.25">
      <c r="A20" s="108" t="s">
        <v>26</v>
      </c>
      <c r="B20" s="3">
        <v>0</v>
      </c>
      <c r="C20" s="3">
        <v>0</v>
      </c>
      <c r="D20" s="3">
        <v>0</v>
      </c>
      <c r="E20" s="3">
        <v>0</v>
      </c>
      <c r="F20" s="3">
        <v>0</v>
      </c>
      <c r="G20" s="3">
        <v>0</v>
      </c>
      <c r="H20" s="3">
        <v>0</v>
      </c>
      <c r="I20" s="3"/>
      <c r="J20" s="3"/>
      <c r="K20" s="3"/>
      <c r="L20" s="109">
        <f t="shared" si="3"/>
        <v>0</v>
      </c>
    </row>
    <row r="21" spans="1:12" x14ac:dyDescent="0.25">
      <c r="A21" s="110" t="s">
        <v>37</v>
      </c>
      <c r="B21" s="3">
        <v>0</v>
      </c>
      <c r="C21" s="3">
        <v>0</v>
      </c>
      <c r="D21" s="3">
        <v>0</v>
      </c>
      <c r="E21" s="3">
        <v>0</v>
      </c>
      <c r="F21" s="3">
        <v>41650</v>
      </c>
      <c r="G21" s="3">
        <v>8350</v>
      </c>
      <c r="H21" s="3">
        <v>8150</v>
      </c>
      <c r="I21" s="3"/>
      <c r="J21" s="3"/>
      <c r="K21" s="3"/>
      <c r="L21" s="109">
        <f t="shared" si="3"/>
        <v>58150</v>
      </c>
    </row>
    <row r="22" spans="1:12" x14ac:dyDescent="0.25">
      <c r="A22" s="84" t="s">
        <v>73</v>
      </c>
      <c r="B22" s="106">
        <f t="shared" ref="B22:L22" si="4">SUM(B17:B21)</f>
        <v>7071.07</v>
      </c>
      <c r="C22" s="106">
        <f t="shared" si="4"/>
        <v>54334.23</v>
      </c>
      <c r="D22" s="106">
        <f t="shared" si="4"/>
        <v>159343.96</v>
      </c>
      <c r="E22" s="106">
        <f t="shared" si="4"/>
        <v>46550.03</v>
      </c>
      <c r="F22" s="106">
        <f t="shared" si="4"/>
        <v>232782.89</v>
      </c>
      <c r="G22" s="106">
        <f t="shared" si="4"/>
        <v>310476</v>
      </c>
      <c r="H22" s="106">
        <f t="shared" si="4"/>
        <v>-26821</v>
      </c>
      <c r="I22" s="106">
        <f t="shared" si="4"/>
        <v>0</v>
      </c>
      <c r="J22" s="106">
        <f t="shared" si="4"/>
        <v>0</v>
      </c>
      <c r="K22" s="106">
        <f t="shared" si="4"/>
        <v>0</v>
      </c>
      <c r="L22" s="111">
        <f t="shared" si="4"/>
        <v>783737.18</v>
      </c>
    </row>
    <row r="23" spans="1:12" x14ac:dyDescent="0.25">
      <c r="A23" s="101"/>
      <c r="B23" s="74"/>
      <c r="C23" s="74"/>
      <c r="D23" s="74"/>
      <c r="E23" s="74"/>
      <c r="F23" s="74"/>
      <c r="G23" s="74"/>
      <c r="H23" s="74"/>
      <c r="I23" s="74"/>
      <c r="J23" s="74"/>
      <c r="K23" s="74"/>
      <c r="L23" s="107"/>
    </row>
    <row r="24" spans="1:12" x14ac:dyDescent="0.25">
      <c r="A24" s="84" t="s">
        <v>75</v>
      </c>
      <c r="B24" s="45">
        <f>B22*$C$30</f>
        <v>1042.2757179999999</v>
      </c>
      <c r="C24" s="45">
        <f t="shared" ref="C24:H24" si="5">C22*$C$30</f>
        <v>8008.8655020000006</v>
      </c>
      <c r="D24" s="45">
        <f t="shared" si="5"/>
        <v>23487.299704000001</v>
      </c>
      <c r="E24" s="45">
        <f t="shared" si="5"/>
        <v>6861.4744220000002</v>
      </c>
      <c r="F24" s="45">
        <f t="shared" si="5"/>
        <v>34312.197985999999</v>
      </c>
      <c r="G24" s="45">
        <f t="shared" si="5"/>
        <v>45764.162400000001</v>
      </c>
      <c r="H24" s="45">
        <f t="shared" si="5"/>
        <v>-3953.4153999999999</v>
      </c>
      <c r="I24" s="44"/>
      <c r="J24" s="44"/>
      <c r="K24" s="44"/>
      <c r="L24" s="112">
        <f t="shared" ref="L24" si="6">L22*$C$30</f>
        <v>115522.86033200001</v>
      </c>
    </row>
    <row r="25" spans="1:12" x14ac:dyDescent="0.25">
      <c r="A25" s="101"/>
      <c r="B25" s="74"/>
      <c r="C25" s="74"/>
      <c r="D25" s="74"/>
      <c r="E25" s="74"/>
      <c r="F25" s="74"/>
      <c r="G25" s="74"/>
      <c r="H25" s="74"/>
      <c r="I25" s="74"/>
      <c r="J25" s="74"/>
      <c r="K25" s="74"/>
      <c r="L25" s="107"/>
    </row>
    <row r="26" spans="1:12" x14ac:dyDescent="0.25">
      <c r="A26" s="97" t="s">
        <v>74</v>
      </c>
      <c r="B26" s="98">
        <f>B14+B24</f>
        <v>1042.2757179999999</v>
      </c>
      <c r="C26" s="98">
        <f t="shared" ref="C26:H26" si="7">C14+C24</f>
        <v>64821.235501999989</v>
      </c>
      <c r="D26" s="98">
        <f t="shared" si="7"/>
        <v>96192.089703999998</v>
      </c>
      <c r="E26" s="98">
        <f t="shared" si="7"/>
        <v>76922.21442199999</v>
      </c>
      <c r="F26" s="98">
        <f t="shared" si="7"/>
        <v>153845.837986</v>
      </c>
      <c r="G26" s="98">
        <f t="shared" si="7"/>
        <v>113929.8124</v>
      </c>
      <c r="H26" s="98">
        <f t="shared" si="7"/>
        <v>30813.364600000001</v>
      </c>
      <c r="I26" s="99"/>
      <c r="J26" s="99"/>
      <c r="K26" s="99"/>
      <c r="L26" s="100">
        <f t="shared" ref="L26" si="8">L14+L24</f>
        <v>537566.83033200004</v>
      </c>
    </row>
    <row r="28" spans="1:12" ht="17.25" x14ac:dyDescent="0.25">
      <c r="B28" s="5" t="s">
        <v>34</v>
      </c>
      <c r="C28" s="3">
        <v>479759</v>
      </c>
    </row>
    <row r="29" spans="1:12" ht="17.25" x14ac:dyDescent="0.25">
      <c r="B29" s="5" t="s">
        <v>21</v>
      </c>
      <c r="C29" s="3">
        <v>3255077</v>
      </c>
    </row>
    <row r="30" spans="1:12" x14ac:dyDescent="0.25">
      <c r="B30" s="5" t="s">
        <v>20</v>
      </c>
      <c r="C30" s="4">
        <v>0.1474</v>
      </c>
    </row>
    <row r="32" spans="1:12" ht="17.25" x14ac:dyDescent="0.25">
      <c r="A32" t="s">
        <v>22</v>
      </c>
    </row>
    <row r="34" spans="1:12" ht="27.75" customHeight="1" x14ac:dyDescent="0.25">
      <c r="A34" s="122" t="s">
        <v>35</v>
      </c>
      <c r="B34" s="122"/>
      <c r="C34" s="122"/>
      <c r="D34" s="122"/>
      <c r="E34" s="122"/>
      <c r="F34" s="122"/>
      <c r="G34" s="122"/>
      <c r="H34" s="122"/>
      <c r="I34" s="122"/>
      <c r="J34" s="122"/>
      <c r="K34" s="122"/>
      <c r="L34" s="122"/>
    </row>
  </sheetData>
  <mergeCells count="1">
    <mergeCell ref="A34:L34"/>
  </mergeCells>
  <pageMargins left="0.7" right="0.7" top="0.75" bottom="0.75" header="0.3" footer="0.3"/>
  <pageSetup scale="7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32"/>
  <sheetViews>
    <sheetView showGridLines="0" workbookViewId="0"/>
  </sheetViews>
  <sheetFormatPr defaultRowHeight="15" x14ac:dyDescent="0.25"/>
  <cols>
    <col min="1" max="1" width="30.7109375" customWidth="1"/>
    <col min="2" max="12" width="12.7109375" customWidth="1"/>
    <col min="14" max="14" width="11.140625" customWidth="1"/>
  </cols>
  <sheetData>
    <row r="1" spans="1:12" ht="15.75" customHeight="1" x14ac:dyDescent="0.3">
      <c r="A1" s="78" t="s">
        <v>28</v>
      </c>
      <c r="B1" s="79"/>
      <c r="C1" s="79"/>
      <c r="D1" s="79"/>
      <c r="E1" s="79"/>
      <c r="F1" s="79"/>
      <c r="G1" s="79"/>
      <c r="H1" s="79"/>
      <c r="I1" s="79"/>
      <c r="J1" s="96"/>
      <c r="K1" s="96"/>
      <c r="L1" s="96"/>
    </row>
    <row r="2" spans="1:12" ht="15.75" customHeight="1" x14ac:dyDescent="0.3">
      <c r="A2" s="78" t="s">
        <v>27</v>
      </c>
      <c r="B2" s="79"/>
      <c r="C2" s="79"/>
      <c r="D2" s="79"/>
      <c r="E2" s="79"/>
      <c r="F2" s="79"/>
      <c r="G2" s="79"/>
      <c r="H2" s="79"/>
      <c r="I2" s="79"/>
      <c r="J2" s="96"/>
      <c r="K2" s="96"/>
      <c r="L2" s="96"/>
    </row>
    <row r="3" spans="1:12" ht="15.75" customHeight="1" x14ac:dyDescent="0.3">
      <c r="A3" s="78" t="s">
        <v>88</v>
      </c>
      <c r="B3" s="79"/>
      <c r="C3" s="79"/>
      <c r="D3" s="79"/>
      <c r="E3" s="79"/>
      <c r="F3" s="79"/>
      <c r="G3" s="79"/>
      <c r="H3" s="79"/>
      <c r="I3" s="79"/>
      <c r="J3" s="96"/>
      <c r="K3" s="96"/>
      <c r="L3" s="96"/>
    </row>
    <row r="4" spans="1:12" ht="15.75" customHeight="1" x14ac:dyDescent="0.3">
      <c r="A4" s="78" t="str">
        <f>'Summary '!A4</f>
        <v>YTD September 2020</v>
      </c>
      <c r="B4" s="79"/>
      <c r="C4" s="79"/>
      <c r="D4" s="79"/>
      <c r="E4" s="79"/>
      <c r="F4" s="79"/>
      <c r="G4" s="79"/>
      <c r="H4" s="79"/>
      <c r="I4" s="79"/>
      <c r="J4" s="96"/>
      <c r="K4" s="96"/>
      <c r="L4" s="96"/>
    </row>
    <row r="6" spans="1:12" x14ac:dyDescent="0.25">
      <c r="A6" s="27" t="s">
        <v>50</v>
      </c>
      <c r="B6" s="29">
        <v>43891</v>
      </c>
      <c r="C6" s="29">
        <f>EOMONTH(B6,1)</f>
        <v>43951</v>
      </c>
      <c r="D6" s="29">
        <f t="shared" ref="D6:K6" si="0">EOMONTH(C6,1)</f>
        <v>43982</v>
      </c>
      <c r="E6" s="29">
        <f t="shared" si="0"/>
        <v>44012</v>
      </c>
      <c r="F6" s="29">
        <f t="shared" si="0"/>
        <v>44043</v>
      </c>
      <c r="G6" s="29">
        <f t="shared" si="0"/>
        <v>44074</v>
      </c>
      <c r="H6" s="29">
        <f t="shared" si="0"/>
        <v>44104</v>
      </c>
      <c r="I6" s="29">
        <f t="shared" si="0"/>
        <v>44135</v>
      </c>
      <c r="J6" s="29">
        <f t="shared" si="0"/>
        <v>44165</v>
      </c>
      <c r="K6" s="29">
        <f t="shared" si="0"/>
        <v>44196</v>
      </c>
      <c r="L6" s="30" t="s">
        <v>1</v>
      </c>
    </row>
    <row r="7" spans="1:12" x14ac:dyDescent="0.25">
      <c r="A7" s="93" t="s">
        <v>89</v>
      </c>
      <c r="B7" s="94"/>
      <c r="C7" s="94"/>
      <c r="D7" s="94"/>
      <c r="E7" s="94"/>
      <c r="F7" s="94"/>
      <c r="G7" s="94"/>
      <c r="H7" s="94"/>
      <c r="I7" s="94"/>
      <c r="J7" s="94"/>
      <c r="K7" s="94"/>
      <c r="L7" s="95"/>
    </row>
    <row r="8" spans="1:12" x14ac:dyDescent="0.25">
      <c r="A8" s="101"/>
      <c r="B8" s="74"/>
      <c r="C8" s="74"/>
      <c r="D8" s="74"/>
      <c r="E8" s="74"/>
      <c r="F8" s="74"/>
      <c r="G8" s="74"/>
      <c r="H8" s="74"/>
      <c r="I8" s="74"/>
      <c r="J8" s="74"/>
      <c r="K8" s="74"/>
      <c r="L8" s="107"/>
    </row>
    <row r="9" spans="1:12" x14ac:dyDescent="0.25">
      <c r="A9" s="101" t="s">
        <v>76</v>
      </c>
      <c r="B9" s="3">
        <v>142923.72</v>
      </c>
      <c r="C9" s="3">
        <v>251398.5</v>
      </c>
      <c r="D9" s="3">
        <v>323377.82</v>
      </c>
      <c r="E9" s="3">
        <v>483989.33999999485</v>
      </c>
      <c r="F9" s="3">
        <v>633542.80999999749</v>
      </c>
      <c r="G9" s="3">
        <v>753679.44999999832</v>
      </c>
      <c r="H9" s="3">
        <v>259344.28999999614</v>
      </c>
      <c r="I9" s="75"/>
      <c r="J9" s="75"/>
      <c r="K9" s="75"/>
      <c r="L9" s="86">
        <f>SUM(B9:K9)</f>
        <v>2848255.9299999867</v>
      </c>
    </row>
    <row r="10" spans="1:12" x14ac:dyDescent="0.25">
      <c r="A10" s="101" t="s">
        <v>77</v>
      </c>
      <c r="B10" s="75">
        <f>$B$14*B20</f>
        <v>207740</v>
      </c>
      <c r="C10" s="75">
        <f>$B$14*B21</f>
        <v>147940</v>
      </c>
      <c r="D10" s="75">
        <f>$B$14*B22</f>
        <v>192920</v>
      </c>
      <c r="E10" s="75">
        <f>$B$14*B23</f>
        <v>191360</v>
      </c>
      <c r="F10" s="75">
        <f>$B$14*B24</f>
        <v>226720</v>
      </c>
      <c r="G10" s="75">
        <f>$B$14*B25</f>
        <v>278980</v>
      </c>
      <c r="H10" s="75">
        <f>$B$14*B26</f>
        <v>167960</v>
      </c>
      <c r="I10" s="75"/>
      <c r="J10" s="75"/>
      <c r="K10" s="75"/>
      <c r="L10" s="86">
        <f>SUM(B10:K10)</f>
        <v>1413620</v>
      </c>
    </row>
    <row r="11" spans="1:12" x14ac:dyDescent="0.25">
      <c r="A11" s="101"/>
      <c r="B11" s="75"/>
      <c r="C11" s="75"/>
      <c r="D11" s="75"/>
      <c r="E11" s="75"/>
      <c r="F11" s="75"/>
      <c r="G11" s="75"/>
      <c r="H11" s="75"/>
      <c r="I11" s="75"/>
      <c r="J11" s="75"/>
      <c r="K11" s="75"/>
      <c r="L11" s="86"/>
    </row>
    <row r="12" spans="1:12" x14ac:dyDescent="0.25">
      <c r="A12" s="97" t="s">
        <v>89</v>
      </c>
      <c r="B12" s="98">
        <f>B9-B10</f>
        <v>-64816.28</v>
      </c>
      <c r="C12" s="98">
        <f t="shared" ref="C12:H12" si="1">C9-C10</f>
        <v>103458.5</v>
      </c>
      <c r="D12" s="98">
        <f t="shared" si="1"/>
        <v>130457.82</v>
      </c>
      <c r="E12" s="98">
        <f t="shared" si="1"/>
        <v>292629.33999999485</v>
      </c>
      <c r="F12" s="98">
        <f t="shared" si="1"/>
        <v>406822.80999999749</v>
      </c>
      <c r="G12" s="98">
        <f t="shared" si="1"/>
        <v>474699.44999999832</v>
      </c>
      <c r="H12" s="98">
        <f t="shared" si="1"/>
        <v>91384.289999996137</v>
      </c>
      <c r="I12" s="98"/>
      <c r="J12" s="98"/>
      <c r="K12" s="98"/>
      <c r="L12" s="100">
        <f>SUM(B12:K12)</f>
        <v>1434635.9299999869</v>
      </c>
    </row>
    <row r="14" spans="1:12" x14ac:dyDescent="0.25">
      <c r="A14" t="s">
        <v>78</v>
      </c>
      <c r="B14" s="120">
        <v>2600000</v>
      </c>
    </row>
    <row r="16" spans="1:12" x14ac:dyDescent="0.25">
      <c r="A16" s="113" t="s">
        <v>93</v>
      </c>
      <c r="B16" s="114"/>
    </row>
    <row r="17" spans="1:14" x14ac:dyDescent="0.25">
      <c r="A17" s="115" t="s">
        <v>79</v>
      </c>
      <c r="B17" s="116"/>
    </row>
    <row r="18" spans="1:14" x14ac:dyDescent="0.25">
      <c r="A18" s="101" t="s">
        <v>80</v>
      </c>
      <c r="B18" s="117">
        <v>0.10199999999999999</v>
      </c>
      <c r="C18" s="4"/>
      <c r="D18" s="4"/>
      <c r="E18" s="4"/>
      <c r="F18" s="4"/>
      <c r="G18" s="4"/>
      <c r="H18" s="4"/>
      <c r="I18" s="4"/>
      <c r="J18" s="4"/>
      <c r="K18" s="4"/>
      <c r="L18" s="4"/>
      <c r="M18" s="4"/>
    </row>
    <row r="19" spans="1:14" x14ac:dyDescent="0.25">
      <c r="A19" s="101" t="s">
        <v>81</v>
      </c>
      <c r="B19" s="117">
        <v>8.7900000000000006E-2</v>
      </c>
      <c r="C19" s="4"/>
      <c r="D19" s="4"/>
      <c r="E19" s="4"/>
      <c r="F19" s="4"/>
      <c r="G19" s="4"/>
      <c r="H19" s="4"/>
      <c r="I19" s="4"/>
      <c r="J19" s="4"/>
      <c r="K19" s="4"/>
      <c r="L19" s="4"/>
      <c r="M19" s="4"/>
    </row>
    <row r="20" spans="1:14" x14ac:dyDescent="0.25">
      <c r="A20" s="101" t="s">
        <v>18</v>
      </c>
      <c r="B20" s="117">
        <v>7.9899999999999999E-2</v>
      </c>
      <c r="C20" s="4"/>
      <c r="D20" s="4"/>
      <c r="E20" s="4"/>
      <c r="F20" s="4"/>
      <c r="G20" s="4"/>
      <c r="H20" s="4"/>
      <c r="I20" s="4"/>
      <c r="J20" s="4"/>
      <c r="K20" s="4"/>
      <c r="L20" s="4"/>
      <c r="M20" s="4"/>
    </row>
    <row r="21" spans="1:14" x14ac:dyDescent="0.25">
      <c r="A21" s="101" t="s">
        <v>10</v>
      </c>
      <c r="B21" s="117">
        <v>5.6899999999999999E-2</v>
      </c>
      <c r="C21" s="4"/>
      <c r="D21" s="4"/>
      <c r="E21" s="4"/>
      <c r="F21" s="4"/>
      <c r="G21" s="4"/>
      <c r="H21" s="4"/>
      <c r="I21" s="4"/>
      <c r="J21" s="4"/>
      <c r="K21" s="4"/>
      <c r="L21" s="4"/>
      <c r="M21" s="4"/>
    </row>
    <row r="22" spans="1:14" x14ac:dyDescent="0.25">
      <c r="A22" s="101" t="s">
        <v>11</v>
      </c>
      <c r="B22" s="117">
        <v>7.4200000000000002E-2</v>
      </c>
      <c r="C22" s="4"/>
      <c r="D22" s="4"/>
      <c r="E22" s="4"/>
      <c r="F22" s="4"/>
      <c r="G22" s="4"/>
      <c r="H22" s="4"/>
      <c r="I22" s="4"/>
      <c r="J22" s="4"/>
      <c r="K22" s="4"/>
      <c r="L22" s="4"/>
      <c r="M22" s="4"/>
    </row>
    <row r="23" spans="1:14" x14ac:dyDescent="0.25">
      <c r="A23" s="101" t="s">
        <v>12</v>
      </c>
      <c r="B23" s="117">
        <v>7.3599999999999999E-2</v>
      </c>
      <c r="C23" s="4"/>
      <c r="D23" s="4"/>
      <c r="E23" s="4"/>
      <c r="F23" s="4"/>
      <c r="G23" s="4"/>
      <c r="H23" s="4"/>
      <c r="I23" s="4"/>
      <c r="J23" s="4"/>
      <c r="K23" s="4"/>
      <c r="L23" s="4"/>
      <c r="M23" s="4"/>
    </row>
    <row r="24" spans="1:14" x14ac:dyDescent="0.25">
      <c r="A24" s="101" t="s">
        <v>13</v>
      </c>
      <c r="B24" s="117">
        <v>8.72E-2</v>
      </c>
      <c r="C24" s="4"/>
      <c r="D24" s="4"/>
      <c r="E24" s="4"/>
      <c r="F24" s="4"/>
      <c r="G24" s="4"/>
      <c r="H24" s="4"/>
      <c r="I24" s="4"/>
      <c r="J24" s="4"/>
      <c r="K24" s="4"/>
      <c r="L24" s="4"/>
      <c r="M24" s="4"/>
    </row>
    <row r="25" spans="1:14" x14ac:dyDescent="0.25">
      <c r="A25" s="101" t="s">
        <v>82</v>
      </c>
      <c r="B25" s="117">
        <v>0.10730000000000001</v>
      </c>
      <c r="C25" s="4"/>
      <c r="D25" s="4"/>
      <c r="E25" s="4"/>
      <c r="F25" s="4"/>
      <c r="G25" s="4"/>
      <c r="H25" s="4"/>
      <c r="I25" s="4"/>
      <c r="J25" s="4"/>
      <c r="K25" s="4"/>
      <c r="L25" s="4"/>
      <c r="M25" s="4"/>
    </row>
    <row r="26" spans="1:14" x14ac:dyDescent="0.25">
      <c r="A26" s="101" t="s">
        <v>14</v>
      </c>
      <c r="B26" s="117">
        <v>6.4600000000000005E-2</v>
      </c>
      <c r="C26" s="4"/>
      <c r="D26" s="4"/>
      <c r="E26" s="4"/>
      <c r="F26" s="4"/>
      <c r="G26" s="4"/>
      <c r="H26" s="4"/>
      <c r="I26" s="4"/>
      <c r="J26" s="4"/>
      <c r="K26" s="4"/>
      <c r="L26" s="4"/>
      <c r="M26" s="4"/>
    </row>
    <row r="27" spans="1:14" x14ac:dyDescent="0.25">
      <c r="A27" s="101" t="s">
        <v>15</v>
      </c>
      <c r="B27" s="117">
        <v>9.8900000000000002E-2</v>
      </c>
      <c r="C27" s="4"/>
      <c r="D27" s="4"/>
      <c r="E27" s="4"/>
      <c r="F27" s="4"/>
      <c r="G27" s="4"/>
      <c r="H27" s="4"/>
      <c r="I27" s="4"/>
      <c r="J27" s="4"/>
      <c r="K27" s="4"/>
      <c r="L27" s="4"/>
      <c r="M27" s="4"/>
    </row>
    <row r="28" spans="1:14" x14ac:dyDescent="0.25">
      <c r="A28" s="101" t="s">
        <v>16</v>
      </c>
      <c r="B28" s="117">
        <v>8.4699999999999998E-2</v>
      </c>
      <c r="C28" s="4"/>
      <c r="D28" s="4"/>
      <c r="E28" s="4"/>
      <c r="F28" s="4"/>
      <c r="G28" s="4"/>
      <c r="H28" s="4"/>
      <c r="I28" s="4"/>
      <c r="J28" s="4"/>
      <c r="K28" s="4"/>
      <c r="L28" s="4"/>
      <c r="M28" s="4"/>
    </row>
    <row r="29" spans="1:14" x14ac:dyDescent="0.25">
      <c r="A29" s="102" t="s">
        <v>17</v>
      </c>
      <c r="B29" s="118">
        <v>8.2799999999999985E-2</v>
      </c>
      <c r="C29" s="4"/>
      <c r="D29" s="4"/>
      <c r="E29" s="4"/>
      <c r="F29" s="4"/>
      <c r="G29" s="4"/>
      <c r="H29" s="4"/>
      <c r="I29" s="4"/>
      <c r="J29" s="4"/>
      <c r="K29" s="4"/>
      <c r="L29" s="4"/>
      <c r="M29" s="4"/>
    </row>
    <row r="30" spans="1:14" x14ac:dyDescent="0.25">
      <c r="A30" s="103" t="s">
        <v>1</v>
      </c>
      <c r="B30" s="119">
        <f>SUM(B18:B29)</f>
        <v>1</v>
      </c>
    </row>
    <row r="32" spans="1:14" ht="35.25" customHeight="1" x14ac:dyDescent="0.25">
      <c r="A32" s="122" t="s">
        <v>33</v>
      </c>
      <c r="B32" s="122"/>
      <c r="C32" s="122"/>
      <c r="D32" s="122"/>
      <c r="E32" s="122"/>
      <c r="F32" s="122"/>
      <c r="G32" s="122"/>
      <c r="H32" s="122"/>
      <c r="I32" s="122"/>
      <c r="J32" s="122"/>
      <c r="K32" s="122"/>
      <c r="L32" s="122"/>
      <c r="M32" s="122"/>
      <c r="N32" s="122"/>
    </row>
  </sheetData>
  <mergeCells count="1">
    <mergeCell ref="A32:N32"/>
  </mergeCells>
  <phoneticPr fontId="16" type="noConversion"/>
  <pageMargins left="0.7" right="0.7" top="0.75" bottom="0.75" header="0.3" footer="0.3"/>
  <pageSetup scale="6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13"/>
  <sheetViews>
    <sheetView showGridLines="0" workbookViewId="0"/>
  </sheetViews>
  <sheetFormatPr defaultRowHeight="15" x14ac:dyDescent="0.25"/>
  <cols>
    <col min="1" max="1" width="30.7109375" customWidth="1"/>
    <col min="2" max="12" width="12.7109375" customWidth="1"/>
    <col min="13" max="13" width="15.28515625" bestFit="1" customWidth="1"/>
  </cols>
  <sheetData>
    <row r="1" spans="1:13" ht="15.75" customHeight="1" x14ac:dyDescent="0.3">
      <c r="A1" s="78" t="s">
        <v>28</v>
      </c>
      <c r="B1" s="79"/>
      <c r="C1" s="79"/>
      <c r="D1" s="79"/>
      <c r="E1" s="79"/>
      <c r="F1" s="79"/>
      <c r="G1" s="79"/>
      <c r="H1" s="79"/>
      <c r="I1" s="79"/>
      <c r="J1" s="96"/>
      <c r="K1" s="96"/>
      <c r="L1" s="96"/>
    </row>
    <row r="2" spans="1:13" ht="15.75" customHeight="1" x14ac:dyDescent="0.3">
      <c r="A2" s="78" t="s">
        <v>27</v>
      </c>
      <c r="B2" s="79"/>
      <c r="C2" s="79"/>
      <c r="D2" s="79"/>
      <c r="E2" s="79"/>
      <c r="F2" s="79"/>
      <c r="G2" s="79"/>
      <c r="H2" s="79"/>
      <c r="I2" s="79"/>
      <c r="J2" s="96"/>
      <c r="K2" s="96"/>
      <c r="L2" s="96"/>
    </row>
    <row r="3" spans="1:13" ht="15.75" customHeight="1" x14ac:dyDescent="0.3">
      <c r="A3" s="78" t="s">
        <v>85</v>
      </c>
      <c r="B3" s="79"/>
      <c r="C3" s="79"/>
      <c r="D3" s="79"/>
      <c r="E3" s="79"/>
      <c r="F3" s="79"/>
      <c r="G3" s="79"/>
      <c r="H3" s="79"/>
      <c r="I3" s="79"/>
      <c r="J3" s="96"/>
      <c r="K3" s="96"/>
      <c r="L3" s="96"/>
    </row>
    <row r="4" spans="1:13" ht="15.75" customHeight="1" x14ac:dyDescent="0.3">
      <c r="A4" s="78" t="str">
        <f>'Summary '!A4</f>
        <v>YTD September 2020</v>
      </c>
      <c r="B4" s="79"/>
      <c r="C4" s="79"/>
      <c r="D4" s="79"/>
      <c r="E4" s="79"/>
      <c r="F4" s="79"/>
      <c r="G4" s="79"/>
      <c r="H4" s="79"/>
      <c r="I4" s="79"/>
      <c r="J4" s="96"/>
      <c r="K4" s="96"/>
      <c r="L4" s="96"/>
    </row>
    <row r="6" spans="1:13" x14ac:dyDescent="0.25">
      <c r="A6" s="27" t="s">
        <v>50</v>
      </c>
      <c r="B6" s="29">
        <v>43891</v>
      </c>
      <c r="C6" s="29">
        <f>EOMONTH(B6,1)</f>
        <v>43951</v>
      </c>
      <c r="D6" s="29">
        <f t="shared" ref="D6:K6" si="0">EOMONTH(C6,1)</f>
        <v>43982</v>
      </c>
      <c r="E6" s="29">
        <f t="shared" si="0"/>
        <v>44012</v>
      </c>
      <c r="F6" s="29">
        <f t="shared" si="0"/>
        <v>44043</v>
      </c>
      <c r="G6" s="29">
        <f t="shared" si="0"/>
        <v>44074</v>
      </c>
      <c r="H6" s="29">
        <f t="shared" si="0"/>
        <v>44104</v>
      </c>
      <c r="I6" s="29">
        <f t="shared" si="0"/>
        <v>44135</v>
      </c>
      <c r="J6" s="29">
        <f t="shared" si="0"/>
        <v>44165</v>
      </c>
      <c r="K6" s="29">
        <f t="shared" si="0"/>
        <v>44196</v>
      </c>
      <c r="L6" s="30" t="s">
        <v>1</v>
      </c>
    </row>
    <row r="7" spans="1:13" x14ac:dyDescent="0.25">
      <c r="A7" s="93" t="s">
        <v>86</v>
      </c>
      <c r="B7" s="94"/>
      <c r="C7" s="94"/>
      <c r="D7" s="94"/>
      <c r="E7" s="94"/>
      <c r="F7" s="94"/>
      <c r="G7" s="94"/>
      <c r="H7" s="94"/>
      <c r="I7" s="94"/>
      <c r="J7" s="94"/>
      <c r="K7" s="94"/>
      <c r="L7" s="95"/>
    </row>
    <row r="8" spans="1:13" x14ac:dyDescent="0.25">
      <c r="A8" s="49"/>
      <c r="B8" s="50"/>
      <c r="C8" s="50"/>
      <c r="D8" s="50"/>
      <c r="E8" s="50"/>
      <c r="F8" s="50"/>
      <c r="G8" s="50"/>
      <c r="H8" s="50"/>
      <c r="I8" s="50"/>
      <c r="J8" s="50"/>
      <c r="K8" s="50"/>
      <c r="L8" s="51"/>
    </row>
    <row r="9" spans="1:13" x14ac:dyDescent="0.25">
      <c r="A9" s="52" t="s">
        <v>64</v>
      </c>
      <c r="B9" s="19">
        <v>0</v>
      </c>
      <c r="C9" s="19">
        <v>102800.38050785262</v>
      </c>
      <c r="D9" s="19">
        <v>106227.05938870626</v>
      </c>
      <c r="E9" s="19">
        <v>102800.38050785262</v>
      </c>
      <c r="F9" s="19">
        <v>106227.05985811439</v>
      </c>
      <c r="G9" s="19">
        <v>106227.05985811439</v>
      </c>
      <c r="H9" s="19">
        <v>87236.567191809285</v>
      </c>
      <c r="I9" s="14"/>
      <c r="J9" s="14"/>
      <c r="K9" s="14"/>
      <c r="L9" s="53">
        <f>SUM(B9:K9)</f>
        <v>611518.50731244963</v>
      </c>
    </row>
    <row r="10" spans="1:13" x14ac:dyDescent="0.25">
      <c r="A10" s="54"/>
      <c r="B10" s="40"/>
      <c r="C10" s="40"/>
      <c r="D10" s="40"/>
      <c r="E10" s="40"/>
      <c r="F10" s="40"/>
      <c r="G10" s="40"/>
      <c r="H10" s="40"/>
      <c r="I10" s="41"/>
      <c r="J10" s="41"/>
      <c r="K10" s="41"/>
      <c r="L10" s="55"/>
    </row>
    <row r="11" spans="1:13" x14ac:dyDescent="0.25">
      <c r="A11" s="97" t="s">
        <v>84</v>
      </c>
      <c r="B11" s="98">
        <f>SUM(B9:B10)</f>
        <v>0</v>
      </c>
      <c r="C11" s="98">
        <f t="shared" ref="C11:H11" si="1">SUM(C9:C10)</f>
        <v>102800.38050785262</v>
      </c>
      <c r="D11" s="98">
        <f t="shared" si="1"/>
        <v>106227.05938870626</v>
      </c>
      <c r="E11" s="98">
        <f t="shared" si="1"/>
        <v>102800.38050785262</v>
      </c>
      <c r="F11" s="98">
        <f t="shared" si="1"/>
        <v>106227.05985811439</v>
      </c>
      <c r="G11" s="98">
        <f t="shared" si="1"/>
        <v>106227.05985811439</v>
      </c>
      <c r="H11" s="98">
        <f t="shared" si="1"/>
        <v>87236.567191809285</v>
      </c>
      <c r="I11" s="99"/>
      <c r="J11" s="99"/>
      <c r="K11" s="99"/>
      <c r="L11" s="100">
        <f t="shared" ref="L11" si="2">SUM(L9:L10)</f>
        <v>611518.50731244963</v>
      </c>
    </row>
    <row r="13" spans="1:13" ht="30" customHeight="1" x14ac:dyDescent="0.25">
      <c r="A13" s="123" t="s">
        <v>83</v>
      </c>
      <c r="B13" s="123"/>
      <c r="C13" s="123"/>
      <c r="D13" s="123"/>
      <c r="E13" s="123"/>
      <c r="F13" s="123"/>
      <c r="G13" s="123"/>
      <c r="H13" s="123"/>
      <c r="I13" s="123"/>
      <c r="J13" s="123"/>
      <c r="K13" s="123"/>
      <c r="L13" s="123"/>
      <c r="M13" s="123"/>
    </row>
  </sheetData>
  <mergeCells count="1">
    <mergeCell ref="A13:M13"/>
  </mergeCells>
  <pageMargins left="0.7" right="0.7" top="0.75" bottom="0.75" header="0.3" footer="0.3"/>
  <pageSetup scale="6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Q53"/>
  <sheetViews>
    <sheetView showGridLines="0" zoomScaleNormal="100" workbookViewId="0">
      <selection activeCell="C63" sqref="C63"/>
    </sheetView>
  </sheetViews>
  <sheetFormatPr defaultColWidth="8.85546875" defaultRowHeight="15" x14ac:dyDescent="0.25"/>
  <cols>
    <col min="1" max="1" width="39.140625" style="8" customWidth="1"/>
    <col min="2" max="2" width="15.7109375" style="8" customWidth="1"/>
    <col min="3" max="13" width="12.7109375" style="8" customWidth="1"/>
    <col min="14" max="15" width="8.85546875" style="8"/>
    <col min="16" max="16" width="16.140625" style="8" customWidth="1"/>
    <col min="17" max="16384" width="8.85546875" style="8"/>
  </cols>
  <sheetData>
    <row r="1" spans="1:17" ht="15.75" x14ac:dyDescent="0.25">
      <c r="A1" s="121" t="s">
        <v>28</v>
      </c>
      <c r="B1" s="121"/>
      <c r="C1" s="121"/>
      <c r="D1" s="121"/>
      <c r="E1" s="121"/>
      <c r="F1" s="121"/>
      <c r="G1" s="121"/>
      <c r="H1" s="121"/>
      <c r="I1" s="121"/>
      <c r="J1" s="121"/>
      <c r="K1" s="121"/>
      <c r="L1" s="121"/>
      <c r="M1" s="121"/>
      <c r="N1" s="128"/>
      <c r="O1" s="128"/>
      <c r="P1" s="128"/>
      <c r="Q1" s="128"/>
    </row>
    <row r="2" spans="1:17" ht="15.75" x14ac:dyDescent="0.25">
      <c r="A2" s="78" t="s">
        <v>27</v>
      </c>
      <c r="B2" s="78"/>
      <c r="C2" s="78"/>
      <c r="D2" s="78"/>
      <c r="E2" s="78"/>
      <c r="F2" s="78"/>
      <c r="G2" s="78"/>
      <c r="H2" s="78"/>
      <c r="I2" s="78"/>
      <c r="J2" s="78"/>
      <c r="K2" s="78"/>
      <c r="L2" s="78"/>
      <c r="M2" s="78"/>
      <c r="N2" s="9"/>
      <c r="O2" s="9"/>
      <c r="P2" s="9"/>
      <c r="Q2" s="9"/>
    </row>
    <row r="3" spans="1:17" ht="15.75" x14ac:dyDescent="0.25">
      <c r="A3" s="78" t="s">
        <v>87</v>
      </c>
      <c r="B3" s="78"/>
      <c r="C3" s="78"/>
      <c r="D3" s="78"/>
      <c r="E3" s="78"/>
      <c r="F3" s="78"/>
      <c r="G3" s="78"/>
      <c r="H3" s="78"/>
      <c r="I3" s="78"/>
      <c r="J3" s="78"/>
      <c r="K3" s="78"/>
      <c r="L3" s="78"/>
      <c r="M3" s="78"/>
      <c r="N3" s="9"/>
      <c r="O3" s="9"/>
      <c r="P3" s="9"/>
      <c r="Q3" s="9"/>
    </row>
    <row r="4" spans="1:17" ht="15.75" x14ac:dyDescent="0.25">
      <c r="A4" s="78" t="str">
        <f>'Summary '!A4</f>
        <v>YTD September 2020</v>
      </c>
      <c r="B4" s="78"/>
      <c r="C4" s="78"/>
      <c r="D4" s="78"/>
      <c r="E4" s="78"/>
      <c r="F4" s="78"/>
      <c r="G4" s="78"/>
      <c r="H4" s="78"/>
      <c r="I4" s="78"/>
      <c r="J4" s="78"/>
      <c r="K4" s="78"/>
      <c r="L4" s="78"/>
      <c r="M4" s="78"/>
      <c r="N4" s="9"/>
      <c r="O4" s="9"/>
      <c r="P4" s="9"/>
      <c r="Q4" s="9"/>
    </row>
    <row r="5" spans="1:17" x14ac:dyDescent="0.25">
      <c r="A5" s="7"/>
      <c r="B5" s="7"/>
      <c r="C5" s="7"/>
      <c r="D5" s="7"/>
      <c r="E5" s="7"/>
      <c r="F5" s="7"/>
      <c r="G5" s="7"/>
      <c r="H5" s="7"/>
      <c r="I5" s="7"/>
      <c r="J5" s="7"/>
      <c r="K5" s="7"/>
      <c r="L5" s="7"/>
      <c r="M5" s="7"/>
      <c r="N5" s="23"/>
      <c r="O5" s="23"/>
      <c r="P5" s="23"/>
      <c r="Q5" s="23"/>
    </row>
    <row r="6" spans="1:17" x14ac:dyDescent="0.25">
      <c r="A6" s="31"/>
      <c r="B6" s="32" t="s">
        <v>41</v>
      </c>
      <c r="C6" s="32" t="s">
        <v>41</v>
      </c>
      <c r="D6" s="35" t="s">
        <v>48</v>
      </c>
      <c r="E6" s="7"/>
      <c r="F6" s="7"/>
      <c r="G6" s="7"/>
      <c r="H6" s="7"/>
      <c r="I6" s="7"/>
      <c r="J6" s="7"/>
      <c r="K6" s="7"/>
      <c r="L6" s="7"/>
      <c r="M6" s="7"/>
      <c r="N6" s="9"/>
      <c r="O6" s="9"/>
      <c r="P6" s="9"/>
      <c r="Q6" s="9"/>
    </row>
    <row r="7" spans="1:17" x14ac:dyDescent="0.25">
      <c r="A7" s="33" t="s">
        <v>9</v>
      </c>
      <c r="B7" s="26" t="s">
        <v>19</v>
      </c>
      <c r="C7" s="26" t="s">
        <v>43</v>
      </c>
      <c r="D7" s="36" t="s">
        <v>1</v>
      </c>
      <c r="E7" s="7"/>
      <c r="F7" s="7"/>
      <c r="G7" s="7"/>
      <c r="H7" s="7"/>
      <c r="I7" s="7"/>
      <c r="J7" s="7"/>
      <c r="K7" s="7"/>
      <c r="L7" s="7"/>
      <c r="M7" s="7"/>
      <c r="N7" s="9"/>
      <c r="O7" s="9"/>
      <c r="P7" s="9"/>
      <c r="Q7" s="9"/>
    </row>
    <row r="8" spans="1:17" x14ac:dyDescent="0.25">
      <c r="A8" s="24" t="s">
        <v>44</v>
      </c>
      <c r="B8" s="13">
        <v>230534</v>
      </c>
      <c r="C8" s="13">
        <v>346875</v>
      </c>
      <c r="D8" s="37">
        <f>SUM(B8:C8)</f>
        <v>577409</v>
      </c>
      <c r="E8" s="7"/>
      <c r="F8" s="7"/>
      <c r="G8" s="7"/>
      <c r="H8" s="7"/>
      <c r="I8" s="7"/>
      <c r="J8" s="7"/>
      <c r="K8" s="7"/>
      <c r="L8" s="7"/>
      <c r="M8" s="7"/>
      <c r="N8" s="9"/>
      <c r="O8" s="9"/>
      <c r="P8" s="9"/>
      <c r="Q8" s="9"/>
    </row>
    <row r="9" spans="1:17" x14ac:dyDescent="0.25">
      <c r="A9" s="24" t="s">
        <v>38</v>
      </c>
      <c r="B9" s="13">
        <v>38563</v>
      </c>
      <c r="C9" s="13">
        <v>128694</v>
      </c>
      <c r="D9" s="37">
        <f t="shared" ref="D9:D11" si="0">SUM(B9:C9)</f>
        <v>167257</v>
      </c>
      <c r="E9" s="7"/>
      <c r="F9" s="7"/>
      <c r="G9" s="7"/>
      <c r="H9" s="7"/>
      <c r="I9" s="7"/>
      <c r="J9" s="7"/>
      <c r="K9" s="7"/>
      <c r="L9" s="7"/>
      <c r="M9" s="7"/>
      <c r="N9" s="9"/>
      <c r="O9" s="9"/>
      <c r="P9" s="9"/>
      <c r="Q9" s="9"/>
    </row>
    <row r="10" spans="1:17" x14ac:dyDescent="0.25">
      <c r="A10" s="24" t="s">
        <v>39</v>
      </c>
      <c r="B10" s="13">
        <v>92100</v>
      </c>
      <c r="C10" s="13">
        <v>65501.82</v>
      </c>
      <c r="D10" s="37">
        <f t="shared" si="0"/>
        <v>157601.82</v>
      </c>
    </row>
    <row r="11" spans="1:17" x14ac:dyDescent="0.25">
      <c r="A11" s="25" t="s">
        <v>45</v>
      </c>
      <c r="B11" s="34">
        <v>292405</v>
      </c>
      <c r="C11" s="34">
        <v>112066</v>
      </c>
      <c r="D11" s="38">
        <f t="shared" si="0"/>
        <v>404471</v>
      </c>
    </row>
    <row r="12" spans="1:17" x14ac:dyDescent="0.25">
      <c r="A12" s="12"/>
      <c r="B12" s="13"/>
    </row>
    <row r="13" spans="1:17" x14ac:dyDescent="0.25">
      <c r="A13" s="27" t="s">
        <v>50</v>
      </c>
      <c r="B13" s="28" t="s">
        <v>51</v>
      </c>
      <c r="C13" s="29">
        <v>43891</v>
      </c>
      <c r="D13" s="29">
        <f>EOMONTH(C13,1)</f>
        <v>43951</v>
      </c>
      <c r="E13" s="29">
        <f t="shared" ref="E13:L13" si="1">EOMONTH(D13,1)</f>
        <v>43982</v>
      </c>
      <c r="F13" s="29">
        <f t="shared" si="1"/>
        <v>44012</v>
      </c>
      <c r="G13" s="29">
        <f t="shared" si="1"/>
        <v>44043</v>
      </c>
      <c r="H13" s="29">
        <f t="shared" si="1"/>
        <v>44074</v>
      </c>
      <c r="I13" s="29">
        <f t="shared" si="1"/>
        <v>44104</v>
      </c>
      <c r="J13" s="29">
        <f t="shared" si="1"/>
        <v>44135</v>
      </c>
      <c r="K13" s="29">
        <f t="shared" si="1"/>
        <v>44165</v>
      </c>
      <c r="L13" s="29">
        <f t="shared" si="1"/>
        <v>44196</v>
      </c>
      <c r="M13" s="30" t="s">
        <v>1</v>
      </c>
    </row>
    <row r="14" spans="1:17" x14ac:dyDescent="0.25">
      <c r="A14" s="129" t="s">
        <v>62</v>
      </c>
      <c r="B14" s="130"/>
      <c r="C14" s="130"/>
      <c r="D14" s="130"/>
      <c r="E14" s="130"/>
      <c r="F14" s="130"/>
      <c r="G14" s="130"/>
      <c r="H14" s="130"/>
      <c r="I14" s="130"/>
      <c r="J14" s="130"/>
      <c r="K14" s="130"/>
      <c r="L14" s="130"/>
      <c r="M14" s="131"/>
    </row>
    <row r="15" spans="1:17" x14ac:dyDescent="0.25">
      <c r="A15" s="49" t="s">
        <v>52</v>
      </c>
      <c r="B15" s="50"/>
      <c r="C15" s="50"/>
      <c r="D15" s="50"/>
      <c r="E15" s="50"/>
      <c r="F15" s="50"/>
      <c r="G15" s="50"/>
      <c r="H15" s="50"/>
      <c r="I15" s="50"/>
      <c r="J15" s="50"/>
      <c r="K15" s="50"/>
      <c r="L15" s="50"/>
      <c r="M15" s="51"/>
    </row>
    <row r="16" spans="1:17" x14ac:dyDescent="0.25">
      <c r="A16" s="52" t="s">
        <v>53</v>
      </c>
      <c r="B16" s="132" t="s">
        <v>49</v>
      </c>
      <c r="C16" s="19">
        <v>77870.33000000006</v>
      </c>
      <c r="D16" s="19">
        <v>-41679.61</v>
      </c>
      <c r="E16" s="19">
        <v>4237.9700000000066</v>
      </c>
      <c r="F16" s="19">
        <v>18790.129999999979</v>
      </c>
      <c r="G16" s="19">
        <v>-32652.959999999963</v>
      </c>
      <c r="H16" s="19">
        <v>10029.439999999995</v>
      </c>
      <c r="I16" s="19">
        <v>30080.140000000007</v>
      </c>
      <c r="J16" s="14"/>
      <c r="K16" s="14"/>
      <c r="L16" s="14"/>
      <c r="M16" s="53">
        <f>SUM(C16:L16)</f>
        <v>66675.44000000009</v>
      </c>
    </row>
    <row r="17" spans="1:13" x14ac:dyDescent="0.25">
      <c r="A17" s="54" t="s">
        <v>54</v>
      </c>
      <c r="B17" s="133"/>
      <c r="C17" s="40">
        <v>16490.919999999998</v>
      </c>
      <c r="D17" s="40">
        <v>-9948.9000000000033</v>
      </c>
      <c r="E17" s="40">
        <v>671.06</v>
      </c>
      <c r="F17" s="40">
        <v>1347.3</v>
      </c>
      <c r="G17" s="40">
        <v>2423.6699999999996</v>
      </c>
      <c r="H17" s="40">
        <v>144.85999999999993</v>
      </c>
      <c r="I17" s="40">
        <v>5732.0599999999995</v>
      </c>
      <c r="J17" s="41"/>
      <c r="K17" s="41"/>
      <c r="L17" s="41"/>
      <c r="M17" s="55">
        <f t="shared" ref="M17:M18" si="2">SUM(C17:L17)</f>
        <v>16860.969999999994</v>
      </c>
    </row>
    <row r="18" spans="1:13" x14ac:dyDescent="0.25">
      <c r="A18" s="56" t="s">
        <v>56</v>
      </c>
      <c r="B18" s="46"/>
      <c r="C18" s="47">
        <f>SUM(C16:C17)</f>
        <v>94361.250000000058</v>
      </c>
      <c r="D18" s="47">
        <f t="shared" ref="D18:I18" si="3">SUM(D16:D17)</f>
        <v>-51628.51</v>
      </c>
      <c r="E18" s="47">
        <f t="shared" si="3"/>
        <v>4909.0300000000061</v>
      </c>
      <c r="F18" s="47">
        <f t="shared" si="3"/>
        <v>20137.429999999978</v>
      </c>
      <c r="G18" s="47">
        <f t="shared" si="3"/>
        <v>-30229.289999999964</v>
      </c>
      <c r="H18" s="47">
        <f t="shared" si="3"/>
        <v>10174.299999999996</v>
      </c>
      <c r="I18" s="47">
        <f t="shared" si="3"/>
        <v>35812.200000000004</v>
      </c>
      <c r="J18" s="48"/>
      <c r="K18" s="48"/>
      <c r="L18" s="48"/>
      <c r="M18" s="57">
        <f t="shared" si="2"/>
        <v>83536.410000000076</v>
      </c>
    </row>
    <row r="19" spans="1:13" x14ac:dyDescent="0.25">
      <c r="A19" s="58"/>
      <c r="B19" s="22"/>
      <c r="C19" s="17"/>
      <c r="D19" s="17"/>
      <c r="E19" s="17"/>
      <c r="F19" s="17"/>
      <c r="G19" s="17"/>
      <c r="H19" s="17"/>
      <c r="I19" s="17"/>
      <c r="J19" s="14"/>
      <c r="K19" s="14"/>
      <c r="L19" s="14"/>
      <c r="M19" s="59"/>
    </row>
    <row r="20" spans="1:13" x14ac:dyDescent="0.25">
      <c r="A20" s="60" t="s">
        <v>55</v>
      </c>
      <c r="B20" s="42"/>
      <c r="C20" s="43">
        <f>$D$8/12</f>
        <v>48117.416666666664</v>
      </c>
      <c r="D20" s="43">
        <f t="shared" ref="D20:I20" si="4">$D$8/12</f>
        <v>48117.416666666664</v>
      </c>
      <c r="E20" s="43">
        <f t="shared" si="4"/>
        <v>48117.416666666664</v>
      </c>
      <c r="F20" s="43">
        <f t="shared" si="4"/>
        <v>48117.416666666664</v>
      </c>
      <c r="G20" s="43">
        <f t="shared" si="4"/>
        <v>48117.416666666664</v>
      </c>
      <c r="H20" s="43">
        <f t="shared" si="4"/>
        <v>48117.416666666664</v>
      </c>
      <c r="I20" s="43">
        <f t="shared" si="4"/>
        <v>48117.416666666664</v>
      </c>
      <c r="J20" s="44"/>
      <c r="K20" s="44"/>
      <c r="L20" s="44"/>
      <c r="M20" s="61">
        <f>SUM(C20:L20)</f>
        <v>336821.91666666669</v>
      </c>
    </row>
    <row r="21" spans="1:13" x14ac:dyDescent="0.25">
      <c r="A21" s="62"/>
      <c r="B21" s="18"/>
      <c r="C21" s="17"/>
      <c r="D21" s="17"/>
      <c r="E21" s="17"/>
      <c r="F21" s="17"/>
      <c r="G21" s="17"/>
      <c r="H21" s="17"/>
      <c r="I21" s="17"/>
      <c r="J21" s="14"/>
      <c r="K21" s="14"/>
      <c r="L21" s="14"/>
      <c r="M21" s="63"/>
    </row>
    <row r="22" spans="1:13" x14ac:dyDescent="0.25">
      <c r="A22" s="64" t="s">
        <v>57</v>
      </c>
      <c r="B22" s="65"/>
      <c r="C22" s="65">
        <f>C18-C20</f>
        <v>46243.833333333394</v>
      </c>
      <c r="D22" s="65">
        <f t="shared" ref="D22:I22" si="5">D18-D20</f>
        <v>-99745.926666666666</v>
      </c>
      <c r="E22" s="65">
        <f t="shared" si="5"/>
        <v>-43208.386666666658</v>
      </c>
      <c r="F22" s="65">
        <f t="shared" si="5"/>
        <v>-27979.986666666686</v>
      </c>
      <c r="G22" s="65">
        <f t="shared" si="5"/>
        <v>-78346.706666666636</v>
      </c>
      <c r="H22" s="65">
        <f t="shared" si="5"/>
        <v>-37943.116666666669</v>
      </c>
      <c r="I22" s="65">
        <f t="shared" si="5"/>
        <v>-12305.21666666666</v>
      </c>
      <c r="J22" s="66"/>
      <c r="K22" s="66"/>
      <c r="L22" s="66"/>
      <c r="M22" s="67">
        <f>SUM(C22:L22)</f>
        <v>-253285.5066666666</v>
      </c>
    </row>
    <row r="23" spans="1:13" x14ac:dyDescent="0.25">
      <c r="A23" s="77" t="s">
        <v>42</v>
      </c>
      <c r="B23" s="14"/>
      <c r="C23" s="14"/>
      <c r="D23" s="14"/>
      <c r="E23" s="14"/>
      <c r="F23" s="14"/>
      <c r="G23" s="14"/>
      <c r="H23" s="14"/>
      <c r="I23" s="14"/>
      <c r="J23" s="14"/>
      <c r="K23" s="14"/>
      <c r="L23" s="14"/>
      <c r="M23" s="14"/>
    </row>
    <row r="24" spans="1:13" x14ac:dyDescent="0.25">
      <c r="B24" s="14"/>
      <c r="C24" s="14"/>
      <c r="D24" s="14"/>
      <c r="E24" s="14"/>
      <c r="F24" s="14"/>
      <c r="G24" s="14"/>
      <c r="H24" s="14"/>
      <c r="I24" s="14"/>
      <c r="J24" s="14"/>
      <c r="K24" s="14"/>
      <c r="L24" s="14"/>
      <c r="M24" s="14"/>
    </row>
    <row r="25" spans="1:13" x14ac:dyDescent="0.25">
      <c r="A25" s="129" t="s">
        <v>38</v>
      </c>
      <c r="B25" s="130"/>
      <c r="C25" s="130"/>
      <c r="D25" s="130"/>
      <c r="E25" s="130"/>
      <c r="F25" s="130"/>
      <c r="G25" s="130"/>
      <c r="H25" s="130"/>
      <c r="I25" s="130"/>
      <c r="J25" s="130"/>
      <c r="K25" s="130"/>
      <c r="L25" s="130"/>
      <c r="M25" s="131"/>
    </row>
    <row r="26" spans="1:13" x14ac:dyDescent="0.25">
      <c r="A26" s="70" t="s">
        <v>58</v>
      </c>
      <c r="B26" s="14"/>
      <c r="C26" s="14"/>
      <c r="D26" s="14"/>
      <c r="E26" s="14"/>
      <c r="F26" s="14"/>
      <c r="G26" s="14"/>
      <c r="H26" s="14"/>
      <c r="I26" s="14"/>
      <c r="J26" s="14"/>
      <c r="K26" s="14"/>
      <c r="L26" s="14"/>
      <c r="M26" s="63"/>
    </row>
    <row r="27" spans="1:13" x14ac:dyDescent="0.25">
      <c r="A27" s="52" t="s">
        <v>53</v>
      </c>
      <c r="B27" s="124">
        <v>50457000</v>
      </c>
      <c r="C27" s="19">
        <v>14414.16</v>
      </c>
      <c r="D27" s="19">
        <v>1923.9</v>
      </c>
      <c r="E27" s="19">
        <v>-5050</v>
      </c>
      <c r="F27" s="19">
        <v>-4500</v>
      </c>
      <c r="G27" s="19">
        <v>3077</v>
      </c>
      <c r="H27" s="19">
        <v>-3129</v>
      </c>
      <c r="I27" s="19">
        <v>25496</v>
      </c>
      <c r="J27" s="39"/>
      <c r="K27" s="39"/>
      <c r="L27" s="39"/>
      <c r="M27" s="53">
        <f>SUM(C27:L27)</f>
        <v>32232.059999999998</v>
      </c>
    </row>
    <row r="28" spans="1:13" x14ac:dyDescent="0.25">
      <c r="A28" s="54" t="s">
        <v>54</v>
      </c>
      <c r="B28" s="125"/>
      <c r="C28" s="68">
        <v>16049.890000000003</v>
      </c>
      <c r="D28" s="68">
        <v>1403.8100000000011</v>
      </c>
      <c r="E28" s="68">
        <v>7232.84</v>
      </c>
      <c r="F28" s="68">
        <v>14108.829999999998</v>
      </c>
      <c r="G28" s="68">
        <v>17033.8</v>
      </c>
      <c r="H28" s="68">
        <v>8038.8099999999968</v>
      </c>
      <c r="I28" s="68">
        <v>-2261.0799999999986</v>
      </c>
      <c r="J28" s="69"/>
      <c r="K28" s="69"/>
      <c r="L28" s="69"/>
      <c r="M28" s="71">
        <f>SUM(C28:L28)</f>
        <v>61606.899999999994</v>
      </c>
    </row>
    <row r="29" spans="1:13" x14ac:dyDescent="0.25">
      <c r="A29" s="56" t="s">
        <v>56</v>
      </c>
      <c r="B29" s="16"/>
      <c r="C29" s="43">
        <f>SUM(C27:C28)</f>
        <v>30464.050000000003</v>
      </c>
      <c r="D29" s="43">
        <f t="shared" ref="D29:I29" si="6">SUM(D27:D28)</f>
        <v>3327.7100000000009</v>
      </c>
      <c r="E29" s="43">
        <f t="shared" si="6"/>
        <v>2182.84</v>
      </c>
      <c r="F29" s="43">
        <f t="shared" si="6"/>
        <v>9608.8299999999981</v>
      </c>
      <c r="G29" s="43">
        <f t="shared" si="6"/>
        <v>20110.8</v>
      </c>
      <c r="H29" s="43">
        <f t="shared" si="6"/>
        <v>4909.8099999999968</v>
      </c>
      <c r="I29" s="43">
        <f t="shared" si="6"/>
        <v>23234.920000000002</v>
      </c>
      <c r="J29" s="45"/>
      <c r="K29" s="45"/>
      <c r="L29" s="45"/>
      <c r="M29" s="61">
        <f t="shared" ref="M29" si="7">SUM(M27:M28)</f>
        <v>93838.959999999992</v>
      </c>
    </row>
    <row r="30" spans="1:13" x14ac:dyDescent="0.25">
      <c r="A30" s="58"/>
      <c r="B30" s="16"/>
      <c r="C30" s="19"/>
      <c r="D30" s="19"/>
      <c r="E30" s="19"/>
      <c r="F30" s="19"/>
      <c r="G30" s="19"/>
      <c r="H30" s="19"/>
      <c r="I30" s="19"/>
      <c r="J30" s="39"/>
      <c r="K30" s="39"/>
      <c r="L30" s="39"/>
      <c r="M30" s="53"/>
    </row>
    <row r="31" spans="1:13" x14ac:dyDescent="0.25">
      <c r="A31" s="72" t="s">
        <v>59</v>
      </c>
      <c r="B31" s="18"/>
      <c r="C31" s="19">
        <f>$D$9/12</f>
        <v>13938.083333333334</v>
      </c>
      <c r="D31" s="19">
        <f t="shared" ref="D31:I31" si="8">$D$9/12</f>
        <v>13938.083333333334</v>
      </c>
      <c r="E31" s="19">
        <f t="shared" si="8"/>
        <v>13938.083333333334</v>
      </c>
      <c r="F31" s="19">
        <f t="shared" si="8"/>
        <v>13938.083333333334</v>
      </c>
      <c r="G31" s="19">
        <f t="shared" si="8"/>
        <v>13938.083333333334</v>
      </c>
      <c r="H31" s="19">
        <f t="shared" si="8"/>
        <v>13938.083333333334</v>
      </c>
      <c r="I31" s="19">
        <f t="shared" si="8"/>
        <v>13938.083333333334</v>
      </c>
      <c r="J31" s="39"/>
      <c r="K31" s="39"/>
      <c r="L31" s="39"/>
      <c r="M31" s="73">
        <f>SUM(C31:L31)</f>
        <v>97566.583333333328</v>
      </c>
    </row>
    <row r="32" spans="1:13" x14ac:dyDescent="0.25">
      <c r="A32" s="62"/>
      <c r="B32" s="18"/>
      <c r="C32" s="19"/>
      <c r="D32" s="19"/>
      <c r="E32" s="19"/>
      <c r="F32" s="19"/>
      <c r="G32" s="19"/>
      <c r="H32" s="19"/>
      <c r="I32" s="19"/>
      <c r="J32" s="39"/>
      <c r="K32" s="39"/>
      <c r="L32" s="39"/>
      <c r="M32" s="53"/>
    </row>
    <row r="33" spans="1:16" x14ac:dyDescent="0.25">
      <c r="A33" s="64" t="s">
        <v>60</v>
      </c>
      <c r="B33" s="65"/>
      <c r="C33" s="65">
        <f>C29-C31</f>
        <v>16525.966666666667</v>
      </c>
      <c r="D33" s="65">
        <f t="shared" ref="D33:I33" si="9">D29-D31</f>
        <v>-10610.373333333333</v>
      </c>
      <c r="E33" s="65">
        <f t="shared" si="9"/>
        <v>-11755.243333333334</v>
      </c>
      <c r="F33" s="65">
        <f t="shared" si="9"/>
        <v>-4329.2533333333358</v>
      </c>
      <c r="G33" s="65">
        <f t="shared" si="9"/>
        <v>6172.7166666666653</v>
      </c>
      <c r="H33" s="65">
        <f t="shared" si="9"/>
        <v>-9028.2733333333381</v>
      </c>
      <c r="I33" s="65">
        <f t="shared" si="9"/>
        <v>9296.836666666668</v>
      </c>
      <c r="J33" s="66"/>
      <c r="K33" s="66"/>
      <c r="L33" s="66"/>
      <c r="M33" s="67">
        <f>SUM(C33:L33)</f>
        <v>-3727.6233333333403</v>
      </c>
    </row>
    <row r="34" spans="1:16" x14ac:dyDescent="0.25">
      <c r="A34" s="14"/>
      <c r="B34" s="14"/>
      <c r="C34" s="14"/>
      <c r="D34" s="14"/>
      <c r="E34" s="14"/>
      <c r="F34" s="20"/>
      <c r="G34" s="14"/>
      <c r="H34" s="14"/>
      <c r="I34" s="14"/>
      <c r="J34" s="14"/>
      <c r="K34" s="14"/>
      <c r="L34" s="14"/>
      <c r="M34" s="14"/>
      <c r="P34" s="16"/>
    </row>
    <row r="35" spans="1:16" x14ac:dyDescent="0.25">
      <c r="A35" s="129" t="s">
        <v>39</v>
      </c>
      <c r="B35" s="130"/>
      <c r="C35" s="130"/>
      <c r="D35" s="130"/>
      <c r="E35" s="130"/>
      <c r="F35" s="130"/>
      <c r="G35" s="130"/>
      <c r="H35" s="130"/>
      <c r="I35" s="130"/>
      <c r="J35" s="130"/>
      <c r="K35" s="130"/>
      <c r="L35" s="130"/>
      <c r="M35" s="131"/>
    </row>
    <row r="36" spans="1:16" x14ac:dyDescent="0.25">
      <c r="A36" s="70" t="s">
        <v>58</v>
      </c>
      <c r="B36" s="14"/>
      <c r="C36" s="14"/>
      <c r="D36" s="14"/>
      <c r="E36" s="14"/>
      <c r="F36" s="14"/>
      <c r="G36" s="14"/>
      <c r="H36" s="14"/>
      <c r="I36" s="14"/>
      <c r="J36" s="14"/>
      <c r="K36" s="14"/>
      <c r="L36" s="14"/>
      <c r="M36" s="63"/>
    </row>
    <row r="37" spans="1:16" x14ac:dyDescent="0.25">
      <c r="A37" s="52" t="s">
        <v>53</v>
      </c>
      <c r="B37" s="124">
        <v>52562000</v>
      </c>
      <c r="C37" s="19">
        <v>7880.1900000000005</v>
      </c>
      <c r="D37" s="19">
        <v>10235.559999999998</v>
      </c>
      <c r="E37" s="19">
        <v>10541.42</v>
      </c>
      <c r="F37" s="19">
        <v>12825.560000000009</v>
      </c>
      <c r="G37" s="19">
        <v>17125.029999999995</v>
      </c>
      <c r="H37" s="19">
        <v>7623.1100000000006</v>
      </c>
      <c r="I37" s="19">
        <v>6507.5200000000041</v>
      </c>
      <c r="J37" s="39"/>
      <c r="K37" s="39"/>
      <c r="L37" s="39"/>
      <c r="M37" s="53">
        <f>SUM(C37:L37)</f>
        <v>72738.390000000014</v>
      </c>
    </row>
    <row r="38" spans="1:16" x14ac:dyDescent="0.25">
      <c r="A38" s="54" t="s">
        <v>54</v>
      </c>
      <c r="B38" s="125"/>
      <c r="C38" s="68">
        <v>9043.549999999992</v>
      </c>
      <c r="D38" s="68">
        <v>-1267.1799999999992</v>
      </c>
      <c r="E38" s="68">
        <v>1870.319999999999</v>
      </c>
      <c r="F38" s="68">
        <v>3453.7400000000007</v>
      </c>
      <c r="G38" s="68">
        <v>2565.9100000000008</v>
      </c>
      <c r="H38" s="68">
        <v>2557.2800000000002</v>
      </c>
      <c r="I38" s="68">
        <v>-3529.9299999999994</v>
      </c>
      <c r="J38" s="69"/>
      <c r="K38" s="69"/>
      <c r="L38" s="69"/>
      <c r="M38" s="71">
        <f>SUM(C38:L38)</f>
        <v>14693.689999999991</v>
      </c>
    </row>
    <row r="39" spans="1:16" x14ac:dyDescent="0.25">
      <c r="A39" s="56" t="s">
        <v>56</v>
      </c>
      <c r="B39" s="16"/>
      <c r="C39" s="43">
        <f>SUM(C37:C38)</f>
        <v>16923.739999999991</v>
      </c>
      <c r="D39" s="43">
        <f t="shared" ref="D39" si="10">SUM(D37:D38)</f>
        <v>8968.3799999999992</v>
      </c>
      <c r="E39" s="43">
        <f t="shared" ref="E39" si="11">SUM(E37:E38)</f>
        <v>12411.74</v>
      </c>
      <c r="F39" s="43">
        <f t="shared" ref="F39" si="12">SUM(F37:F38)</f>
        <v>16279.30000000001</v>
      </c>
      <c r="G39" s="43">
        <f t="shared" ref="G39" si="13">SUM(G37:G38)</f>
        <v>19690.939999999995</v>
      </c>
      <c r="H39" s="43">
        <f t="shared" ref="H39" si="14">SUM(H37:H38)</f>
        <v>10180.390000000001</v>
      </c>
      <c r="I39" s="43">
        <f t="shared" ref="I39" si="15">SUM(I37:I38)</f>
        <v>2977.5900000000047</v>
      </c>
      <c r="J39" s="45"/>
      <c r="K39" s="45"/>
      <c r="L39" s="45"/>
      <c r="M39" s="61">
        <f t="shared" ref="M39" si="16">SUM(M37:M38)</f>
        <v>87432.08</v>
      </c>
    </row>
    <row r="40" spans="1:16" x14ac:dyDescent="0.25">
      <c r="A40" s="58"/>
      <c r="B40" s="16"/>
      <c r="C40" s="19"/>
      <c r="D40" s="19"/>
      <c r="E40" s="19"/>
      <c r="F40" s="19"/>
      <c r="G40" s="19"/>
      <c r="H40" s="19"/>
      <c r="I40" s="19"/>
      <c r="J40" s="39"/>
      <c r="K40" s="39"/>
      <c r="L40" s="39"/>
      <c r="M40" s="53"/>
    </row>
    <row r="41" spans="1:16" x14ac:dyDescent="0.25">
      <c r="A41" s="72" t="s">
        <v>59</v>
      </c>
      <c r="B41" s="18"/>
      <c r="C41" s="19">
        <f>$D$10/12</f>
        <v>13133.485000000001</v>
      </c>
      <c r="D41" s="19">
        <f t="shared" ref="D41:I41" si="17">$D$10/12</f>
        <v>13133.485000000001</v>
      </c>
      <c r="E41" s="19">
        <f t="shared" si="17"/>
        <v>13133.485000000001</v>
      </c>
      <c r="F41" s="19">
        <f t="shared" si="17"/>
        <v>13133.485000000001</v>
      </c>
      <c r="G41" s="19">
        <f t="shared" si="17"/>
        <v>13133.485000000001</v>
      </c>
      <c r="H41" s="19">
        <f t="shared" si="17"/>
        <v>13133.485000000001</v>
      </c>
      <c r="I41" s="19">
        <f t="shared" si="17"/>
        <v>13133.485000000001</v>
      </c>
      <c r="J41" s="39"/>
      <c r="K41" s="39"/>
      <c r="L41" s="39"/>
      <c r="M41" s="73">
        <f>SUM(C41:L41)</f>
        <v>91934.395000000004</v>
      </c>
    </row>
    <row r="42" spans="1:16" x14ac:dyDescent="0.25">
      <c r="A42" s="62"/>
      <c r="B42" s="18"/>
      <c r="C42" s="19"/>
      <c r="D42" s="19"/>
      <c r="E42" s="19"/>
      <c r="F42" s="19"/>
      <c r="G42" s="19"/>
      <c r="H42" s="19"/>
      <c r="I42" s="19"/>
      <c r="J42" s="39"/>
      <c r="K42" s="39"/>
      <c r="L42" s="39"/>
      <c r="M42" s="53"/>
    </row>
    <row r="43" spans="1:16" x14ac:dyDescent="0.25">
      <c r="A43" s="64" t="s">
        <v>61</v>
      </c>
      <c r="B43" s="65"/>
      <c r="C43" s="65">
        <f>C39-C41</f>
        <v>3790.2549999999901</v>
      </c>
      <c r="D43" s="65">
        <f t="shared" ref="D43:I43" si="18">D39-D41</f>
        <v>-4165.1050000000014</v>
      </c>
      <c r="E43" s="65">
        <f t="shared" si="18"/>
        <v>-721.7450000000008</v>
      </c>
      <c r="F43" s="65">
        <f t="shared" si="18"/>
        <v>3145.8150000000096</v>
      </c>
      <c r="G43" s="65">
        <f t="shared" si="18"/>
        <v>6557.4549999999945</v>
      </c>
      <c r="H43" s="65">
        <f t="shared" si="18"/>
        <v>-2953.0949999999993</v>
      </c>
      <c r="I43" s="65">
        <f t="shared" si="18"/>
        <v>-10155.894999999997</v>
      </c>
      <c r="J43" s="66"/>
      <c r="K43" s="66"/>
      <c r="L43" s="66"/>
      <c r="M43" s="67">
        <f>SUM(C43:L43)</f>
        <v>-4502.3150000000041</v>
      </c>
    </row>
    <row r="44" spans="1:16" x14ac:dyDescent="0.25">
      <c r="A44" s="15"/>
      <c r="B44" s="16"/>
      <c r="C44" s="17"/>
      <c r="D44" s="17"/>
      <c r="E44" s="17"/>
      <c r="F44" s="17"/>
      <c r="G44" s="17"/>
      <c r="H44" s="17"/>
      <c r="I44" s="17"/>
      <c r="J44" s="14"/>
      <c r="K44" s="14"/>
      <c r="L44" s="14"/>
      <c r="M44" s="21"/>
      <c r="N44" s="14"/>
    </row>
    <row r="45" spans="1:16" x14ac:dyDescent="0.25">
      <c r="A45" s="129" t="s">
        <v>40</v>
      </c>
      <c r="B45" s="130"/>
      <c r="C45" s="130"/>
      <c r="D45" s="130"/>
      <c r="E45" s="130"/>
      <c r="F45" s="130"/>
      <c r="G45" s="130"/>
      <c r="H45" s="130"/>
      <c r="I45" s="130"/>
      <c r="J45" s="130"/>
      <c r="K45" s="130"/>
      <c r="L45" s="130"/>
      <c r="M45" s="131"/>
    </row>
    <row r="46" spans="1:16" x14ac:dyDescent="0.25">
      <c r="A46" s="70" t="s">
        <v>58</v>
      </c>
      <c r="B46" s="14"/>
      <c r="C46" s="14"/>
      <c r="D46" s="14"/>
      <c r="E46" s="14"/>
      <c r="F46" s="14"/>
      <c r="G46" s="14"/>
      <c r="H46" s="14"/>
      <c r="I46" s="14"/>
      <c r="J46" s="14"/>
      <c r="K46" s="14"/>
      <c r="L46" s="14"/>
      <c r="M46" s="63"/>
    </row>
    <row r="47" spans="1:16" ht="15" customHeight="1" x14ac:dyDescent="0.25">
      <c r="A47" s="52" t="s">
        <v>53</v>
      </c>
      <c r="B47" s="126" t="s">
        <v>63</v>
      </c>
      <c r="C47" s="19">
        <v>37194.409999999996</v>
      </c>
      <c r="D47" s="19">
        <v>18851.659999999989</v>
      </c>
      <c r="E47" s="19">
        <v>27649.3</v>
      </c>
      <c r="F47" s="19">
        <v>28866.650000000012</v>
      </c>
      <c r="G47" s="19">
        <v>40651.270000000004</v>
      </c>
      <c r="H47" s="19">
        <v>40263.729999999996</v>
      </c>
      <c r="I47" s="19">
        <v>28617.850000000002</v>
      </c>
      <c r="J47" s="39"/>
      <c r="K47" s="39"/>
      <c r="L47" s="39"/>
      <c r="M47" s="53">
        <f>SUM(C47:L47)</f>
        <v>222094.86999999997</v>
      </c>
    </row>
    <row r="48" spans="1:16" x14ac:dyDescent="0.25">
      <c r="A48" s="54" t="s">
        <v>54</v>
      </c>
      <c r="B48" s="127"/>
      <c r="C48" s="68">
        <v>7650.4999999999991</v>
      </c>
      <c r="D48" s="68">
        <v>6907.4800000000005</v>
      </c>
      <c r="E48" s="68">
        <v>5341.4299999999985</v>
      </c>
      <c r="F48" s="68">
        <v>6309.6599999999989</v>
      </c>
      <c r="G48" s="68">
        <v>7578.04</v>
      </c>
      <c r="H48" s="68">
        <v>4753.3200000000015</v>
      </c>
      <c r="I48" s="68">
        <v>6641.1799999999994</v>
      </c>
      <c r="J48" s="69"/>
      <c r="K48" s="69"/>
      <c r="L48" s="69"/>
      <c r="M48" s="71"/>
    </row>
    <row r="49" spans="1:13" x14ac:dyDescent="0.25">
      <c r="A49" s="56" t="s">
        <v>56</v>
      </c>
      <c r="B49" s="16"/>
      <c r="C49" s="43">
        <f>SUM(C47:C48)</f>
        <v>44844.909999999996</v>
      </c>
      <c r="D49" s="43">
        <f t="shared" ref="D49" si="19">SUM(D47:D48)</f>
        <v>25759.139999999989</v>
      </c>
      <c r="E49" s="43">
        <f t="shared" ref="E49" si="20">SUM(E47:E48)</f>
        <v>32990.729999999996</v>
      </c>
      <c r="F49" s="43">
        <f t="shared" ref="F49" si="21">SUM(F47:F48)</f>
        <v>35176.310000000012</v>
      </c>
      <c r="G49" s="43">
        <f t="shared" ref="G49" si="22">SUM(G47:G48)</f>
        <v>48229.310000000005</v>
      </c>
      <c r="H49" s="43">
        <f t="shared" ref="H49" si="23">SUM(H47:H48)</f>
        <v>45017.049999999996</v>
      </c>
      <c r="I49" s="43">
        <f t="shared" ref="I49" si="24">SUM(I47:I48)</f>
        <v>35259.03</v>
      </c>
      <c r="J49" s="45"/>
      <c r="K49" s="45"/>
      <c r="L49" s="45"/>
      <c r="M49" s="61">
        <f t="shared" ref="M49" si="25">SUM(M47:M48)</f>
        <v>222094.86999999997</v>
      </c>
    </row>
    <row r="50" spans="1:13" x14ac:dyDescent="0.25">
      <c r="A50" s="58"/>
      <c r="B50" s="16"/>
      <c r="C50" s="19"/>
      <c r="D50" s="19"/>
      <c r="E50" s="19"/>
      <c r="F50" s="19"/>
      <c r="G50" s="19"/>
      <c r="H50" s="19"/>
      <c r="I50" s="19"/>
      <c r="J50" s="39"/>
      <c r="K50" s="39"/>
      <c r="L50" s="39"/>
      <c r="M50" s="53"/>
    </row>
    <row r="51" spans="1:13" x14ac:dyDescent="0.25">
      <c r="A51" s="72" t="s">
        <v>59</v>
      </c>
      <c r="B51" s="18"/>
      <c r="C51" s="19">
        <f>$D$11/12</f>
        <v>33705.916666666664</v>
      </c>
      <c r="D51" s="19">
        <f t="shared" ref="D51:I51" si="26">$D$11/12</f>
        <v>33705.916666666664</v>
      </c>
      <c r="E51" s="19">
        <f t="shared" si="26"/>
        <v>33705.916666666664</v>
      </c>
      <c r="F51" s="19">
        <f t="shared" si="26"/>
        <v>33705.916666666664</v>
      </c>
      <c r="G51" s="19">
        <f t="shared" si="26"/>
        <v>33705.916666666664</v>
      </c>
      <c r="H51" s="19">
        <f t="shared" si="26"/>
        <v>33705.916666666664</v>
      </c>
      <c r="I51" s="19">
        <f t="shared" si="26"/>
        <v>33705.916666666664</v>
      </c>
      <c r="J51" s="39"/>
      <c r="K51" s="39"/>
      <c r="L51" s="39"/>
      <c r="M51" s="73">
        <f>SUM(C51:L51)</f>
        <v>235941.41666666663</v>
      </c>
    </row>
    <row r="52" spans="1:13" x14ac:dyDescent="0.25">
      <c r="A52" s="62"/>
      <c r="B52" s="18"/>
      <c r="C52" s="19"/>
      <c r="D52" s="19"/>
      <c r="E52" s="19"/>
      <c r="F52" s="19"/>
      <c r="G52" s="19"/>
      <c r="H52" s="19"/>
      <c r="I52" s="19"/>
      <c r="J52" s="39"/>
      <c r="K52" s="39"/>
      <c r="L52" s="39"/>
      <c r="M52" s="53"/>
    </row>
    <row r="53" spans="1:13" x14ac:dyDescent="0.25">
      <c r="A53" s="64" t="s">
        <v>94</v>
      </c>
      <c r="B53" s="65"/>
      <c r="C53" s="65">
        <f>C49-C51</f>
        <v>11138.993333333332</v>
      </c>
      <c r="D53" s="65">
        <f t="shared" ref="D53:I53" si="27">D49-D51</f>
        <v>-7946.7766666666757</v>
      </c>
      <c r="E53" s="65">
        <f t="shared" si="27"/>
        <v>-715.18666666666832</v>
      </c>
      <c r="F53" s="65">
        <f t="shared" si="27"/>
        <v>1470.393333333348</v>
      </c>
      <c r="G53" s="65">
        <f t="shared" si="27"/>
        <v>14523.393333333341</v>
      </c>
      <c r="H53" s="65">
        <f t="shared" si="27"/>
        <v>11311.133333333331</v>
      </c>
      <c r="I53" s="65">
        <f t="shared" si="27"/>
        <v>1553.1133333333346</v>
      </c>
      <c r="J53" s="66"/>
      <c r="K53" s="66"/>
      <c r="L53" s="66"/>
      <c r="M53" s="67">
        <f>SUM(C53:L53)</f>
        <v>31335.063333333343</v>
      </c>
    </row>
  </sheetData>
  <mergeCells count="10">
    <mergeCell ref="B37:B38"/>
    <mergeCell ref="B47:B48"/>
    <mergeCell ref="N1:Q1"/>
    <mergeCell ref="A1:M1"/>
    <mergeCell ref="A14:M14"/>
    <mergeCell ref="A25:M25"/>
    <mergeCell ref="A35:M35"/>
    <mergeCell ref="B16:B17"/>
    <mergeCell ref="B27:B28"/>
    <mergeCell ref="A45:M45"/>
  </mergeCells>
  <pageMargins left="0.7" right="0.7" top="0.75" bottom="0.75" header="0.3" footer="0.3"/>
  <pageSetup scale="6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Summary </vt:lpstr>
      <vt:lpstr>Late Fees</vt:lpstr>
      <vt:lpstr>Connection Fees</vt:lpstr>
      <vt:lpstr>Incremental Operating Expense</vt:lpstr>
      <vt:lpstr>Uncollectible Expense</vt:lpstr>
      <vt:lpstr>Term Loan Interest Expense</vt:lpstr>
      <vt:lpstr>Savings</vt:lpstr>
      <vt:lpstr>Savings!Print_Area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Nikole L Bowen</dc:creator>
  <cp:lastModifiedBy>Brian LaGrand</cp:lastModifiedBy>
  <cp:lastPrinted>2020-11-10T18:55:10Z</cp:lastPrinted>
  <dcterms:created xsi:type="dcterms:W3CDTF">2020-10-19T14:28:47Z</dcterms:created>
  <dcterms:modified xsi:type="dcterms:W3CDTF">2020-11-10T20:55:37Z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46c87f6-c46e-48eb-b7ce-d3a4a7d30611_Enabled">
    <vt:lpwstr>True</vt:lpwstr>
  </property>
  <property fmtid="{D5CDD505-2E9C-101B-9397-08002B2CF9AE}" pid="3" name="MSIP_Label_846c87f6-c46e-48eb-b7ce-d3a4a7d30611_SiteId">
    <vt:lpwstr>35378cf9-dac0-45f0-84c7-1bfb98207b59</vt:lpwstr>
  </property>
  <property fmtid="{D5CDD505-2E9C-101B-9397-08002B2CF9AE}" pid="4" name="MSIP_Label_846c87f6-c46e-48eb-b7ce-d3a4a7d30611_Owner">
    <vt:lpwstr>Nikole.Bowen@amwater.com</vt:lpwstr>
  </property>
  <property fmtid="{D5CDD505-2E9C-101B-9397-08002B2CF9AE}" pid="5" name="MSIP_Label_846c87f6-c46e-48eb-b7ce-d3a4a7d30611_SetDate">
    <vt:lpwstr>2020-10-19T15:05:13.3368504Z</vt:lpwstr>
  </property>
  <property fmtid="{D5CDD505-2E9C-101B-9397-08002B2CF9AE}" pid="6" name="MSIP_Label_846c87f6-c46e-48eb-b7ce-d3a4a7d30611_Name">
    <vt:lpwstr>General</vt:lpwstr>
  </property>
  <property fmtid="{D5CDD505-2E9C-101B-9397-08002B2CF9AE}" pid="7" name="MSIP_Label_846c87f6-c46e-48eb-b7ce-d3a4a7d30611_Application">
    <vt:lpwstr>Microsoft Azure Information Protection</vt:lpwstr>
  </property>
  <property fmtid="{D5CDD505-2E9C-101B-9397-08002B2CF9AE}" pid="8" name="MSIP_Label_846c87f6-c46e-48eb-b7ce-d3a4a7d30611_ActionId">
    <vt:lpwstr>d19e0572-c8a4-419c-91db-9791df195754</vt:lpwstr>
  </property>
  <property fmtid="{D5CDD505-2E9C-101B-9397-08002B2CF9AE}" pid="9" name="MSIP_Label_846c87f6-c46e-48eb-b7ce-d3a4a7d30611_Extended_MSFT_Method">
    <vt:lpwstr>Automatic</vt:lpwstr>
  </property>
  <property fmtid="{D5CDD505-2E9C-101B-9397-08002B2CF9AE}" pid="10" name="Sensitivity">
    <vt:lpwstr>General</vt:lpwstr>
  </property>
</Properties>
</file>