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9560" yWindow="45" windowWidth="17685" windowHeight="11205" tabRatio="742" firstSheet="5" activeTab="11"/>
  </bookViews>
  <sheets>
    <sheet name="Index" sheetId="19" r:id="rId1"/>
    <sheet name="Costs" sheetId="17" r:id="rId2"/>
    <sheet name="Energy Savings" sheetId="2" r:id="rId3"/>
    <sheet name="Demand Savings" sheetId="3" r:id="rId4"/>
    <sheet name="Gross Benefits (Avoided Costs)" sheetId="6" r:id="rId5"/>
    <sheet name="Net Benefits" sheetId="12" r:id="rId6"/>
    <sheet name="DSIM" sheetId="4" r:id="rId7"/>
    <sheet name="Cost Effectiveness" sheetId="5" r:id="rId8"/>
    <sheet name="NP Opt-Out" sheetId="7" r:id="rId9"/>
    <sheet name="&gt;10% Cost Variances " sheetId="14" r:id="rId10"/>
    <sheet name="Market Transf" sheetId="11" r:id="rId11"/>
    <sheet name="EM&amp;V Annual Report" sheetId="23" r:id="rId12"/>
  </sheets>
  <definedNames>
    <definedName name="_xlnm.Print_Area" localSheetId="9">'&gt;10% Cost Variances '!$B$1:$K$24</definedName>
    <definedName name="_xlnm.Print_Area" localSheetId="7">'Cost Effectiveness'!$B$1:$V$73</definedName>
    <definedName name="_xlnm.Print_Area" localSheetId="1">Costs!$B$1:$X$83</definedName>
    <definedName name="_xlnm.Print_Area" localSheetId="3">'Demand Savings'!$B$1:$Z$75</definedName>
    <definedName name="_xlnm.Print_Area" localSheetId="6">DSIM!$A$1:$Y$33</definedName>
    <definedName name="_xlnm.Print_Area" localSheetId="11">'EM&amp;V Annual Report'!$A$1:$G$35</definedName>
    <definedName name="_xlnm.Print_Area" localSheetId="2">'Energy Savings'!$B$1:$X$75</definedName>
    <definedName name="_xlnm.Print_Area" localSheetId="4">'Gross Benefits (Avoided Costs)'!$B$1:$Y$75</definedName>
    <definedName name="_xlnm.Print_Area" localSheetId="0">Index!$A$1:$I$40</definedName>
    <definedName name="_xlnm.Print_Area" localSheetId="10">'Market Transf'!$B$1:$M$34</definedName>
    <definedName name="_xlnm.Print_Area" localSheetId="5">'Net Benefits'!$B$1:$Y$86</definedName>
    <definedName name="_xlnm.Print_Area" localSheetId="8">'NP Opt-Out'!$A$1:$G$41</definedName>
    <definedName name="_xlnm.Print_Titles" localSheetId="9">'&gt;10% Cost Variances '!$B:$B</definedName>
    <definedName name="_xlnm.Print_Titles" localSheetId="7">'Cost Effectiveness'!$B:$B</definedName>
    <definedName name="_xlnm.Print_Titles" localSheetId="1">Costs!$B:$B</definedName>
    <definedName name="_xlnm.Print_Titles" localSheetId="3">'Demand Savings'!$B:$B</definedName>
    <definedName name="_xlnm.Print_Titles" localSheetId="6">DSIM!$B:$B</definedName>
    <definedName name="_xlnm.Print_Titles" localSheetId="2">'Energy Savings'!$B:$B,'Energy Savings'!$1:$6</definedName>
    <definedName name="_xlnm.Print_Titles" localSheetId="4">'Gross Benefits (Avoided Costs)'!$B:$B</definedName>
    <definedName name="_xlnm.Print_Titles" localSheetId="10">'Market Transf'!$B:$B</definedName>
    <definedName name="_xlnm.Print_Titles" localSheetId="5">'Net Benefits'!$B:$B</definedName>
  </definedNames>
  <calcPr calcId="145621"/>
</workbook>
</file>

<file path=xl/calcChain.xml><?xml version="1.0" encoding="utf-8"?>
<calcChain xmlns="http://schemas.openxmlformats.org/spreadsheetml/2006/main">
  <c r="O23" i="17" l="1"/>
  <c r="H37" i="6" l="1"/>
  <c r="V37" i="6"/>
  <c r="V38" i="3"/>
  <c r="V38" i="6"/>
  <c r="V36" i="6"/>
  <c r="V35" i="6"/>
  <c r="V34" i="6"/>
  <c r="V33" i="6"/>
  <c r="V32" i="6"/>
  <c r="V31" i="6"/>
  <c r="V30" i="6"/>
  <c r="V29" i="6"/>
  <c r="V28" i="6"/>
  <c r="V27" i="6"/>
  <c r="V26" i="6"/>
  <c r="V25" i="6"/>
  <c r="V31" i="3"/>
  <c r="V32" i="3"/>
  <c r="V33" i="3"/>
  <c r="V34" i="3"/>
  <c r="V35" i="3"/>
  <c r="V36" i="3"/>
  <c r="V37" i="3"/>
  <c r="V30" i="3"/>
  <c r="V29" i="3"/>
  <c r="V26" i="3"/>
  <c r="V27" i="3"/>
  <c r="V28" i="3"/>
  <c r="V25" i="3"/>
  <c r="S54" i="5" l="1"/>
  <c r="R52" i="5"/>
  <c r="S52" i="5"/>
  <c r="T52" i="5"/>
  <c r="U52" i="5"/>
  <c r="V52" i="5"/>
  <c r="R68" i="5"/>
  <c r="R66" i="5"/>
  <c r="T10" i="4" l="1"/>
  <c r="V27" i="4" l="1"/>
  <c r="R12" i="17" l="1"/>
  <c r="U39" i="17"/>
  <c r="T39" i="17"/>
  <c r="S39" i="17"/>
  <c r="U31" i="17"/>
  <c r="T31" i="17"/>
  <c r="S31" i="17"/>
  <c r="U21" i="12" l="1"/>
  <c r="T21" i="12"/>
  <c r="S21" i="12"/>
  <c r="S14" i="12"/>
  <c r="T14" i="12"/>
  <c r="U14" i="12"/>
  <c r="S15" i="12"/>
  <c r="T15" i="12"/>
  <c r="U15" i="12"/>
  <c r="S16" i="12"/>
  <c r="T16" i="12"/>
  <c r="U16" i="12"/>
  <c r="S17" i="12"/>
  <c r="T17" i="12"/>
  <c r="U17" i="12"/>
  <c r="S18" i="12"/>
  <c r="T18" i="12"/>
  <c r="U18" i="12"/>
  <c r="S19" i="12"/>
  <c r="T19" i="12"/>
  <c r="U19" i="12"/>
  <c r="U13" i="12"/>
  <c r="T13" i="12"/>
  <c r="U9" i="12"/>
  <c r="U10" i="12"/>
  <c r="U11" i="12"/>
  <c r="T9" i="12"/>
  <c r="S10" i="12"/>
  <c r="T10" i="12"/>
  <c r="S11" i="12"/>
  <c r="T11" i="12"/>
  <c r="U8" i="12"/>
  <c r="T8" i="12"/>
  <c r="V8" i="2" l="1"/>
  <c r="S8" i="12"/>
  <c r="V8" i="17"/>
  <c r="V9" i="17"/>
  <c r="S13" i="12"/>
  <c r="V13" i="17"/>
  <c r="S9" i="12"/>
  <c r="R20" i="17"/>
  <c r="V14" i="17"/>
  <c r="F53" i="5" l="1"/>
  <c r="F69" i="5"/>
  <c r="V25" i="2" l="1"/>
  <c r="V28" i="2"/>
  <c r="V27" i="2"/>
  <c r="V26" i="2"/>
  <c r="R29" i="6"/>
  <c r="X27" i="4" l="1"/>
  <c r="O27" i="4"/>
  <c r="H27" i="4"/>
  <c r="X8" i="4" l="1"/>
  <c r="H24" i="4"/>
  <c r="O11" i="4" l="1"/>
  <c r="L12" i="2" l="1"/>
  <c r="L20" i="2"/>
  <c r="K9" i="12" l="1"/>
  <c r="K8" i="12"/>
  <c r="T12" i="6"/>
  <c r="T20" i="6" l="1"/>
  <c r="O30" i="3"/>
  <c r="O36" i="3"/>
  <c r="O35" i="3"/>
  <c r="O34" i="3"/>
  <c r="O33" i="3"/>
  <c r="O32" i="3"/>
  <c r="O31" i="3"/>
  <c r="S12" i="6"/>
  <c r="R20" i="6"/>
  <c r="S20" i="6"/>
  <c r="N12" i="6"/>
  <c r="U12" i="6"/>
  <c r="R12" i="6"/>
  <c r="U20" i="6"/>
  <c r="T21" i="6" l="1"/>
  <c r="U21" i="6"/>
  <c r="S21" i="6"/>
  <c r="R21" i="6"/>
  <c r="N31" i="17"/>
  <c r="M31" i="17"/>
  <c r="L31" i="17"/>
  <c r="N39" i="17"/>
  <c r="M39" i="17"/>
  <c r="L39" i="17"/>
  <c r="N42" i="17" l="1"/>
  <c r="K3" i="17" l="1"/>
  <c r="R3" i="17"/>
  <c r="M8" i="12"/>
  <c r="N8" i="12"/>
  <c r="R8" i="12"/>
  <c r="L9" i="12"/>
  <c r="M9" i="12"/>
  <c r="N9" i="12"/>
  <c r="R9" i="12"/>
  <c r="K10" i="12"/>
  <c r="L10" i="12"/>
  <c r="M10" i="12"/>
  <c r="N10" i="12"/>
  <c r="R10" i="12"/>
  <c r="K11" i="12"/>
  <c r="L11" i="12"/>
  <c r="M11" i="12"/>
  <c r="N11" i="12"/>
  <c r="R11" i="12"/>
  <c r="K13" i="12"/>
  <c r="L13" i="12"/>
  <c r="M13" i="12"/>
  <c r="N13" i="12"/>
  <c r="R13" i="12"/>
  <c r="K14" i="12"/>
  <c r="L14" i="12"/>
  <c r="M14" i="12"/>
  <c r="N14" i="12"/>
  <c r="R14" i="12"/>
  <c r="K15" i="12"/>
  <c r="L15" i="12"/>
  <c r="M15" i="12"/>
  <c r="N15" i="12"/>
  <c r="R15" i="12"/>
  <c r="K16" i="12"/>
  <c r="L16" i="12"/>
  <c r="M16" i="12"/>
  <c r="N16" i="12"/>
  <c r="R16" i="12"/>
  <c r="K17" i="12"/>
  <c r="L17" i="12"/>
  <c r="M17" i="12"/>
  <c r="N17" i="12"/>
  <c r="R17" i="12"/>
  <c r="K18" i="12"/>
  <c r="L18" i="12"/>
  <c r="M18" i="12"/>
  <c r="N18" i="12"/>
  <c r="R18" i="12"/>
  <c r="K19" i="12"/>
  <c r="L19" i="12"/>
  <c r="M19" i="12"/>
  <c r="N19" i="12"/>
  <c r="R19" i="12"/>
  <c r="K21" i="12"/>
  <c r="L21" i="12"/>
  <c r="M21" i="12"/>
  <c r="N21" i="12"/>
  <c r="R21" i="12"/>
  <c r="K22" i="12"/>
  <c r="L22" i="12"/>
  <c r="N22" i="12"/>
  <c r="O8" i="17" l="1"/>
  <c r="F12" i="17"/>
  <c r="T12" i="17"/>
  <c r="T12" i="12" s="1"/>
  <c r="L8" i="12"/>
  <c r="D12" i="17"/>
  <c r="V16" i="17"/>
  <c r="O17" i="17"/>
  <c r="H15" i="17"/>
  <c r="H13" i="17"/>
  <c r="H22" i="17"/>
  <c r="V21" i="17"/>
  <c r="O19" i="17"/>
  <c r="H14" i="17"/>
  <c r="M20" i="17"/>
  <c r="O10" i="17"/>
  <c r="L12" i="17"/>
  <c r="R12" i="12"/>
  <c r="N12" i="17"/>
  <c r="N12" i="12" s="1"/>
  <c r="O11" i="17"/>
  <c r="H19" i="17"/>
  <c r="V18" i="17"/>
  <c r="S20" i="17"/>
  <c r="S20" i="12" s="1"/>
  <c r="H16" i="17"/>
  <c r="V15" i="17"/>
  <c r="H10" i="17"/>
  <c r="U20" i="17"/>
  <c r="U20" i="12" s="1"/>
  <c r="K20" i="17"/>
  <c r="O16" i="17"/>
  <c r="N20" i="17"/>
  <c r="D20" i="17"/>
  <c r="G20" i="17"/>
  <c r="U12" i="17"/>
  <c r="U12" i="12" s="1"/>
  <c r="O18" i="17"/>
  <c r="O14" i="17"/>
  <c r="V11" i="17"/>
  <c r="E12" i="17"/>
  <c r="H8" i="17"/>
  <c r="O21" i="17"/>
  <c r="H17" i="17"/>
  <c r="E20" i="17"/>
  <c r="T20" i="17"/>
  <c r="T20" i="12" s="1"/>
  <c r="H21" i="17"/>
  <c r="H18" i="17"/>
  <c r="O15" i="17"/>
  <c r="O13" i="17"/>
  <c r="X13" i="17" s="1"/>
  <c r="L20" i="17"/>
  <c r="F20" i="17"/>
  <c r="H11" i="17"/>
  <c r="H9" i="17"/>
  <c r="G12" i="17"/>
  <c r="V19" i="17"/>
  <c r="V17" i="17"/>
  <c r="R20" i="12"/>
  <c r="V10" i="17"/>
  <c r="S12" i="17"/>
  <c r="S12" i="12" s="1"/>
  <c r="M12" i="17"/>
  <c r="B14" i="5"/>
  <c r="O8" i="12" l="1"/>
  <c r="X8" i="17"/>
  <c r="V20" i="17"/>
  <c r="F23" i="17"/>
  <c r="L23" i="17"/>
  <c r="X11" i="17"/>
  <c r="X16" i="17"/>
  <c r="X14" i="17"/>
  <c r="X18" i="17"/>
  <c r="N23" i="17"/>
  <c r="X21" i="17"/>
  <c r="H20" i="17"/>
  <c r="X19" i="17"/>
  <c r="G23" i="17"/>
  <c r="X15" i="17"/>
  <c r="X10" i="17"/>
  <c r="D23" i="17"/>
  <c r="V12" i="17"/>
  <c r="X17" i="17"/>
  <c r="H12" i="17"/>
  <c r="O20" i="17"/>
  <c r="E23" i="17"/>
  <c r="L3" i="11"/>
  <c r="H3" i="11"/>
  <c r="D3" i="11"/>
  <c r="K3" i="14"/>
  <c r="H3" i="14"/>
  <c r="D3" i="14"/>
  <c r="D3" i="7"/>
  <c r="R3" i="12"/>
  <c r="K3" i="12"/>
  <c r="D3" i="12"/>
  <c r="R3" i="5"/>
  <c r="K3" i="5"/>
  <c r="D3" i="5"/>
  <c r="R3" i="4"/>
  <c r="K3" i="4"/>
  <c r="D3" i="4"/>
  <c r="X20" i="17" l="1"/>
  <c r="N52" i="17"/>
  <c r="N9" i="4"/>
  <c r="N10" i="4" s="1"/>
  <c r="N72" i="17"/>
  <c r="N75" i="17"/>
  <c r="L46" i="17"/>
  <c r="L9" i="4"/>
  <c r="L60" i="17"/>
  <c r="L48" i="17"/>
  <c r="L52" i="17"/>
  <c r="L70" i="17"/>
  <c r="L76" i="17"/>
  <c r="L65" i="17"/>
  <c r="L74" i="17"/>
  <c r="N53" i="17"/>
  <c r="N69" i="17"/>
  <c r="N60" i="17"/>
  <c r="N54" i="17"/>
  <c r="L79" i="17"/>
  <c r="L58" i="17"/>
  <c r="L73" i="17"/>
  <c r="L51" i="17"/>
  <c r="L67" i="17"/>
  <c r="L77" i="17"/>
  <c r="L53" i="17"/>
  <c r="L54" i="17"/>
  <c r="L71" i="17"/>
  <c r="L66" i="17"/>
  <c r="L49" i="17"/>
  <c r="N48" i="17"/>
  <c r="N55" i="17"/>
  <c r="N56" i="17"/>
  <c r="L59" i="17"/>
  <c r="L57" i="17"/>
  <c r="L69" i="17"/>
  <c r="L47" i="17"/>
  <c r="L75" i="17"/>
  <c r="L78" i="17"/>
  <c r="L55" i="17"/>
  <c r="L56" i="17"/>
  <c r="L72" i="17"/>
  <c r="L68" i="17"/>
  <c r="L50" i="17"/>
  <c r="N67" i="17"/>
  <c r="N70" i="17"/>
  <c r="N71" i="17"/>
  <c r="N77" i="17"/>
  <c r="N79" i="17"/>
  <c r="N78" i="17"/>
  <c r="N74" i="17"/>
  <c r="N73" i="17"/>
  <c r="N57" i="17"/>
  <c r="N50" i="17"/>
  <c r="N46" i="17"/>
  <c r="N51" i="17"/>
  <c r="N59" i="17"/>
  <c r="N47" i="17"/>
  <c r="N76" i="17"/>
  <c r="N49" i="17"/>
  <c r="N68" i="17"/>
  <c r="N65" i="17"/>
  <c r="N58" i="17"/>
  <c r="N66" i="17"/>
  <c r="D24" i="17"/>
  <c r="E24" i="17" s="1"/>
  <c r="F24" i="17" s="1"/>
  <c r="G24" i="17" s="1"/>
  <c r="H23" i="17"/>
  <c r="R3" i="6"/>
  <c r="K3" i="6"/>
  <c r="D3" i="6"/>
  <c r="B75" i="6"/>
  <c r="B75" i="3"/>
  <c r="B75" i="2"/>
  <c r="R3" i="3"/>
  <c r="K3" i="3"/>
  <c r="D3" i="3"/>
  <c r="R3" i="2"/>
  <c r="K3" i="2"/>
  <c r="D3" i="2"/>
  <c r="L61" i="17" l="1"/>
  <c r="N61" i="17"/>
  <c r="F20" i="2" l="1"/>
  <c r="H14" i="2" l="1"/>
  <c r="H32" i="2"/>
  <c r="D12" i="2"/>
  <c r="H18" i="2"/>
  <c r="H10" i="2"/>
  <c r="H8" i="2"/>
  <c r="G37" i="2"/>
  <c r="H11" i="2"/>
  <c r="D37" i="2"/>
  <c r="H17" i="2"/>
  <c r="H15" i="2"/>
  <c r="H35" i="2"/>
  <c r="H34" i="2"/>
  <c r="F37" i="2"/>
  <c r="D20" i="2"/>
  <c r="H13" i="2"/>
  <c r="G12" i="2"/>
  <c r="H36" i="2"/>
  <c r="H31" i="2"/>
  <c r="H30" i="2"/>
  <c r="H19" i="2"/>
  <c r="H16" i="2"/>
  <c r="G20" i="2"/>
  <c r="F12" i="2"/>
  <c r="F21" i="2" s="1"/>
  <c r="H9" i="2"/>
  <c r="H33" i="2"/>
  <c r="E37" i="2"/>
  <c r="E20" i="2"/>
  <c r="E12" i="2"/>
  <c r="D21" i="2" l="1"/>
  <c r="D22" i="2" s="1"/>
  <c r="H12" i="2"/>
  <c r="H37" i="2"/>
  <c r="G21" i="2"/>
  <c r="E21" i="2"/>
  <c r="H20" i="2"/>
  <c r="H21" i="2" l="1"/>
  <c r="E22" i="2"/>
  <c r="F22" i="2" s="1"/>
  <c r="G22" i="2" s="1"/>
  <c r="X34" i="2" l="1"/>
  <c r="X33" i="2"/>
  <c r="X32" i="2"/>
  <c r="X31" i="2"/>
  <c r="X36" i="2"/>
  <c r="X35" i="2"/>
  <c r="V36" i="2"/>
  <c r="V35" i="2"/>
  <c r="V34" i="2"/>
  <c r="V33" i="2"/>
  <c r="V32" i="2"/>
  <c r="V31" i="2"/>
  <c r="X30" i="2"/>
  <c r="V30" i="2"/>
  <c r="O30" i="6"/>
  <c r="O36" i="6"/>
  <c r="O35" i="6"/>
  <c r="O34" i="6"/>
  <c r="O33" i="6"/>
  <c r="O32" i="6"/>
  <c r="O31" i="6"/>
  <c r="O34" i="2"/>
  <c r="O33" i="2"/>
  <c r="O32" i="2"/>
  <c r="O31" i="2"/>
  <c r="O36" i="2"/>
  <c r="O35" i="2"/>
  <c r="O30" i="2"/>
  <c r="K37" i="6"/>
  <c r="L37" i="2"/>
  <c r="K37" i="2"/>
  <c r="K20" i="2"/>
  <c r="R12" i="2"/>
  <c r="R20" i="2"/>
  <c r="K20" i="3"/>
  <c r="R20" i="3"/>
  <c r="M37" i="2"/>
  <c r="M20" i="2"/>
  <c r="T20" i="2"/>
  <c r="N37" i="2"/>
  <c r="U37" i="2"/>
  <c r="T37" i="2"/>
  <c r="T12" i="2"/>
  <c r="S37" i="2"/>
  <c r="S12" i="2"/>
  <c r="S20" i="2"/>
  <c r="N20" i="2"/>
  <c r="U12" i="2"/>
  <c r="U20" i="2"/>
  <c r="R12" i="3"/>
  <c r="R37" i="2"/>
  <c r="V37" i="2" l="1"/>
  <c r="X37" i="2"/>
  <c r="O37" i="2"/>
  <c r="H26" i="3"/>
  <c r="H27" i="3"/>
  <c r="H28" i="3"/>
  <c r="H29" i="3"/>
  <c r="H37" i="3"/>
  <c r="H25" i="3"/>
  <c r="B11" i="5" l="1"/>
  <c r="B12" i="5"/>
  <c r="B13" i="5"/>
  <c r="B15" i="5"/>
  <c r="B16" i="5"/>
  <c r="B17" i="5"/>
  <c r="B18" i="5"/>
  <c r="B19" i="5"/>
  <c r="B20" i="5"/>
  <c r="B21" i="5"/>
  <c r="B22" i="5"/>
  <c r="B10" i="5"/>
  <c r="N12" i="2" l="1"/>
  <c r="O8" i="2" l="1"/>
  <c r="M12" i="2"/>
  <c r="H73" i="3"/>
  <c r="F12" i="3" l="1"/>
  <c r="F20" i="3"/>
  <c r="F21" i="3" l="1"/>
  <c r="D17" i="12" l="1"/>
  <c r="G9" i="12"/>
  <c r="G10" i="12"/>
  <c r="G11" i="12"/>
  <c r="G8" i="12"/>
  <c r="H8" i="6" l="1"/>
  <c r="H13" i="6"/>
  <c r="H11" i="6"/>
  <c r="H10" i="6"/>
  <c r="H9" i="6"/>
  <c r="H19" i="6"/>
  <c r="H18" i="6"/>
  <c r="H17" i="6"/>
  <c r="H16" i="6"/>
  <c r="H15" i="6"/>
  <c r="H14" i="6"/>
  <c r="H10" i="3"/>
  <c r="H18" i="3"/>
  <c r="D20" i="3"/>
  <c r="G20" i="3"/>
  <c r="D8" i="12" l="1"/>
  <c r="F8" i="12"/>
  <c r="F9" i="12"/>
  <c r="F10" i="12"/>
  <c r="F11" i="12"/>
  <c r="D9" i="12"/>
  <c r="D11" i="12"/>
  <c r="E9" i="12"/>
  <c r="E10" i="12"/>
  <c r="E11" i="12"/>
  <c r="E8" i="12"/>
  <c r="H9" i="12" l="1"/>
  <c r="D10" i="12"/>
  <c r="H8" i="12"/>
  <c r="H11" i="12"/>
  <c r="H10" i="12" l="1"/>
  <c r="D13" i="12"/>
  <c r="D14" i="12"/>
  <c r="D15" i="12"/>
  <c r="D16" i="12"/>
  <c r="D18" i="12"/>
  <c r="D19" i="12"/>
  <c r="D21" i="12"/>
  <c r="G12" i="3" l="1"/>
  <c r="G21" i="3" s="1"/>
  <c r="G54" i="3" s="1"/>
  <c r="O10" i="3"/>
  <c r="O11" i="3"/>
  <c r="D12" i="3"/>
  <c r="V10" i="3"/>
  <c r="V11" i="3"/>
  <c r="D21" i="3" l="1"/>
  <c r="D22" i="3" l="1"/>
  <c r="O21" i="12" l="1"/>
  <c r="V21" i="12"/>
  <c r="G21" i="12" l="1"/>
  <c r="F21" i="12"/>
  <c r="E21" i="12"/>
  <c r="F14" i="12"/>
  <c r="G14" i="12"/>
  <c r="E15" i="12"/>
  <c r="F15" i="12"/>
  <c r="G15" i="12"/>
  <c r="E16" i="12"/>
  <c r="F16" i="12"/>
  <c r="G16" i="12"/>
  <c r="E17" i="12"/>
  <c r="F17" i="12"/>
  <c r="G17" i="12"/>
  <c r="F18" i="12"/>
  <c r="G18" i="12"/>
  <c r="E19" i="12"/>
  <c r="F19" i="12"/>
  <c r="G13" i="12"/>
  <c r="E13" i="12"/>
  <c r="H21" i="12" l="1"/>
  <c r="X21" i="12" s="1"/>
  <c r="H15" i="12"/>
  <c r="H17" i="12"/>
  <c r="E18" i="12"/>
  <c r="E14" i="12"/>
  <c r="H16" i="12"/>
  <c r="H14" i="12" l="1"/>
  <c r="H18" i="12"/>
  <c r="F12" i="6"/>
  <c r="F12" i="12" s="1"/>
  <c r="F20" i="6"/>
  <c r="G12" i="6"/>
  <c r="G12" i="12" s="1"/>
  <c r="G20" i="6"/>
  <c r="E12" i="6"/>
  <c r="E20" i="6"/>
  <c r="E20" i="12" s="1"/>
  <c r="E21" i="6" l="1"/>
  <c r="G21" i="6"/>
  <c r="F21" i="6"/>
  <c r="U21" i="2" l="1"/>
  <c r="T21" i="2"/>
  <c r="S21" i="2"/>
  <c r="R21" i="2"/>
  <c r="N21" i="2"/>
  <c r="M21" i="2"/>
  <c r="L21" i="2"/>
  <c r="N68" i="2" l="1"/>
  <c r="N67" i="2"/>
  <c r="N66" i="2"/>
  <c r="N65" i="2"/>
  <c r="N64" i="2"/>
  <c r="N71" i="2"/>
  <c r="N69" i="2"/>
  <c r="N70" i="2"/>
  <c r="N53" i="2"/>
  <c r="N49" i="2"/>
  <c r="N52" i="2"/>
  <c r="N51" i="2"/>
  <c r="N48" i="2"/>
  <c r="N54" i="2"/>
  <c r="N50" i="2"/>
  <c r="N47" i="2"/>
  <c r="R62" i="2"/>
  <c r="R60" i="2"/>
  <c r="R59" i="2"/>
  <c r="R53" i="2"/>
  <c r="R51" i="2"/>
  <c r="R49" i="2"/>
  <c r="R47" i="2"/>
  <c r="R45" i="2"/>
  <c r="R43" i="2"/>
  <c r="R61" i="2"/>
  <c r="R71" i="2"/>
  <c r="R70" i="2"/>
  <c r="R54" i="2"/>
  <c r="R52" i="2"/>
  <c r="R50" i="2"/>
  <c r="R48" i="2"/>
  <c r="R44" i="2"/>
  <c r="R42" i="2"/>
  <c r="R69" i="2"/>
  <c r="R65" i="2"/>
  <c r="R68" i="2"/>
  <c r="R64" i="2"/>
  <c r="R67" i="2"/>
  <c r="R66" i="2"/>
  <c r="M67" i="2"/>
  <c r="M65" i="2"/>
  <c r="M54" i="2"/>
  <c r="M53" i="2"/>
  <c r="M52" i="2"/>
  <c r="M51" i="2"/>
  <c r="M50" i="2"/>
  <c r="M49" i="2"/>
  <c r="M48" i="2"/>
  <c r="M47" i="2"/>
  <c r="M68" i="2"/>
  <c r="M66" i="2"/>
  <c r="M64" i="2"/>
  <c r="M69" i="2"/>
  <c r="M71" i="2"/>
  <c r="M70" i="2"/>
  <c r="T68" i="2"/>
  <c r="T67" i="2"/>
  <c r="T66" i="2"/>
  <c r="T65" i="2"/>
  <c r="T64" i="2"/>
  <c r="T62" i="2"/>
  <c r="T71" i="2"/>
  <c r="T69" i="2"/>
  <c r="T61" i="2"/>
  <c r="T54" i="2"/>
  <c r="T53" i="2"/>
  <c r="T52" i="2"/>
  <c r="T51" i="2"/>
  <c r="T50" i="2"/>
  <c r="T49" i="2"/>
  <c r="T48" i="2"/>
  <c r="T47" i="2"/>
  <c r="T45" i="2"/>
  <c r="T44" i="2"/>
  <c r="T43" i="2"/>
  <c r="T42" i="2"/>
  <c r="T70" i="2"/>
  <c r="T60" i="2"/>
  <c r="T59" i="2"/>
  <c r="U71" i="2"/>
  <c r="U70" i="2"/>
  <c r="U69" i="2"/>
  <c r="U60" i="2"/>
  <c r="U68" i="2"/>
  <c r="U67" i="2"/>
  <c r="U66" i="2"/>
  <c r="U65" i="2"/>
  <c r="U64" i="2"/>
  <c r="U62" i="2"/>
  <c r="U59" i="2"/>
  <c r="U52" i="2"/>
  <c r="U48" i="2"/>
  <c r="U44" i="2"/>
  <c r="U51" i="2"/>
  <c r="U47" i="2"/>
  <c r="U43" i="2"/>
  <c r="U54" i="2"/>
  <c r="U50" i="2"/>
  <c r="U42" i="2"/>
  <c r="U61" i="2"/>
  <c r="U53" i="2"/>
  <c r="U49" i="2"/>
  <c r="U45" i="2"/>
  <c r="L54" i="2"/>
  <c r="L53" i="2"/>
  <c r="L52" i="2"/>
  <c r="L51" i="2"/>
  <c r="L50" i="2"/>
  <c r="L49" i="2"/>
  <c r="L48" i="2"/>
  <c r="L47" i="2"/>
  <c r="L71" i="2"/>
  <c r="L70" i="2"/>
  <c r="L69" i="2"/>
  <c r="L65" i="2"/>
  <c r="L68" i="2"/>
  <c r="L64" i="2"/>
  <c r="L67" i="2"/>
  <c r="L66" i="2"/>
  <c r="S61" i="2"/>
  <c r="S54" i="2"/>
  <c r="S53" i="2"/>
  <c r="S52" i="2"/>
  <c r="S51" i="2"/>
  <c r="S50" i="2"/>
  <c r="S49" i="2"/>
  <c r="S48" i="2"/>
  <c r="S47" i="2"/>
  <c r="S45" i="2"/>
  <c r="S44" i="2"/>
  <c r="S43" i="2"/>
  <c r="S42" i="2"/>
  <c r="S67" i="2"/>
  <c r="S65" i="2"/>
  <c r="S60" i="2"/>
  <c r="S59" i="2"/>
  <c r="S68" i="2"/>
  <c r="S66" i="2"/>
  <c r="S64" i="2"/>
  <c r="S62" i="2"/>
  <c r="S69" i="2"/>
  <c r="S71" i="2"/>
  <c r="S70" i="2"/>
  <c r="V15" i="2" l="1"/>
  <c r="O15" i="2"/>
  <c r="V12" i="2"/>
  <c r="D20" i="6" l="1"/>
  <c r="H20" i="6" l="1"/>
  <c r="D20" i="12"/>
  <c r="V71" i="5" l="1"/>
  <c r="U71" i="5"/>
  <c r="T71" i="5"/>
  <c r="S71" i="5"/>
  <c r="R71" i="5"/>
  <c r="V70" i="5"/>
  <c r="U70" i="5"/>
  <c r="T70" i="5"/>
  <c r="S70" i="5"/>
  <c r="R70" i="5"/>
  <c r="V69" i="5"/>
  <c r="U69" i="5"/>
  <c r="T69" i="5"/>
  <c r="S69" i="5"/>
  <c r="R69" i="5"/>
  <c r="V68" i="5"/>
  <c r="U68" i="5"/>
  <c r="T68" i="5"/>
  <c r="S68" i="5"/>
  <c r="V67" i="5"/>
  <c r="U67" i="5"/>
  <c r="T67" i="5"/>
  <c r="S67" i="5"/>
  <c r="R67" i="5"/>
  <c r="V66" i="5"/>
  <c r="U66" i="5"/>
  <c r="S66" i="5"/>
  <c r="V65" i="5"/>
  <c r="U65" i="5"/>
  <c r="T65" i="5"/>
  <c r="S65" i="5"/>
  <c r="R65" i="5"/>
  <c r="V64" i="5"/>
  <c r="U64" i="5"/>
  <c r="T64" i="5"/>
  <c r="S64" i="5"/>
  <c r="R64" i="5"/>
  <c r="V63" i="5"/>
  <c r="U63" i="5"/>
  <c r="T63" i="5"/>
  <c r="S63" i="5"/>
  <c r="R63" i="5"/>
  <c r="V62" i="5"/>
  <c r="U62" i="5"/>
  <c r="T62" i="5"/>
  <c r="S62" i="5"/>
  <c r="R62" i="5"/>
  <c r="V61" i="5"/>
  <c r="U61" i="5"/>
  <c r="T61" i="5"/>
  <c r="S61" i="5"/>
  <c r="R61" i="5"/>
  <c r="V60" i="5"/>
  <c r="U60" i="5"/>
  <c r="T60" i="5"/>
  <c r="S60" i="5"/>
  <c r="R60" i="5"/>
  <c r="V59" i="5"/>
  <c r="U59" i="5"/>
  <c r="T59" i="5"/>
  <c r="S59" i="5"/>
  <c r="R59" i="5"/>
  <c r="V58" i="5"/>
  <c r="U58" i="5"/>
  <c r="T58" i="5"/>
  <c r="S58" i="5"/>
  <c r="R58" i="5"/>
  <c r="O71" i="5"/>
  <c r="N71" i="5"/>
  <c r="M71" i="5"/>
  <c r="L71" i="5"/>
  <c r="K71" i="5"/>
  <c r="O70" i="5"/>
  <c r="N70" i="5"/>
  <c r="M70" i="5"/>
  <c r="L70" i="5"/>
  <c r="K70" i="5"/>
  <c r="O69" i="5"/>
  <c r="N69" i="5"/>
  <c r="M69" i="5"/>
  <c r="L69" i="5"/>
  <c r="K69" i="5"/>
  <c r="O68" i="5"/>
  <c r="N68" i="5"/>
  <c r="M68" i="5"/>
  <c r="L68" i="5"/>
  <c r="K68" i="5"/>
  <c r="O67" i="5"/>
  <c r="N67" i="5"/>
  <c r="M67" i="5"/>
  <c r="L67" i="5"/>
  <c r="K67" i="5"/>
  <c r="O66" i="5"/>
  <c r="N66" i="5"/>
  <c r="L66" i="5"/>
  <c r="K66" i="5"/>
  <c r="O65" i="5"/>
  <c r="N65" i="5"/>
  <c r="M65" i="5"/>
  <c r="L65" i="5"/>
  <c r="K65" i="5"/>
  <c r="O64" i="5"/>
  <c r="N64" i="5"/>
  <c r="M64" i="5"/>
  <c r="L64" i="5"/>
  <c r="K64" i="5"/>
  <c r="O63" i="5"/>
  <c r="N63" i="5"/>
  <c r="M63" i="5"/>
  <c r="L63" i="5"/>
  <c r="K63" i="5"/>
  <c r="O62" i="5"/>
  <c r="N62" i="5"/>
  <c r="M62" i="5"/>
  <c r="L62" i="5"/>
  <c r="K62" i="5"/>
  <c r="O61" i="5"/>
  <c r="N61" i="5"/>
  <c r="M61" i="5"/>
  <c r="L61" i="5"/>
  <c r="K61" i="5"/>
  <c r="O60" i="5"/>
  <c r="N60" i="5"/>
  <c r="M60" i="5"/>
  <c r="L60" i="5"/>
  <c r="K60" i="5"/>
  <c r="O59" i="5"/>
  <c r="N59" i="5"/>
  <c r="M59" i="5"/>
  <c r="L59" i="5"/>
  <c r="K59" i="5"/>
  <c r="O58" i="5"/>
  <c r="N58" i="5"/>
  <c r="M58" i="5"/>
  <c r="L58" i="5"/>
  <c r="K58" i="5"/>
  <c r="G71" i="5"/>
  <c r="F71" i="5"/>
  <c r="E71" i="5"/>
  <c r="D71" i="5"/>
  <c r="G70" i="5"/>
  <c r="F70" i="5"/>
  <c r="E70" i="5"/>
  <c r="D70" i="5"/>
  <c r="G69" i="5"/>
  <c r="E69" i="5"/>
  <c r="D69" i="5"/>
  <c r="G68" i="5"/>
  <c r="F68" i="5"/>
  <c r="E68" i="5"/>
  <c r="D68" i="5"/>
  <c r="G67" i="5"/>
  <c r="F67" i="5"/>
  <c r="E67" i="5"/>
  <c r="D67" i="5"/>
  <c r="G66" i="5"/>
  <c r="E66" i="5"/>
  <c r="D66" i="5"/>
  <c r="G65" i="5"/>
  <c r="F65" i="5"/>
  <c r="E65" i="5"/>
  <c r="D65" i="5"/>
  <c r="G64" i="5"/>
  <c r="F64" i="5"/>
  <c r="E64" i="5"/>
  <c r="D64" i="5"/>
  <c r="G63" i="5"/>
  <c r="F63" i="5"/>
  <c r="E63" i="5"/>
  <c r="D63" i="5"/>
  <c r="G62" i="5"/>
  <c r="F62" i="5"/>
  <c r="E62" i="5"/>
  <c r="D62" i="5"/>
  <c r="G61" i="5"/>
  <c r="F61" i="5"/>
  <c r="E61" i="5"/>
  <c r="D61" i="5"/>
  <c r="G60" i="5"/>
  <c r="F60" i="5"/>
  <c r="E60" i="5"/>
  <c r="D60" i="5"/>
  <c r="G59" i="5"/>
  <c r="F59" i="5"/>
  <c r="E59" i="5"/>
  <c r="D59" i="5"/>
  <c r="G58" i="5"/>
  <c r="F58" i="5"/>
  <c r="E58" i="5"/>
  <c r="D58" i="5"/>
  <c r="X10" i="3"/>
  <c r="V20" i="2"/>
  <c r="O20" i="2"/>
  <c r="V19" i="2"/>
  <c r="O19" i="2"/>
  <c r="V18" i="2"/>
  <c r="O18" i="2"/>
  <c r="V17" i="2"/>
  <c r="O17" i="2"/>
  <c r="V16" i="2"/>
  <c r="O16" i="2"/>
  <c r="V11" i="2"/>
  <c r="O11" i="2"/>
  <c r="D55" i="5"/>
  <c r="V55" i="5"/>
  <c r="U55" i="5"/>
  <c r="T55" i="5"/>
  <c r="S55" i="5"/>
  <c r="R55" i="5"/>
  <c r="O55" i="5"/>
  <c r="N55" i="5"/>
  <c r="M55" i="5"/>
  <c r="L55" i="5"/>
  <c r="K55" i="5"/>
  <c r="G55" i="5"/>
  <c r="F55" i="5"/>
  <c r="E55" i="5"/>
  <c r="D42" i="5"/>
  <c r="O53" i="5"/>
  <c r="O49" i="5"/>
  <c r="O45" i="5"/>
  <c r="U54" i="5"/>
  <c r="T54" i="5"/>
  <c r="R54" i="5"/>
  <c r="N54" i="5"/>
  <c r="M54" i="5"/>
  <c r="L54" i="5"/>
  <c r="K54" i="5"/>
  <c r="G54" i="5"/>
  <c r="F54" i="5"/>
  <c r="E54" i="5"/>
  <c r="D54" i="5"/>
  <c r="U53" i="5"/>
  <c r="T53" i="5"/>
  <c r="S53" i="5"/>
  <c r="R53" i="5"/>
  <c r="N53" i="5"/>
  <c r="M53" i="5"/>
  <c r="L53" i="5"/>
  <c r="K53" i="5"/>
  <c r="G53" i="5"/>
  <c r="E53" i="5"/>
  <c r="D53" i="5"/>
  <c r="O52" i="5"/>
  <c r="N52" i="5"/>
  <c r="M52" i="5"/>
  <c r="L52" i="5"/>
  <c r="K52" i="5"/>
  <c r="G52" i="5"/>
  <c r="F52" i="5"/>
  <c r="E52" i="5"/>
  <c r="D52" i="5"/>
  <c r="U51" i="5"/>
  <c r="T51" i="5"/>
  <c r="S51" i="5"/>
  <c r="R51" i="5"/>
  <c r="N51" i="5"/>
  <c r="M51" i="5"/>
  <c r="L51" i="5"/>
  <c r="K51" i="5"/>
  <c r="G51" i="5"/>
  <c r="F51" i="5"/>
  <c r="E51" i="5"/>
  <c r="D51" i="5"/>
  <c r="U50" i="5"/>
  <c r="S50" i="5"/>
  <c r="R50" i="5"/>
  <c r="N50" i="5"/>
  <c r="L50" i="5"/>
  <c r="K50" i="5"/>
  <c r="G50" i="5"/>
  <c r="E50" i="5"/>
  <c r="D50" i="5"/>
  <c r="U49" i="5"/>
  <c r="T49" i="5"/>
  <c r="S49" i="5"/>
  <c r="R49" i="5"/>
  <c r="N49" i="5"/>
  <c r="M49" i="5"/>
  <c r="L49" i="5"/>
  <c r="K49" i="5"/>
  <c r="G49" i="5"/>
  <c r="F49" i="5"/>
  <c r="E49" i="5"/>
  <c r="D49" i="5"/>
  <c r="U48" i="5"/>
  <c r="T48" i="5"/>
  <c r="S48" i="5"/>
  <c r="R48" i="5"/>
  <c r="N48" i="5"/>
  <c r="M48" i="5"/>
  <c r="L48" i="5"/>
  <c r="K48" i="5"/>
  <c r="G48" i="5"/>
  <c r="F48" i="5"/>
  <c r="E48" i="5"/>
  <c r="D48" i="5"/>
  <c r="U47" i="5"/>
  <c r="T47" i="5"/>
  <c r="S47" i="5"/>
  <c r="R47" i="5"/>
  <c r="N47" i="5"/>
  <c r="M47" i="5"/>
  <c r="L47" i="5"/>
  <c r="K47" i="5"/>
  <c r="G47" i="5"/>
  <c r="F47" i="5"/>
  <c r="E47" i="5"/>
  <c r="D47" i="5"/>
  <c r="U46" i="5"/>
  <c r="T46" i="5"/>
  <c r="S46" i="5"/>
  <c r="R46" i="5"/>
  <c r="N46" i="5"/>
  <c r="M46" i="5"/>
  <c r="L46" i="5"/>
  <c r="K46" i="5"/>
  <c r="G46" i="5"/>
  <c r="F46" i="5"/>
  <c r="E46" i="5"/>
  <c r="D46" i="5"/>
  <c r="U45" i="5"/>
  <c r="T45" i="5"/>
  <c r="S45" i="5"/>
  <c r="R45" i="5"/>
  <c r="N45" i="5"/>
  <c r="M45" i="5"/>
  <c r="L45" i="5"/>
  <c r="K45" i="5"/>
  <c r="G45" i="5"/>
  <c r="F45" i="5"/>
  <c r="E45" i="5"/>
  <c r="D45" i="5"/>
  <c r="U44" i="5"/>
  <c r="T44" i="5"/>
  <c r="S44" i="5"/>
  <c r="R44" i="5"/>
  <c r="N44" i="5"/>
  <c r="M44" i="5"/>
  <c r="L44" i="5"/>
  <c r="K44" i="5"/>
  <c r="G44" i="5"/>
  <c r="F44" i="5"/>
  <c r="E44" i="5"/>
  <c r="D44" i="5"/>
  <c r="U43" i="5"/>
  <c r="T43" i="5"/>
  <c r="S43" i="5"/>
  <c r="R43" i="5"/>
  <c r="N43" i="5"/>
  <c r="M43" i="5"/>
  <c r="L43" i="5"/>
  <c r="K43" i="5"/>
  <c r="G43" i="5"/>
  <c r="F43" i="5"/>
  <c r="E43" i="5"/>
  <c r="D43" i="5"/>
  <c r="U42" i="5"/>
  <c r="T42" i="5"/>
  <c r="S42" i="5"/>
  <c r="R42" i="5"/>
  <c r="N42" i="5"/>
  <c r="M42" i="5"/>
  <c r="L42" i="5"/>
  <c r="K42" i="5"/>
  <c r="G42" i="5"/>
  <c r="F42" i="5"/>
  <c r="E42" i="5"/>
  <c r="U10" i="4"/>
  <c r="L10" i="4"/>
  <c r="V24" i="4"/>
  <c r="O24" i="4"/>
  <c r="V11" i="4"/>
  <c r="V8" i="4"/>
  <c r="V21" i="2" l="1"/>
  <c r="V54" i="2"/>
  <c r="X18" i="2"/>
  <c r="X11" i="2"/>
  <c r="O51" i="5"/>
  <c r="O44" i="5"/>
  <c r="O48" i="5"/>
  <c r="O46" i="5"/>
  <c r="O42" i="5"/>
  <c r="O50" i="5"/>
  <c r="O54" i="5"/>
  <c r="O43" i="5"/>
  <c r="O47" i="5"/>
  <c r="V42" i="5"/>
  <c r="V43" i="5"/>
  <c r="V44" i="5"/>
  <c r="V45" i="5"/>
  <c r="V46" i="5"/>
  <c r="V47" i="5"/>
  <c r="V48" i="5"/>
  <c r="V49" i="5"/>
  <c r="V50" i="5"/>
  <c r="V51" i="5"/>
  <c r="V53" i="5"/>
  <c r="V54" i="5"/>
  <c r="D12" i="6" l="1"/>
  <c r="H12" i="6" l="1"/>
  <c r="D21" i="6"/>
  <c r="H21" i="6" s="1"/>
  <c r="D22" i="6" l="1"/>
  <c r="E22" i="6" s="1"/>
  <c r="F22" i="6" l="1"/>
  <c r="G22" i="6" l="1"/>
  <c r="F44" i="3" l="1"/>
  <c r="F61" i="3"/>
  <c r="F62" i="3"/>
  <c r="F45" i="3"/>
  <c r="F60" i="3"/>
  <c r="F43" i="3"/>
  <c r="G42" i="3"/>
  <c r="G59" i="3"/>
  <c r="G44" i="3"/>
  <c r="G61" i="3"/>
  <c r="G60" i="3"/>
  <c r="G43" i="3"/>
  <c r="G45" i="3"/>
  <c r="G62" i="3"/>
  <c r="F59" i="3"/>
  <c r="F42" i="3"/>
  <c r="D44" i="3"/>
  <c r="D60" i="3"/>
  <c r="D43" i="3"/>
  <c r="D45" i="3"/>
  <c r="D42" i="3"/>
  <c r="D59" i="3"/>
  <c r="G63" i="3" l="1"/>
  <c r="G46" i="3"/>
  <c r="F63" i="3"/>
  <c r="F46" i="3"/>
  <c r="D46" i="3"/>
  <c r="D63" i="3"/>
  <c r="F38" i="3" l="1"/>
  <c r="F71" i="3"/>
  <c r="F54" i="3"/>
  <c r="G38" i="3"/>
  <c r="G71" i="3"/>
  <c r="D54" i="3"/>
  <c r="D38" i="3"/>
  <c r="D71" i="3"/>
  <c r="E38" i="3"/>
  <c r="H38" i="3" l="1"/>
  <c r="F72" i="3"/>
  <c r="F55" i="3"/>
  <c r="G72" i="3"/>
  <c r="G55" i="3"/>
  <c r="D55" i="3"/>
  <c r="D39" i="3"/>
  <c r="D72" i="3"/>
  <c r="E39" i="3" l="1"/>
  <c r="D56" i="3"/>
  <c r="D73" i="3"/>
  <c r="F39" i="3" l="1"/>
  <c r="G39" i="3" l="1"/>
  <c r="E12" i="12" l="1"/>
  <c r="D12" i="12" l="1"/>
  <c r="H12" i="12" l="1"/>
  <c r="V51" i="2"/>
  <c r="V68" i="2" s="1"/>
  <c r="O49" i="2"/>
  <c r="O66" i="2" s="1"/>
  <c r="V49" i="2"/>
  <c r="V66" i="2" s="1"/>
  <c r="V47" i="2" l="1"/>
  <c r="V50" i="2"/>
  <c r="V67" i="2" s="1"/>
  <c r="O51" i="2"/>
  <c r="O68" i="2" s="1"/>
  <c r="O50" i="2"/>
  <c r="O67" i="2" s="1"/>
  <c r="X17" i="2" l="1"/>
  <c r="X15" i="2"/>
  <c r="X16" i="2"/>
  <c r="X19" i="2" l="1"/>
  <c r="X20" i="2" l="1"/>
  <c r="G19" i="12" l="1"/>
  <c r="H19" i="12" l="1"/>
  <c r="G20" i="12"/>
  <c r="F13" i="12" l="1"/>
  <c r="F22" i="12"/>
  <c r="O52" i="2"/>
  <c r="O69" i="2" s="1"/>
  <c r="L37" i="6"/>
  <c r="S37" i="6"/>
  <c r="D22" i="12"/>
  <c r="H19" i="3"/>
  <c r="N37" i="6"/>
  <c r="U37" i="6"/>
  <c r="X8" i="3"/>
  <c r="H9" i="3"/>
  <c r="V52" i="2"/>
  <c r="V69" i="2" s="1"/>
  <c r="M37" i="6"/>
  <c r="T37" i="6"/>
  <c r="H13" i="12" l="1"/>
  <c r="O37" i="6"/>
  <c r="V19" i="6"/>
  <c r="V19" i="12"/>
  <c r="V18" i="6"/>
  <c r="V18" i="12"/>
  <c r="E15" i="4"/>
  <c r="E22" i="12"/>
  <c r="G15" i="4"/>
  <c r="G20" i="4" s="1"/>
  <c r="G22" i="12"/>
  <c r="D23" i="12"/>
  <c r="G51" i="2"/>
  <c r="G70" i="2"/>
  <c r="G47" i="3"/>
  <c r="E70" i="2"/>
  <c r="E53" i="2"/>
  <c r="G53" i="2"/>
  <c r="U37" i="3"/>
  <c r="H8" i="3"/>
  <c r="E12" i="3"/>
  <c r="H12" i="3" s="1"/>
  <c r="M37" i="3"/>
  <c r="L37" i="3"/>
  <c r="H16" i="3"/>
  <c r="H14" i="3"/>
  <c r="H11" i="3"/>
  <c r="X11" i="3"/>
  <c r="V8" i="6"/>
  <c r="D49" i="2"/>
  <c r="D66" i="2"/>
  <c r="V14" i="3"/>
  <c r="H17" i="3"/>
  <c r="H15" i="3"/>
  <c r="H13" i="3"/>
  <c r="E20" i="3"/>
  <c r="K37" i="3"/>
  <c r="F68" i="2"/>
  <c r="F51" i="2"/>
  <c r="F64" i="2"/>
  <c r="F47" i="2"/>
  <c r="T37" i="3"/>
  <c r="N37" i="3"/>
  <c r="R37" i="3"/>
  <c r="G49" i="2"/>
  <c r="G66" i="2"/>
  <c r="E66" i="2"/>
  <c r="E49" i="2"/>
  <c r="R37" i="6"/>
  <c r="V9" i="2"/>
  <c r="F47" i="6"/>
  <c r="F64" i="6"/>
  <c r="O17" i="3"/>
  <c r="O15" i="3"/>
  <c r="X11" i="4"/>
  <c r="H8" i="4"/>
  <c r="E23" i="12" l="1"/>
  <c r="G23" i="12"/>
  <c r="E20" i="4"/>
  <c r="E25" i="4" s="1"/>
  <c r="O37" i="3"/>
  <c r="V8" i="12"/>
  <c r="G64" i="3"/>
  <c r="H22" i="12"/>
  <c r="E9" i="4"/>
  <c r="E10" i="4" s="1"/>
  <c r="F54" i="2"/>
  <c r="D71" i="2"/>
  <c r="F71" i="2"/>
  <c r="G47" i="2"/>
  <c r="G9" i="4"/>
  <c r="G10" i="4" s="1"/>
  <c r="F20" i="12"/>
  <c r="D24" i="12"/>
  <c r="E24" i="12" s="1"/>
  <c r="G68" i="2"/>
  <c r="G64" i="2"/>
  <c r="V17" i="3"/>
  <c r="V16" i="3"/>
  <c r="F51" i="3"/>
  <c r="F68" i="3"/>
  <c r="F15" i="4"/>
  <c r="E68" i="6"/>
  <c r="F50" i="3"/>
  <c r="O13" i="3"/>
  <c r="X14" i="3"/>
  <c r="D49" i="3"/>
  <c r="D66" i="3"/>
  <c r="D48" i="3"/>
  <c r="D65" i="3"/>
  <c r="E66" i="6"/>
  <c r="E49" i="6"/>
  <c r="V15" i="3"/>
  <c r="D52" i="2"/>
  <c r="G49" i="6"/>
  <c r="G66" i="6"/>
  <c r="G53" i="3"/>
  <c r="G70" i="3"/>
  <c r="F50" i="2"/>
  <c r="F67" i="2"/>
  <c r="G69" i="2"/>
  <c r="G52" i="2"/>
  <c r="E47" i="2"/>
  <c r="E64" i="2"/>
  <c r="G51" i="6"/>
  <c r="G68" i="6"/>
  <c r="F64" i="3"/>
  <c r="F47" i="3"/>
  <c r="E51" i="2"/>
  <c r="E68" i="2"/>
  <c r="E65" i="2"/>
  <c r="E48" i="2"/>
  <c r="D67" i="2"/>
  <c r="D50" i="2"/>
  <c r="E64" i="6"/>
  <c r="E47" i="6"/>
  <c r="O16" i="3"/>
  <c r="E21" i="3"/>
  <c r="H20" i="3"/>
  <c r="X30" i="3"/>
  <c r="D64" i="2"/>
  <c r="D47" i="2"/>
  <c r="X16" i="3"/>
  <c r="G67" i="2"/>
  <c r="G50" i="2"/>
  <c r="D53" i="2"/>
  <c r="D70" i="2"/>
  <c r="X32" i="3"/>
  <c r="D68" i="2"/>
  <c r="D51" i="2"/>
  <c r="G49" i="3"/>
  <c r="G66" i="3"/>
  <c r="F65" i="2"/>
  <c r="F48" i="2"/>
  <c r="E52" i="2"/>
  <c r="E69" i="2"/>
  <c r="X30" i="6"/>
  <c r="D48" i="2"/>
  <c r="D65" i="2"/>
  <c r="D9" i="4"/>
  <c r="D15" i="4"/>
  <c r="D20" i="4" s="1"/>
  <c r="O14" i="3"/>
  <c r="G48" i="2"/>
  <c r="G65" i="2"/>
  <c r="X33" i="3"/>
  <c r="F69" i="2"/>
  <c r="F52" i="2"/>
  <c r="F49" i="2"/>
  <c r="F66" i="2"/>
  <c r="X34" i="6"/>
  <c r="G64" i="6"/>
  <c r="G47" i="6"/>
  <c r="X15" i="3"/>
  <c r="F53" i="2"/>
  <c r="F70" i="2"/>
  <c r="E67" i="2"/>
  <c r="E50" i="2"/>
  <c r="S37" i="3"/>
  <c r="G25" i="4"/>
  <c r="X34" i="3" l="1"/>
  <c r="X31" i="3"/>
  <c r="X32" i="6"/>
  <c r="X36" i="3"/>
  <c r="X35" i="3"/>
  <c r="X35" i="6"/>
  <c r="X36" i="6"/>
  <c r="X33" i="6"/>
  <c r="X31" i="6"/>
  <c r="X37" i="3"/>
  <c r="F20" i="4"/>
  <c r="F25" i="4" s="1"/>
  <c r="F67" i="3"/>
  <c r="F9" i="4"/>
  <c r="F10" i="4" s="1"/>
  <c r="D54" i="2"/>
  <c r="G71" i="2"/>
  <c r="G54" i="2"/>
  <c r="E71" i="2"/>
  <c r="E54" i="2"/>
  <c r="D37" i="6"/>
  <c r="H20" i="12"/>
  <c r="F23" i="12"/>
  <c r="E51" i="6"/>
  <c r="D52" i="6"/>
  <c r="H49" i="2"/>
  <c r="H66" i="2" s="1"/>
  <c r="M20" i="3"/>
  <c r="X17" i="3"/>
  <c r="V13" i="2"/>
  <c r="V64" i="2" s="1"/>
  <c r="G37" i="6"/>
  <c r="G71" i="6" s="1"/>
  <c r="G68" i="3"/>
  <c r="G51" i="3"/>
  <c r="F51" i="6"/>
  <c r="F68" i="6"/>
  <c r="D52" i="3"/>
  <c r="O19" i="3"/>
  <c r="V19" i="3"/>
  <c r="H33" i="3"/>
  <c r="D50" i="3"/>
  <c r="D67" i="3"/>
  <c r="U20" i="3"/>
  <c r="D10" i="4"/>
  <c r="H48" i="2"/>
  <c r="H65" i="2" s="1"/>
  <c r="F52" i="6"/>
  <c r="F69" i="6"/>
  <c r="G67" i="6"/>
  <c r="G50" i="6"/>
  <c r="F53" i="3"/>
  <c r="F70" i="3"/>
  <c r="D64" i="3"/>
  <c r="D47" i="3"/>
  <c r="H30" i="3"/>
  <c r="E69" i="6"/>
  <c r="E52" i="6"/>
  <c r="H21" i="3"/>
  <c r="E43" i="3"/>
  <c r="H43" i="3" s="1"/>
  <c r="H60" i="3" s="1"/>
  <c r="E42" i="3"/>
  <c r="H42" i="3" s="1"/>
  <c r="H59" i="3" s="1"/>
  <c r="E48" i="3"/>
  <c r="E49" i="3"/>
  <c r="E53" i="3"/>
  <c r="E50" i="3"/>
  <c r="E55" i="3"/>
  <c r="H55" i="3" s="1"/>
  <c r="E59" i="3"/>
  <c r="E46" i="3"/>
  <c r="H46" i="3" s="1"/>
  <c r="H63" i="3" s="1"/>
  <c r="E52" i="3"/>
  <c r="E64" i="3"/>
  <c r="E63" i="3"/>
  <c r="E70" i="3"/>
  <c r="E71" i="3"/>
  <c r="E22" i="3"/>
  <c r="F22" i="3" s="1"/>
  <c r="E44" i="3"/>
  <c r="H44" i="3" s="1"/>
  <c r="H61" i="3" s="1"/>
  <c r="E45" i="3"/>
  <c r="H45" i="3" s="1"/>
  <c r="H62" i="3" s="1"/>
  <c r="E65" i="3"/>
  <c r="E68" i="3"/>
  <c r="E66" i="3"/>
  <c r="E67" i="3"/>
  <c r="E72" i="3"/>
  <c r="E51" i="3"/>
  <c r="E54" i="3"/>
  <c r="H54" i="3" s="1"/>
  <c r="H71" i="3" s="1"/>
  <c r="E60" i="3"/>
  <c r="E69" i="3"/>
  <c r="E47" i="3"/>
  <c r="E48" i="6"/>
  <c r="E65" i="6"/>
  <c r="H35" i="6"/>
  <c r="H52" i="2"/>
  <c r="H69" i="2" s="1"/>
  <c r="E67" i="6"/>
  <c r="E50" i="6"/>
  <c r="D68" i="3"/>
  <c r="D51" i="3"/>
  <c r="H34" i="3"/>
  <c r="G65" i="3"/>
  <c r="G48" i="3"/>
  <c r="V13" i="3"/>
  <c r="X13" i="3"/>
  <c r="F70" i="6"/>
  <c r="F53" i="6"/>
  <c r="T20" i="3"/>
  <c r="F49" i="3"/>
  <c r="F66" i="3"/>
  <c r="H33" i="6"/>
  <c r="D67" i="6"/>
  <c r="D50" i="6"/>
  <c r="H53" i="2"/>
  <c r="H70" i="2" s="1"/>
  <c r="E70" i="6"/>
  <c r="E53" i="6"/>
  <c r="H47" i="2"/>
  <c r="H64" i="2" s="1"/>
  <c r="D48" i="6"/>
  <c r="D65" i="6"/>
  <c r="H31" i="6"/>
  <c r="H50" i="2"/>
  <c r="H67" i="2" s="1"/>
  <c r="N20" i="3"/>
  <c r="G52" i="3"/>
  <c r="G69" i="3"/>
  <c r="F52" i="3"/>
  <c r="F69" i="3"/>
  <c r="G48" i="6"/>
  <c r="G65" i="6"/>
  <c r="X19" i="3"/>
  <c r="G67" i="3"/>
  <c r="G50" i="3"/>
  <c r="D53" i="3"/>
  <c r="H36" i="3"/>
  <c r="D70" i="3"/>
  <c r="D49" i="6"/>
  <c r="D66" i="6"/>
  <c r="G70" i="6"/>
  <c r="G53" i="6"/>
  <c r="L20" i="3"/>
  <c r="O13" i="2"/>
  <c r="D68" i="6"/>
  <c r="D51" i="6"/>
  <c r="H34" i="6"/>
  <c r="F49" i="6"/>
  <c r="F66" i="6"/>
  <c r="D47" i="6"/>
  <c r="H47" i="6" s="1"/>
  <c r="D64" i="6"/>
  <c r="H30" i="6"/>
  <c r="F50" i="6"/>
  <c r="F67" i="6"/>
  <c r="H51" i="2"/>
  <c r="H68" i="2" s="1"/>
  <c r="G69" i="6"/>
  <c r="G52" i="6"/>
  <c r="V9" i="3"/>
  <c r="E37" i="6"/>
  <c r="H35" i="3"/>
  <c r="H31" i="3"/>
  <c r="H32" i="3"/>
  <c r="O54" i="2"/>
  <c r="O71" i="2" s="1"/>
  <c r="F65" i="3"/>
  <c r="F48" i="3"/>
  <c r="D53" i="6"/>
  <c r="D70" i="6"/>
  <c r="H36" i="6"/>
  <c r="H15" i="4"/>
  <c r="V71" i="2"/>
  <c r="F65" i="6"/>
  <c r="F48" i="6"/>
  <c r="F37" i="6"/>
  <c r="S20" i="3"/>
  <c r="H32" i="6"/>
  <c r="O47" i="2" l="1"/>
  <c r="F24" i="12"/>
  <c r="G24" i="12" s="1"/>
  <c r="X37" i="6"/>
  <c r="D54" i="6"/>
  <c r="E73" i="3"/>
  <c r="H9" i="4"/>
  <c r="H10" i="4" s="1"/>
  <c r="G54" i="6"/>
  <c r="E56" i="3"/>
  <c r="H51" i="6"/>
  <c r="H48" i="3"/>
  <c r="H65" i="3" s="1"/>
  <c r="H54" i="2"/>
  <c r="H71" i="2" s="1"/>
  <c r="H53" i="3"/>
  <c r="H70" i="3" s="1"/>
  <c r="V9" i="6"/>
  <c r="V9" i="12"/>
  <c r="H23" i="12"/>
  <c r="H51" i="3"/>
  <c r="H68" i="3" s="1"/>
  <c r="D71" i="6"/>
  <c r="X13" i="2"/>
  <c r="O64" i="2"/>
  <c r="H47" i="3"/>
  <c r="H64" i="3" s="1"/>
  <c r="H52" i="3"/>
  <c r="H69" i="3" s="1"/>
  <c r="H49" i="3"/>
  <c r="H66" i="3" s="1"/>
  <c r="H52" i="6"/>
  <c r="H49" i="6"/>
  <c r="X18" i="3"/>
  <c r="O18" i="3"/>
  <c r="O20" i="3" s="1"/>
  <c r="E71" i="6"/>
  <c r="E54" i="6"/>
  <c r="V14" i="2"/>
  <c r="H72" i="3"/>
  <c r="O14" i="2"/>
  <c r="H48" i="6"/>
  <c r="H50" i="3"/>
  <c r="H67" i="3" s="1"/>
  <c r="F71" i="6"/>
  <c r="F54" i="6"/>
  <c r="V18" i="3"/>
  <c r="V20" i="3" s="1"/>
  <c r="D25" i="4"/>
  <c r="H20" i="4"/>
  <c r="H53" i="6"/>
  <c r="H50" i="6"/>
  <c r="F56" i="3"/>
  <c r="F73" i="3"/>
  <c r="G22" i="3"/>
  <c r="O48" i="2" l="1"/>
  <c r="O65" i="2" s="1"/>
  <c r="H54" i="6"/>
  <c r="V10" i="2"/>
  <c r="H25" i="4"/>
  <c r="V48" i="2"/>
  <c r="V65" i="2" s="1"/>
  <c r="X14" i="2"/>
  <c r="G56" i="3"/>
  <c r="G73" i="3"/>
  <c r="X20" i="3"/>
  <c r="O53" i="2" l="1"/>
  <c r="O70" i="2" s="1"/>
  <c r="O10" i="2"/>
  <c r="X10" i="2" l="1"/>
  <c r="L12" i="3" l="1"/>
  <c r="L21" i="3" s="1"/>
  <c r="L70" i="3" l="1"/>
  <c r="L47" i="3"/>
  <c r="L51" i="3"/>
  <c r="L48" i="3"/>
  <c r="L54" i="3"/>
  <c r="L71" i="3"/>
  <c r="L66" i="3"/>
  <c r="L67" i="3"/>
  <c r="L64" i="3"/>
  <c r="L50" i="3"/>
  <c r="L68" i="3"/>
  <c r="L65" i="3"/>
  <c r="L52" i="3"/>
  <c r="L69" i="3"/>
  <c r="L49" i="3"/>
  <c r="L53" i="3"/>
  <c r="V53" i="2" l="1"/>
  <c r="V70" i="2" s="1"/>
  <c r="M12" i="3"/>
  <c r="M21" i="3" s="1"/>
  <c r="M52" i="3" l="1"/>
  <c r="M64" i="3"/>
  <c r="M49" i="3"/>
  <c r="M69" i="3"/>
  <c r="M48" i="3"/>
  <c r="M51" i="3"/>
  <c r="M47" i="3"/>
  <c r="M65" i="3"/>
  <c r="M53" i="3"/>
  <c r="M70" i="3"/>
  <c r="M66" i="3"/>
  <c r="M67" i="3"/>
  <c r="M71" i="3"/>
  <c r="M50" i="3"/>
  <c r="M54" i="3"/>
  <c r="M68" i="3"/>
  <c r="N12" i="3" l="1"/>
  <c r="N21" i="3" s="1"/>
  <c r="N51" i="3" l="1"/>
  <c r="N68" i="3"/>
  <c r="N54" i="3"/>
  <c r="N47" i="3"/>
  <c r="N71" i="3"/>
  <c r="N66" i="3"/>
  <c r="N52" i="3"/>
  <c r="N48" i="3"/>
  <c r="N64" i="3"/>
  <c r="N53" i="3"/>
  <c r="N67" i="3"/>
  <c r="N70" i="3"/>
  <c r="N65" i="3"/>
  <c r="N50" i="3"/>
  <c r="N49" i="3"/>
  <c r="N69" i="3"/>
  <c r="R21" i="3" l="1"/>
  <c r="R48" i="3" l="1"/>
  <c r="R47" i="3"/>
  <c r="R71" i="3"/>
  <c r="R50" i="3"/>
  <c r="R54" i="3"/>
  <c r="R67" i="3"/>
  <c r="R49" i="3"/>
  <c r="R69" i="3"/>
  <c r="R51" i="3"/>
  <c r="R64" i="3"/>
  <c r="R70" i="3"/>
  <c r="R65" i="3"/>
  <c r="R53" i="3"/>
  <c r="R66" i="3"/>
  <c r="R52" i="3"/>
  <c r="R68" i="3"/>
  <c r="S12" i="3" l="1"/>
  <c r="S21" i="3" l="1"/>
  <c r="S53" i="3" l="1"/>
  <c r="S50" i="3"/>
  <c r="S49" i="3"/>
  <c r="S54" i="3"/>
  <c r="S51" i="3"/>
  <c r="S52" i="3"/>
  <c r="S70" i="3"/>
  <c r="S47" i="3"/>
  <c r="S68" i="3"/>
  <c r="S48" i="3"/>
  <c r="S69" i="3"/>
  <c r="S67" i="3"/>
  <c r="S65" i="3"/>
  <c r="S66" i="3"/>
  <c r="S71" i="3"/>
  <c r="S64" i="3"/>
  <c r="T12" i="3" l="1"/>
  <c r="T21" i="3" l="1"/>
  <c r="T53" i="3" l="1"/>
  <c r="T64" i="3"/>
  <c r="T69" i="3"/>
  <c r="T66" i="3"/>
  <c r="T65" i="3"/>
  <c r="T70" i="3"/>
  <c r="T68" i="3"/>
  <c r="T50" i="3"/>
  <c r="T52" i="3"/>
  <c r="T67" i="3"/>
  <c r="T47" i="3"/>
  <c r="T71" i="3"/>
  <c r="T49" i="3"/>
  <c r="T54" i="3"/>
  <c r="T48" i="3"/>
  <c r="T51" i="3"/>
  <c r="U12" i="3" l="1"/>
  <c r="V8" i="3"/>
  <c r="V12" i="3" s="1"/>
  <c r="V21" i="3" s="1"/>
  <c r="U21" i="3" l="1"/>
  <c r="V68" i="3"/>
  <c r="V65" i="3"/>
  <c r="V54" i="3"/>
  <c r="V67" i="3"/>
  <c r="V53" i="3"/>
  <c r="V66" i="3"/>
  <c r="V51" i="3"/>
  <c r="V69" i="3"/>
  <c r="V64" i="3"/>
  <c r="V50" i="3"/>
  <c r="V48" i="3"/>
  <c r="V52" i="3"/>
  <c r="V47" i="3"/>
  <c r="V49" i="3"/>
  <c r="V70" i="3"/>
  <c r="V71" i="3"/>
  <c r="U67" i="3" l="1"/>
  <c r="U48" i="3"/>
  <c r="U54" i="3"/>
  <c r="U65" i="3"/>
  <c r="U52" i="3"/>
  <c r="U68" i="3"/>
  <c r="U71" i="3"/>
  <c r="U53" i="3"/>
  <c r="U66" i="3"/>
  <c r="U50" i="3"/>
  <c r="U47" i="3"/>
  <c r="U49" i="3"/>
  <c r="U64" i="3"/>
  <c r="U70" i="3"/>
  <c r="U69" i="3"/>
  <c r="U51" i="3"/>
  <c r="X19" i="6" l="1"/>
  <c r="O19" i="6"/>
  <c r="V17" i="6"/>
  <c r="N36" i="12"/>
  <c r="O35" i="17"/>
  <c r="L36" i="12"/>
  <c r="O32" i="17"/>
  <c r="L35" i="12"/>
  <c r="S38" i="12" l="1"/>
  <c r="U37" i="12"/>
  <c r="V17" i="12"/>
  <c r="O19" i="12"/>
  <c r="X19" i="12" s="1"/>
  <c r="O18" i="12"/>
  <c r="X18" i="12" s="1"/>
  <c r="X18" i="6"/>
  <c r="O18" i="6"/>
  <c r="L12" i="6"/>
  <c r="L12" i="12" s="1"/>
  <c r="M12" i="6"/>
  <c r="M12" i="12" s="1"/>
  <c r="V15" i="6"/>
  <c r="V15" i="12"/>
  <c r="O16" i="12"/>
  <c r="X16" i="6"/>
  <c r="O16" i="6"/>
  <c r="V16" i="12"/>
  <c r="V16" i="6"/>
  <c r="F56" i="17"/>
  <c r="F75" i="17"/>
  <c r="F37" i="12"/>
  <c r="M33" i="12"/>
  <c r="O38" i="17"/>
  <c r="M34" i="12"/>
  <c r="O37" i="17"/>
  <c r="L32" i="12"/>
  <c r="N32" i="12"/>
  <c r="V37" i="17"/>
  <c r="E74" i="17"/>
  <c r="E55" i="17"/>
  <c r="E36" i="12"/>
  <c r="L38" i="12"/>
  <c r="O34" i="17"/>
  <c r="D71" i="17"/>
  <c r="D52" i="17"/>
  <c r="D33" i="12"/>
  <c r="V35" i="17"/>
  <c r="S32" i="12"/>
  <c r="N33" i="12"/>
  <c r="V34" i="17"/>
  <c r="L34" i="12"/>
  <c r="V38" i="17"/>
  <c r="V36" i="17"/>
  <c r="M36" i="12"/>
  <c r="L37" i="12"/>
  <c r="M37" i="12"/>
  <c r="K32" i="12"/>
  <c r="N35" i="12"/>
  <c r="K35" i="12"/>
  <c r="M38" i="12"/>
  <c r="L33" i="12"/>
  <c r="N38" i="12"/>
  <c r="N37" i="12"/>
  <c r="V33" i="17"/>
  <c r="O36" i="17"/>
  <c r="O33" i="17"/>
  <c r="M35" i="12"/>
  <c r="V32" i="17"/>
  <c r="N34" i="12"/>
  <c r="T37" i="12" l="1"/>
  <c r="S33" i="12"/>
  <c r="T38" i="12"/>
  <c r="T33" i="12"/>
  <c r="U34" i="12"/>
  <c r="U33" i="12"/>
  <c r="S36" i="12"/>
  <c r="U36" i="12"/>
  <c r="S37" i="12"/>
  <c r="T35" i="12"/>
  <c r="S34" i="12"/>
  <c r="T36" i="12"/>
  <c r="U35" i="12"/>
  <c r="T34" i="12"/>
  <c r="U38" i="12"/>
  <c r="S35" i="12"/>
  <c r="O35" i="12"/>
  <c r="H32" i="17"/>
  <c r="X16" i="12"/>
  <c r="O17" i="12"/>
  <c r="X17" i="12" s="1"/>
  <c r="X17" i="6"/>
  <c r="O17" i="6"/>
  <c r="G53" i="17"/>
  <c r="G72" i="17"/>
  <c r="G34" i="12"/>
  <c r="G74" i="17"/>
  <c r="G55" i="17"/>
  <c r="G36" i="12"/>
  <c r="F74" i="17"/>
  <c r="F55" i="17"/>
  <c r="F36" i="12"/>
  <c r="D70" i="17"/>
  <c r="D51" i="17"/>
  <c r="D32" i="12"/>
  <c r="E57" i="17"/>
  <c r="E76" i="17"/>
  <c r="E38" i="12"/>
  <c r="H37" i="17"/>
  <c r="D56" i="17"/>
  <c r="D37" i="12"/>
  <c r="R33" i="12"/>
  <c r="F72" i="17"/>
  <c r="F53" i="17"/>
  <c r="F34" i="12"/>
  <c r="F73" i="17"/>
  <c r="F54" i="17"/>
  <c r="F35" i="12"/>
  <c r="R38" i="12"/>
  <c r="F51" i="17"/>
  <c r="F70" i="17"/>
  <c r="F32" i="12"/>
  <c r="R37" i="12"/>
  <c r="F52" i="17"/>
  <c r="F71" i="17"/>
  <c r="F33" i="12"/>
  <c r="H36" i="17"/>
  <c r="D74" i="17"/>
  <c r="D55" i="17"/>
  <c r="D36" i="12"/>
  <c r="K38" i="12"/>
  <c r="E70" i="17"/>
  <c r="E51" i="17"/>
  <c r="E32" i="12"/>
  <c r="G70" i="17"/>
  <c r="G51" i="17"/>
  <c r="G32" i="12"/>
  <c r="R32" i="12"/>
  <c r="R39" i="17"/>
  <c r="V39" i="17" s="1"/>
  <c r="K36" i="12"/>
  <c r="U32" i="12"/>
  <c r="R36" i="12"/>
  <c r="R34" i="12"/>
  <c r="D71" i="12"/>
  <c r="D52" i="12"/>
  <c r="G76" i="17"/>
  <c r="G57" i="17"/>
  <c r="G38" i="12"/>
  <c r="E54" i="17"/>
  <c r="E73" i="17"/>
  <c r="E35" i="12"/>
  <c r="T32" i="12"/>
  <c r="K33" i="12"/>
  <c r="G56" i="17"/>
  <c r="G75" i="17"/>
  <c r="G37" i="12"/>
  <c r="E55" i="12"/>
  <c r="E74" i="12"/>
  <c r="L39" i="12"/>
  <c r="G54" i="17"/>
  <c r="G73" i="17"/>
  <c r="G35" i="12"/>
  <c r="F56" i="12"/>
  <c r="F75" i="12"/>
  <c r="F39" i="17"/>
  <c r="E53" i="17"/>
  <c r="E72" i="17"/>
  <c r="E34" i="12"/>
  <c r="K39" i="17"/>
  <c r="O39" i="17" s="1"/>
  <c r="M32" i="12"/>
  <c r="R35" i="12"/>
  <c r="K34" i="12"/>
  <c r="E56" i="17"/>
  <c r="E75" i="17"/>
  <c r="E37" i="12"/>
  <c r="N39" i="12"/>
  <c r="K37" i="12"/>
  <c r="N20" i="6"/>
  <c r="N20" i="12" s="1"/>
  <c r="L20" i="6"/>
  <c r="L20" i="12" s="1"/>
  <c r="M20" i="6"/>
  <c r="M20" i="12" s="1"/>
  <c r="L23" i="12" l="1"/>
  <c r="N23" i="12"/>
  <c r="O38" i="12"/>
  <c r="O37" i="12"/>
  <c r="O36" i="12"/>
  <c r="M39" i="12"/>
  <c r="O34" i="12"/>
  <c r="O33" i="12"/>
  <c r="V36" i="12"/>
  <c r="V35" i="12"/>
  <c r="V32" i="12"/>
  <c r="V33" i="12"/>
  <c r="V34" i="12"/>
  <c r="V37" i="12"/>
  <c r="V38" i="12"/>
  <c r="T39" i="12"/>
  <c r="S39" i="12"/>
  <c r="U39" i="12"/>
  <c r="O32" i="12"/>
  <c r="H55" i="17"/>
  <c r="H74" i="17" s="1"/>
  <c r="D39" i="17"/>
  <c r="D58" i="17" s="1"/>
  <c r="X36" i="17"/>
  <c r="X32" i="17"/>
  <c r="X37" i="17"/>
  <c r="O15" i="12"/>
  <c r="X15" i="12" s="1"/>
  <c r="X15" i="6"/>
  <c r="O15" i="6"/>
  <c r="G75" i="12"/>
  <c r="G56" i="12"/>
  <c r="E73" i="12"/>
  <c r="E54" i="12"/>
  <c r="G70" i="12"/>
  <c r="G51" i="12"/>
  <c r="E72" i="12"/>
  <c r="E53" i="12"/>
  <c r="R39" i="12"/>
  <c r="F57" i="17"/>
  <c r="F76" i="17"/>
  <c r="F38" i="12"/>
  <c r="G73" i="12"/>
  <c r="G54" i="12"/>
  <c r="G52" i="17"/>
  <c r="G71" i="17"/>
  <c r="G33" i="12"/>
  <c r="H38" i="17"/>
  <c r="D57" i="17"/>
  <c r="D76" i="17"/>
  <c r="D38" i="12"/>
  <c r="H35" i="17"/>
  <c r="D73" i="17"/>
  <c r="D54" i="17"/>
  <c r="D35" i="12"/>
  <c r="H34" i="17"/>
  <c r="D53" i="17"/>
  <c r="D72" i="17"/>
  <c r="D34" i="12"/>
  <c r="K39" i="12"/>
  <c r="F70" i="12"/>
  <c r="F51" i="12"/>
  <c r="D56" i="12"/>
  <c r="H37" i="12"/>
  <c r="E76" i="12"/>
  <c r="E57" i="12"/>
  <c r="H51" i="17"/>
  <c r="G55" i="12"/>
  <c r="G74" i="12"/>
  <c r="E56" i="12"/>
  <c r="E75" i="12"/>
  <c r="E52" i="17"/>
  <c r="E71" i="17"/>
  <c r="E33" i="12"/>
  <c r="H33" i="17"/>
  <c r="E70" i="12"/>
  <c r="E51" i="12"/>
  <c r="F54" i="12"/>
  <c r="F73" i="12"/>
  <c r="F52" i="12"/>
  <c r="F71" i="12"/>
  <c r="F77" i="17"/>
  <c r="F58" i="17"/>
  <c r="F39" i="12"/>
  <c r="D51" i="12"/>
  <c r="H32" i="12"/>
  <c r="D70" i="12"/>
  <c r="G72" i="12"/>
  <c r="G53" i="12"/>
  <c r="G57" i="12"/>
  <c r="G76" i="12"/>
  <c r="G39" i="17"/>
  <c r="E39" i="17"/>
  <c r="D74" i="12"/>
  <c r="H36" i="12"/>
  <c r="D55" i="12"/>
  <c r="F72" i="12"/>
  <c r="F53" i="12"/>
  <c r="H56" i="17"/>
  <c r="H75" i="17" s="1"/>
  <c r="F55" i="12"/>
  <c r="F74" i="12"/>
  <c r="N21" i="6"/>
  <c r="N15" i="4" s="1"/>
  <c r="M21" i="6"/>
  <c r="L21" i="6"/>
  <c r="L15" i="4" s="1"/>
  <c r="X35" i="17" l="1"/>
  <c r="X34" i="17"/>
  <c r="X33" i="17"/>
  <c r="X38" i="17"/>
  <c r="X36" i="12"/>
  <c r="O39" i="12"/>
  <c r="V39" i="12"/>
  <c r="X37" i="12"/>
  <c r="X32" i="12"/>
  <c r="L20" i="4"/>
  <c r="L25" i="4" s="1"/>
  <c r="N20" i="4"/>
  <c r="N25" i="4" s="1"/>
  <c r="D39" i="12"/>
  <c r="D77" i="17"/>
  <c r="H53" i="17"/>
  <c r="H72" i="17" s="1"/>
  <c r="H54" i="17"/>
  <c r="H73" i="17" s="1"/>
  <c r="H39" i="17"/>
  <c r="X39" i="17" s="1"/>
  <c r="H52" i="17"/>
  <c r="H71" i="17" s="1"/>
  <c r="H57" i="17"/>
  <c r="H76" i="17" s="1"/>
  <c r="E58" i="17"/>
  <c r="E77" i="17"/>
  <c r="E39" i="12"/>
  <c r="H70" i="17"/>
  <c r="H38" i="12"/>
  <c r="X38" i="12" s="1"/>
  <c r="D76" i="12"/>
  <c r="D57" i="12"/>
  <c r="H55" i="12"/>
  <c r="H74" i="12" s="1"/>
  <c r="G58" i="17"/>
  <c r="G77" i="17"/>
  <c r="G39" i="12"/>
  <c r="H51" i="12"/>
  <c r="H70" i="12" s="1"/>
  <c r="E52" i="12"/>
  <c r="E71" i="12"/>
  <c r="H33" i="12"/>
  <c r="X33" i="12" s="1"/>
  <c r="H56" i="12"/>
  <c r="H75" i="12" s="1"/>
  <c r="G52" i="12"/>
  <c r="G71" i="12"/>
  <c r="H35" i="12"/>
  <c r="X35" i="12" s="1"/>
  <c r="D73" i="12"/>
  <c r="D54" i="12"/>
  <c r="H54" i="12" s="1"/>
  <c r="F77" i="12"/>
  <c r="F58" i="12"/>
  <c r="D72" i="12"/>
  <c r="D53" i="12"/>
  <c r="H53" i="12" s="1"/>
  <c r="H34" i="12"/>
  <c r="X34" i="12" s="1"/>
  <c r="F76" i="12"/>
  <c r="F57" i="12"/>
  <c r="M50" i="6"/>
  <c r="M64" i="6"/>
  <c r="M48" i="6"/>
  <c r="M67" i="6"/>
  <c r="M65" i="6"/>
  <c r="M70" i="6"/>
  <c r="M71" i="6"/>
  <c r="M54" i="6"/>
  <c r="M68" i="6"/>
  <c r="M66" i="6"/>
  <c r="M49" i="6"/>
  <c r="M51" i="6"/>
  <c r="M69" i="6"/>
  <c r="M52" i="6"/>
  <c r="M53" i="6"/>
  <c r="M47" i="6"/>
  <c r="N74" i="12"/>
  <c r="N72" i="12"/>
  <c r="N73" i="12"/>
  <c r="N56" i="12"/>
  <c r="N58" i="12"/>
  <c r="N57" i="12"/>
  <c r="N77" i="12"/>
  <c r="N55" i="12"/>
  <c r="N51" i="12"/>
  <c r="N70" i="12"/>
  <c r="N71" i="12"/>
  <c r="N52" i="12"/>
  <c r="N75" i="12"/>
  <c r="N53" i="12"/>
  <c r="N54" i="12"/>
  <c r="N76" i="12"/>
  <c r="L75" i="12"/>
  <c r="L55" i="12"/>
  <c r="L74" i="12"/>
  <c r="L54" i="12"/>
  <c r="L73" i="12"/>
  <c r="L53" i="12"/>
  <c r="L72" i="12"/>
  <c r="L58" i="12"/>
  <c r="L51" i="12"/>
  <c r="L70" i="12"/>
  <c r="L76" i="12"/>
  <c r="L57" i="12"/>
  <c r="L56" i="12"/>
  <c r="L77" i="12"/>
  <c r="L68" i="6"/>
  <c r="L66" i="6"/>
  <c r="L49" i="6"/>
  <c r="L67" i="6"/>
  <c r="L64" i="6"/>
  <c r="L69" i="6"/>
  <c r="L50" i="6"/>
  <c r="L71" i="6"/>
  <c r="L54" i="6"/>
  <c r="L70" i="6"/>
  <c r="L65" i="6"/>
  <c r="L51" i="6"/>
  <c r="L52" i="6"/>
  <c r="L48" i="6"/>
  <c r="L53" i="6"/>
  <c r="L47" i="6"/>
  <c r="N50" i="6"/>
  <c r="N67" i="6"/>
  <c r="N54" i="6"/>
  <c r="N47" i="6"/>
  <c r="N52" i="6"/>
  <c r="N69" i="6"/>
  <c r="N70" i="6"/>
  <c r="N71" i="6"/>
  <c r="N68" i="6"/>
  <c r="N48" i="6"/>
  <c r="N64" i="6"/>
  <c r="N49" i="6"/>
  <c r="N66" i="6"/>
  <c r="N65" i="6"/>
  <c r="N51" i="6"/>
  <c r="N53" i="6"/>
  <c r="D77" i="12" l="1"/>
  <c r="N26" i="4"/>
  <c r="L26" i="4"/>
  <c r="D58" i="12"/>
  <c r="H58" i="17"/>
  <c r="H77" i="17" s="1"/>
  <c r="H73" i="12"/>
  <c r="E58" i="12"/>
  <c r="E77" i="12"/>
  <c r="H57" i="12"/>
  <c r="H76" i="12" s="1"/>
  <c r="H72" i="12"/>
  <c r="H52" i="12"/>
  <c r="H71" i="12" s="1"/>
  <c r="G77" i="12"/>
  <c r="G58" i="12"/>
  <c r="H39" i="12"/>
  <c r="X39" i="12" s="1"/>
  <c r="O13" i="12"/>
  <c r="O13" i="6"/>
  <c r="X13" i="6"/>
  <c r="V13" i="12"/>
  <c r="V13" i="6"/>
  <c r="O11" i="12"/>
  <c r="O11" i="6"/>
  <c r="X11" i="6"/>
  <c r="V11" i="12"/>
  <c r="V11" i="6"/>
  <c r="H58" i="12" l="1"/>
  <c r="H77" i="12" s="1"/>
  <c r="X13" i="12"/>
  <c r="X11" i="12"/>
  <c r="O29" i="17" l="1"/>
  <c r="V27" i="17"/>
  <c r="O27" i="17"/>
  <c r="O28" i="17" l="1"/>
  <c r="V30" i="17"/>
  <c r="V29" i="17"/>
  <c r="V28" i="17"/>
  <c r="O30" i="17"/>
  <c r="O31" i="17" l="1"/>
  <c r="K31" i="17"/>
  <c r="R31" i="17"/>
  <c r="V31" i="17" s="1"/>
  <c r="M40" i="12"/>
  <c r="L40" i="12"/>
  <c r="L59" i="12" l="1"/>
  <c r="L78" i="12"/>
  <c r="O40" i="17"/>
  <c r="N40" i="12"/>
  <c r="V40" i="17"/>
  <c r="N59" i="12" l="1"/>
  <c r="N78" i="12"/>
  <c r="R40" i="12"/>
  <c r="K40" i="12"/>
  <c r="O40" i="12" l="1"/>
  <c r="S40" i="12"/>
  <c r="T40" i="12"/>
  <c r="U40" i="12"/>
  <c r="V40" i="12" l="1"/>
  <c r="K20" i="6"/>
  <c r="K20" i="12" s="1"/>
  <c r="O20" i="12" l="1"/>
  <c r="O20" i="6"/>
  <c r="O14" i="6" l="1"/>
  <c r="L52" i="12" l="1"/>
  <c r="L71" i="12"/>
  <c r="X20" i="6"/>
  <c r="O10" i="6"/>
  <c r="V20" i="6" l="1"/>
  <c r="V20" i="12" l="1"/>
  <c r="X20" i="12" l="1"/>
  <c r="O14" i="12"/>
  <c r="O10" i="12" l="1"/>
  <c r="V14" i="6" l="1"/>
  <c r="X14" i="6"/>
  <c r="V10" i="6" l="1"/>
  <c r="X10" i="6"/>
  <c r="V14" i="12" l="1"/>
  <c r="X14" i="12" s="1"/>
  <c r="V10" i="12"/>
  <c r="X10" i="12" s="1"/>
  <c r="V41" i="17"/>
  <c r="R41" i="12" l="1"/>
  <c r="R42" i="17"/>
  <c r="M41" i="12"/>
  <c r="M42" i="17"/>
  <c r="O41" i="17"/>
  <c r="U41" i="12" l="1"/>
  <c r="U42" i="17"/>
  <c r="S41" i="12"/>
  <c r="S42" i="17"/>
  <c r="T41" i="12"/>
  <c r="T42" i="17"/>
  <c r="K41" i="12"/>
  <c r="K42" i="17"/>
  <c r="L41" i="12"/>
  <c r="L42" i="17"/>
  <c r="N41" i="12"/>
  <c r="V42" i="17" l="1"/>
  <c r="V41" i="12"/>
  <c r="O42" i="17"/>
  <c r="O41" i="12"/>
  <c r="N80" i="17"/>
  <c r="N60" i="12"/>
  <c r="N79" i="12"/>
  <c r="L80" i="17"/>
  <c r="L60" i="12"/>
  <c r="L79" i="12"/>
  <c r="E42" i="2" l="1"/>
  <c r="G60" i="2"/>
  <c r="E59" i="2"/>
  <c r="D44" i="2"/>
  <c r="D45" i="2"/>
  <c r="E44" i="2"/>
  <c r="E45" i="2"/>
  <c r="X25" i="2" l="1"/>
  <c r="X28" i="2"/>
  <c r="X26" i="2"/>
  <c r="X27" i="2"/>
  <c r="D42" i="2"/>
  <c r="D43" i="2"/>
  <c r="G43" i="2"/>
  <c r="D60" i="2"/>
  <c r="D29" i="2"/>
  <c r="F42" i="6"/>
  <c r="G60" i="6"/>
  <c r="F44" i="6"/>
  <c r="F46" i="17"/>
  <c r="E44" i="6"/>
  <c r="F49" i="17"/>
  <c r="D59" i="2"/>
  <c r="H25" i="2"/>
  <c r="F29" i="2"/>
  <c r="F59" i="2"/>
  <c r="F42" i="2"/>
  <c r="F60" i="2"/>
  <c r="F43" i="2"/>
  <c r="E49" i="17"/>
  <c r="G59" i="2"/>
  <c r="G42" i="2"/>
  <c r="G29" i="2"/>
  <c r="G62" i="2"/>
  <c r="G45" i="2"/>
  <c r="E48" i="17"/>
  <c r="E60" i="2"/>
  <c r="E43" i="2"/>
  <c r="H28" i="2"/>
  <c r="F45" i="2"/>
  <c r="F62" i="2"/>
  <c r="H26" i="2"/>
  <c r="F61" i="2"/>
  <c r="F44" i="2"/>
  <c r="H27" i="2"/>
  <c r="E29" i="2"/>
  <c r="G61" i="2"/>
  <c r="G44" i="2"/>
  <c r="X28" i="6" l="1"/>
  <c r="X27" i="6"/>
  <c r="X25" i="6"/>
  <c r="X26" i="6"/>
  <c r="D46" i="2"/>
  <c r="D44" i="6"/>
  <c r="H27" i="17"/>
  <c r="D63" i="2"/>
  <c r="D38" i="2"/>
  <c r="F59" i="6"/>
  <c r="D29" i="12"/>
  <c r="F27" i="12"/>
  <c r="F65" i="17"/>
  <c r="G43" i="6"/>
  <c r="F61" i="6"/>
  <c r="H27" i="6"/>
  <c r="F68" i="17"/>
  <c r="H45" i="2"/>
  <c r="H62" i="2" s="1"/>
  <c r="G28" i="12"/>
  <c r="H29" i="2"/>
  <c r="F29" i="12"/>
  <c r="H42" i="2"/>
  <c r="H59" i="2" s="1"/>
  <c r="F31" i="17"/>
  <c r="F50" i="17" s="1"/>
  <c r="E29" i="12"/>
  <c r="H43" i="2"/>
  <c r="H60" i="2" s="1"/>
  <c r="H44" i="2"/>
  <c r="H61" i="2" s="1"/>
  <c r="G62" i="6"/>
  <c r="G45" i="6"/>
  <c r="G30" i="12"/>
  <c r="E46" i="17"/>
  <c r="E65" i="17"/>
  <c r="E31" i="17"/>
  <c r="F60" i="6"/>
  <c r="F43" i="6"/>
  <c r="F28" i="12"/>
  <c r="G68" i="17"/>
  <c r="G49" i="17"/>
  <c r="D55" i="2"/>
  <c r="G48" i="17"/>
  <c r="G67" i="17"/>
  <c r="E66" i="17"/>
  <c r="E47" i="17"/>
  <c r="G46" i="17"/>
  <c r="G65" i="17"/>
  <c r="G31" i="17"/>
  <c r="G44" i="6"/>
  <c r="G61" i="6"/>
  <c r="G29" i="12"/>
  <c r="D48" i="17"/>
  <c r="H29" i="17"/>
  <c r="E43" i="6"/>
  <c r="E60" i="6"/>
  <c r="E28" i="12"/>
  <c r="H28" i="6"/>
  <c r="D45" i="6"/>
  <c r="D30" i="12"/>
  <c r="D29" i="6"/>
  <c r="H25" i="6"/>
  <c r="D59" i="6"/>
  <c r="D42" i="6"/>
  <c r="D27" i="12"/>
  <c r="F66" i="17"/>
  <c r="F47" i="17"/>
  <c r="E29" i="6"/>
  <c r="E42" i="6"/>
  <c r="E59" i="6"/>
  <c r="E27" i="12"/>
  <c r="G66" i="17"/>
  <c r="G47" i="17"/>
  <c r="D65" i="17"/>
  <c r="D46" i="17"/>
  <c r="D31" i="17"/>
  <c r="E38" i="2"/>
  <c r="E72" i="2" s="1"/>
  <c r="E63" i="2"/>
  <c r="E46" i="2"/>
  <c r="E55" i="2" s="1"/>
  <c r="E45" i="6"/>
  <c r="E30" i="12"/>
  <c r="F45" i="6"/>
  <c r="F62" i="6"/>
  <c r="F30" i="12"/>
  <c r="H26" i="6"/>
  <c r="D43" i="6"/>
  <c r="D60" i="6"/>
  <c r="D28" i="12"/>
  <c r="D49" i="17"/>
  <c r="H30" i="17"/>
  <c r="F67" i="17"/>
  <c r="F48" i="17"/>
  <c r="G29" i="6"/>
  <c r="G59" i="6"/>
  <c r="G42" i="6"/>
  <c r="G27" i="12"/>
  <c r="G63" i="2"/>
  <c r="G38" i="2"/>
  <c r="G72" i="2" s="1"/>
  <c r="G46" i="2"/>
  <c r="G55" i="2" s="1"/>
  <c r="F46" i="2"/>
  <c r="F55" i="2" s="1"/>
  <c r="F63" i="2"/>
  <c r="F38" i="2"/>
  <c r="F72" i="2" s="1"/>
  <c r="D47" i="17"/>
  <c r="H28" i="17"/>
  <c r="D66" i="17"/>
  <c r="F29" i="6"/>
  <c r="H55" i="2" l="1"/>
  <c r="X27" i="17"/>
  <c r="X30" i="17"/>
  <c r="X29" i="17"/>
  <c r="X28" i="17"/>
  <c r="G66" i="12"/>
  <c r="F46" i="12"/>
  <c r="F67" i="12"/>
  <c r="H44" i="6"/>
  <c r="D72" i="2"/>
  <c r="D39" i="2"/>
  <c r="E39" i="2" s="1"/>
  <c r="G47" i="12"/>
  <c r="D48" i="12"/>
  <c r="E48" i="12"/>
  <c r="F65" i="12"/>
  <c r="F48" i="12"/>
  <c r="H43" i="6"/>
  <c r="F69" i="17"/>
  <c r="H42" i="6"/>
  <c r="H70" i="6" s="1"/>
  <c r="H38" i="2"/>
  <c r="G63" i="6"/>
  <c r="G38" i="6"/>
  <c r="G46" i="6"/>
  <c r="G31" i="12"/>
  <c r="H29" i="6"/>
  <c r="D46" i="6"/>
  <c r="D38" i="6"/>
  <c r="D63" i="6"/>
  <c r="D31" i="12"/>
  <c r="G48" i="12"/>
  <c r="G67" i="12"/>
  <c r="D66" i="12"/>
  <c r="H28" i="12"/>
  <c r="D47" i="12"/>
  <c r="E49" i="12"/>
  <c r="H31" i="17"/>
  <c r="D69" i="17"/>
  <c r="D50" i="17"/>
  <c r="E66" i="12"/>
  <c r="E47" i="12"/>
  <c r="G68" i="12"/>
  <c r="G49" i="12"/>
  <c r="D46" i="12"/>
  <c r="D65" i="12"/>
  <c r="H27" i="12"/>
  <c r="H45" i="6"/>
  <c r="H48" i="17"/>
  <c r="H67" i="17" s="1"/>
  <c r="D56" i="2"/>
  <c r="E65" i="12"/>
  <c r="E46" i="12"/>
  <c r="F66" i="12"/>
  <c r="F47" i="12"/>
  <c r="F63" i="6"/>
  <c r="F38" i="6"/>
  <c r="F46" i="6"/>
  <c r="F31" i="12"/>
  <c r="H47" i="17"/>
  <c r="H66" i="17" s="1"/>
  <c r="G65" i="12"/>
  <c r="G46" i="12"/>
  <c r="H29" i="12"/>
  <c r="H46" i="17"/>
  <c r="H65" i="17" s="1"/>
  <c r="H49" i="17"/>
  <c r="H68" i="17" s="1"/>
  <c r="F49" i="12"/>
  <c r="F68" i="12"/>
  <c r="E38" i="6"/>
  <c r="E63" i="6"/>
  <c r="E46" i="6"/>
  <c r="E31" i="12"/>
  <c r="D49" i="12"/>
  <c r="H30" i="12"/>
  <c r="G69" i="17"/>
  <c r="G50" i="17"/>
  <c r="H46" i="2"/>
  <c r="H63" i="2" s="1"/>
  <c r="E50" i="17"/>
  <c r="E69" i="17"/>
  <c r="X31" i="17" l="1"/>
  <c r="D73" i="2"/>
  <c r="H48" i="12"/>
  <c r="H67" i="12" s="1"/>
  <c r="H60" i="6"/>
  <c r="H69" i="6"/>
  <c r="H63" i="6"/>
  <c r="H72" i="2"/>
  <c r="H71" i="6"/>
  <c r="H65" i="6"/>
  <c r="H68" i="6"/>
  <c r="H59" i="6"/>
  <c r="H67" i="6"/>
  <c r="H46" i="12"/>
  <c r="H65" i="12" s="1"/>
  <c r="H64" i="6"/>
  <c r="H62" i="6"/>
  <c r="H66" i="6"/>
  <c r="H61" i="6"/>
  <c r="H47" i="12"/>
  <c r="H66" i="12" s="1"/>
  <c r="G69" i="12"/>
  <c r="G50" i="12"/>
  <c r="H50" i="17"/>
  <c r="H69" i="17" s="1"/>
  <c r="D50" i="12"/>
  <c r="H31" i="12"/>
  <c r="D69" i="12"/>
  <c r="E78" i="17"/>
  <c r="E40" i="12"/>
  <c r="E59" i="17"/>
  <c r="E55" i="6"/>
  <c r="E72" i="6"/>
  <c r="F69" i="12"/>
  <c r="F50" i="12"/>
  <c r="H49" i="12"/>
  <c r="H68" i="12" s="1"/>
  <c r="H46" i="6"/>
  <c r="G55" i="6"/>
  <c r="G72" i="6"/>
  <c r="F55" i="6"/>
  <c r="F72" i="6"/>
  <c r="D72" i="6"/>
  <c r="D55" i="6"/>
  <c r="H38" i="6"/>
  <c r="H72" i="6" s="1"/>
  <c r="D39" i="6"/>
  <c r="F39" i="2"/>
  <c r="E73" i="2"/>
  <c r="E69" i="12"/>
  <c r="E50" i="12"/>
  <c r="E56" i="2"/>
  <c r="F56" i="2" s="1"/>
  <c r="G56" i="2" s="1"/>
  <c r="D40" i="12" l="1"/>
  <c r="D78" i="17"/>
  <c r="D59" i="17"/>
  <c r="H55" i="6"/>
  <c r="H50" i="12"/>
  <c r="H69" i="12" s="1"/>
  <c r="G42" i="17"/>
  <c r="G60" i="17"/>
  <c r="G79" i="17"/>
  <c r="G41" i="12"/>
  <c r="E78" i="12"/>
  <c r="E59" i="12"/>
  <c r="F79" i="17"/>
  <c r="F60" i="17"/>
  <c r="F42" i="17"/>
  <c r="F41" i="12"/>
  <c r="G39" i="2"/>
  <c r="F73" i="2"/>
  <c r="E39" i="6"/>
  <c r="D56" i="6"/>
  <c r="D73" i="6"/>
  <c r="H41" i="17"/>
  <c r="X41" i="17" s="1"/>
  <c r="D41" i="12"/>
  <c r="D60" i="17"/>
  <c r="D42" i="17"/>
  <c r="D79" i="17"/>
  <c r="D59" i="12"/>
  <c r="F59" i="17"/>
  <c r="F78" i="17"/>
  <c r="F40" i="12"/>
  <c r="E79" i="17"/>
  <c r="E42" i="17"/>
  <c r="E41" i="12"/>
  <c r="E60" i="17"/>
  <c r="E61" i="17" s="1"/>
  <c r="G59" i="17"/>
  <c r="G40" i="12"/>
  <c r="G78" i="17"/>
  <c r="H40" i="17"/>
  <c r="X40" i="17" l="1"/>
  <c r="D78" i="12"/>
  <c r="G78" i="12"/>
  <c r="G59" i="12"/>
  <c r="D42" i="12"/>
  <c r="D60" i="12"/>
  <c r="D79" i="12"/>
  <c r="H41" i="12"/>
  <c r="X41" i="12" s="1"/>
  <c r="H59" i="17"/>
  <c r="H78" i="17" s="1"/>
  <c r="F61" i="17"/>
  <c r="G73" i="2"/>
  <c r="G61" i="17"/>
  <c r="F78" i="12"/>
  <c r="F59" i="12"/>
  <c r="D80" i="17"/>
  <c r="D43" i="17"/>
  <c r="H42" i="17"/>
  <c r="D14" i="4"/>
  <c r="D19" i="4" s="1"/>
  <c r="F42" i="12"/>
  <c r="F79" i="12"/>
  <c r="F60" i="12"/>
  <c r="G80" i="17"/>
  <c r="G14" i="4"/>
  <c r="G19" i="4" s="1"/>
  <c r="E80" i="17"/>
  <c r="E14" i="4"/>
  <c r="E19" i="4" s="1"/>
  <c r="E79" i="12"/>
  <c r="E42" i="12"/>
  <c r="E60" i="12"/>
  <c r="E61" i="12" s="1"/>
  <c r="H40" i="12"/>
  <c r="X40" i="12" s="1"/>
  <c r="D61" i="17"/>
  <c r="H60" i="17"/>
  <c r="H79" i="17" s="1"/>
  <c r="F39" i="6"/>
  <c r="E73" i="6"/>
  <c r="E56" i="6"/>
  <c r="F80" i="17"/>
  <c r="F14" i="4"/>
  <c r="F19" i="4" s="1"/>
  <c r="G60" i="12"/>
  <c r="G79" i="12"/>
  <c r="G42" i="12"/>
  <c r="G80" i="12" l="1"/>
  <c r="E80" i="12"/>
  <c r="F80" i="12"/>
  <c r="H59" i="12"/>
  <c r="H78" i="12" s="1"/>
  <c r="F61" i="12"/>
  <c r="H42" i="12"/>
  <c r="D80" i="12"/>
  <c r="D43" i="12"/>
  <c r="H61" i="17"/>
  <c r="H80" i="17" s="1"/>
  <c r="D62" i="17"/>
  <c r="G16" i="4"/>
  <c r="G21" i="4"/>
  <c r="E43" i="17"/>
  <c r="D81" i="17"/>
  <c r="G61" i="12"/>
  <c r="D16" i="4"/>
  <c r="F21" i="4"/>
  <c r="F16" i="4"/>
  <c r="F73" i="6"/>
  <c r="G39" i="6"/>
  <c r="F56" i="6"/>
  <c r="E16" i="4"/>
  <c r="E21" i="4"/>
  <c r="H14" i="4"/>
  <c r="H16" i="4" s="1"/>
  <c r="X42" i="17"/>
  <c r="H60" i="12"/>
  <c r="H79" i="12" s="1"/>
  <c r="D61" i="12"/>
  <c r="H19" i="4" l="1"/>
  <c r="H21" i="4" s="1"/>
  <c r="D21" i="4"/>
  <c r="G73" i="6"/>
  <c r="G56" i="6"/>
  <c r="D81" i="12"/>
  <c r="E43" i="12"/>
  <c r="D62" i="12"/>
  <c r="E62" i="12" s="1"/>
  <c r="F62" i="12" s="1"/>
  <c r="G62" i="12" s="1"/>
  <c r="H61" i="12"/>
  <c r="H80" i="12" s="1"/>
  <c r="E62" i="17"/>
  <c r="F62" i="17" s="1"/>
  <c r="G62" i="17" s="1"/>
  <c r="F43" i="17"/>
  <c r="E81" i="17"/>
  <c r="G43" i="17" l="1"/>
  <c r="F81" i="17"/>
  <c r="E81" i="12"/>
  <c r="F43" i="12"/>
  <c r="F81" i="12" l="1"/>
  <c r="G43" i="12"/>
  <c r="G81" i="17"/>
  <c r="K43" i="17"/>
  <c r="L43" i="17" s="1"/>
  <c r="M43" i="17" l="1"/>
  <c r="N43" i="17" s="1"/>
  <c r="R43" i="17" s="1"/>
  <c r="G81" i="12"/>
  <c r="S43" i="17" l="1"/>
  <c r="T43" i="17" s="1"/>
  <c r="U43" i="17" s="1"/>
  <c r="O9" i="17"/>
  <c r="K12" i="17"/>
  <c r="X9" i="17" l="1"/>
  <c r="O12" i="17"/>
  <c r="K23" i="17"/>
  <c r="K67" i="17" s="1"/>
  <c r="X12" i="17" l="1"/>
  <c r="K60" i="17"/>
  <c r="K53" i="17"/>
  <c r="K50" i="17"/>
  <c r="K59" i="17"/>
  <c r="K52" i="17"/>
  <c r="K73" i="17"/>
  <c r="K46" i="17"/>
  <c r="K80" i="17"/>
  <c r="K75" i="17"/>
  <c r="K56" i="17"/>
  <c r="K68" i="17"/>
  <c r="K55" i="17"/>
  <c r="K47" i="17"/>
  <c r="K71" i="17"/>
  <c r="K70" i="17"/>
  <c r="K49" i="17"/>
  <c r="K58" i="17"/>
  <c r="K65" i="17"/>
  <c r="K24" i="17"/>
  <c r="K72" i="17"/>
  <c r="K78" i="17"/>
  <c r="K69" i="17"/>
  <c r="K9" i="4"/>
  <c r="K66" i="17"/>
  <c r="K51" i="17"/>
  <c r="K57" i="17"/>
  <c r="K79" i="17"/>
  <c r="K54" i="17"/>
  <c r="K48" i="17"/>
  <c r="K77" i="17"/>
  <c r="K74" i="17"/>
  <c r="K76" i="17"/>
  <c r="K61" i="17" l="1"/>
  <c r="K62" i="17" s="1"/>
  <c r="K81" i="17"/>
  <c r="L24" i="17"/>
  <c r="L81" i="17" s="1"/>
  <c r="L62" i="17" l="1"/>
  <c r="O9" i="2" l="1"/>
  <c r="K12" i="2"/>
  <c r="K21" i="2" l="1"/>
  <c r="O12" i="2"/>
  <c r="O21" i="2" s="1"/>
  <c r="X21" i="2" s="1"/>
  <c r="X8" i="2"/>
  <c r="X9" i="2"/>
  <c r="K65" i="2" l="1"/>
  <c r="K47" i="2"/>
  <c r="K64" i="2"/>
  <c r="K67" i="2"/>
  <c r="K49" i="2"/>
  <c r="X49" i="2" s="1"/>
  <c r="X66" i="2" s="1"/>
  <c r="K54" i="2"/>
  <c r="X54" i="2" s="1"/>
  <c r="X71" i="2" s="1"/>
  <c r="K51" i="2"/>
  <c r="X51" i="2" s="1"/>
  <c r="X68" i="2" s="1"/>
  <c r="K69" i="2"/>
  <c r="K22" i="2"/>
  <c r="L22" i="2" s="1"/>
  <c r="M22" i="2" s="1"/>
  <c r="K68" i="2"/>
  <c r="K53" i="2"/>
  <c r="X53" i="2" s="1"/>
  <c r="X70" i="2" s="1"/>
  <c r="K50" i="2"/>
  <c r="K66" i="2"/>
  <c r="K48" i="2"/>
  <c r="X48" i="2" s="1"/>
  <c r="X65" i="2" s="1"/>
  <c r="K52" i="2"/>
  <c r="X52" i="2" s="1"/>
  <c r="X69" i="2" s="1"/>
  <c r="K71" i="2"/>
  <c r="K70" i="2"/>
  <c r="X12" i="2"/>
  <c r="X47" i="2" l="1"/>
  <c r="X64" i="2" s="1"/>
  <c r="X50" i="2"/>
  <c r="X67" i="2" s="1"/>
  <c r="N22" i="2"/>
  <c r="R22" i="2" l="1"/>
  <c r="X9" i="3"/>
  <c r="O9" i="3"/>
  <c r="O8" i="3"/>
  <c r="K12" i="3"/>
  <c r="K21" i="3" s="1"/>
  <c r="S22" i="2" l="1"/>
  <c r="O12" i="3"/>
  <c r="O21" i="3" s="1"/>
  <c r="O54" i="3" s="1"/>
  <c r="X12" i="3"/>
  <c r="K65" i="3"/>
  <c r="X21" i="3"/>
  <c r="K68" i="3"/>
  <c r="K64" i="3"/>
  <c r="K49" i="3"/>
  <c r="K50" i="3"/>
  <c r="K67" i="3"/>
  <c r="K69" i="3"/>
  <c r="K71" i="3"/>
  <c r="K66" i="3"/>
  <c r="K51" i="3"/>
  <c r="K52" i="3"/>
  <c r="K53" i="3"/>
  <c r="K70" i="3"/>
  <c r="K54" i="3"/>
  <c r="K48" i="3"/>
  <c r="K22" i="3"/>
  <c r="L22" i="3" s="1"/>
  <c r="K47" i="3"/>
  <c r="T22" i="2" l="1"/>
  <c r="O70" i="3"/>
  <c r="O67" i="3"/>
  <c r="O66" i="3"/>
  <c r="O68" i="3"/>
  <c r="O69" i="3"/>
  <c r="O51" i="3"/>
  <c r="O71" i="3"/>
  <c r="O49" i="3"/>
  <c r="O48" i="3"/>
  <c r="O65" i="3"/>
  <c r="O47" i="3"/>
  <c r="O50" i="3"/>
  <c r="O52" i="3"/>
  <c r="O53" i="3"/>
  <c r="O64" i="3"/>
  <c r="X50" i="3"/>
  <c r="X65" i="3"/>
  <c r="X47" i="3"/>
  <c r="X51" i="3"/>
  <c r="X71" i="3"/>
  <c r="X67" i="3"/>
  <c r="X49" i="3"/>
  <c r="X52" i="3"/>
  <c r="X68" i="3"/>
  <c r="X64" i="3"/>
  <c r="X48" i="3"/>
  <c r="X66" i="3"/>
  <c r="X70" i="3"/>
  <c r="X53" i="3"/>
  <c r="X69" i="3"/>
  <c r="X54" i="3"/>
  <c r="M22" i="3"/>
  <c r="U22" i="2" l="1"/>
  <c r="N22" i="3"/>
  <c r="R22" i="3" s="1"/>
  <c r="X9" i="6"/>
  <c r="O9" i="6"/>
  <c r="O8" i="6"/>
  <c r="X8" i="6"/>
  <c r="X8" i="12"/>
  <c r="O9" i="12"/>
  <c r="X9" i="12" s="1"/>
  <c r="K12" i="6"/>
  <c r="K12" i="12" s="1"/>
  <c r="K23" i="12" l="1"/>
  <c r="K53" i="12" s="1"/>
  <c r="O12" i="6"/>
  <c r="O21" i="6" s="1"/>
  <c r="K21" i="6"/>
  <c r="K15" i="4" s="1"/>
  <c r="K20" i="4" s="1"/>
  <c r="O12" i="12"/>
  <c r="K58" i="12"/>
  <c r="K51" i="12"/>
  <c r="K10" i="4"/>
  <c r="O8" i="4"/>
  <c r="K76" i="12"/>
  <c r="K79" i="12"/>
  <c r="K78" i="12"/>
  <c r="K71" i="12"/>
  <c r="K72" i="12"/>
  <c r="K73" i="12"/>
  <c r="K70" i="12"/>
  <c r="K54" i="12"/>
  <c r="K52" i="12"/>
  <c r="K75" i="12"/>
  <c r="K59" i="12"/>
  <c r="K57" i="12"/>
  <c r="K55" i="12"/>
  <c r="K74" i="12"/>
  <c r="K56" i="12"/>
  <c r="K24" i="12"/>
  <c r="L24" i="12" s="1"/>
  <c r="K77" i="12"/>
  <c r="K25" i="4" l="1"/>
  <c r="K60" i="12"/>
  <c r="K51" i="6"/>
  <c r="K70" i="6"/>
  <c r="K66" i="6"/>
  <c r="K53" i="6"/>
  <c r="K69" i="6"/>
  <c r="K47" i="6"/>
  <c r="K22" i="6"/>
  <c r="L22" i="6" s="1"/>
  <c r="M22" i="6" s="1"/>
  <c r="K68" i="6"/>
  <c r="K52" i="6"/>
  <c r="K67" i="6"/>
  <c r="K54" i="6"/>
  <c r="K48" i="6"/>
  <c r="K65" i="6"/>
  <c r="K49" i="6"/>
  <c r="K50" i="6"/>
  <c r="K64" i="6"/>
  <c r="K71" i="6"/>
  <c r="S22" i="3"/>
  <c r="O51" i="6"/>
  <c r="O49" i="6"/>
  <c r="O65" i="6"/>
  <c r="O48" i="6"/>
  <c r="O66" i="6"/>
  <c r="O71" i="6"/>
  <c r="O47" i="6"/>
  <c r="O64" i="6"/>
  <c r="O69" i="6"/>
  <c r="O53" i="6"/>
  <c r="O70" i="6"/>
  <c r="O50" i="6"/>
  <c r="O68" i="6"/>
  <c r="O67" i="6"/>
  <c r="O54" i="6"/>
  <c r="O52" i="6"/>
  <c r="T22" i="3" l="1"/>
  <c r="K26" i="4"/>
  <c r="N22" i="6"/>
  <c r="R22" i="6" s="1"/>
  <c r="R43" i="6"/>
  <c r="R61" i="6"/>
  <c r="R59" i="6"/>
  <c r="R60" i="6"/>
  <c r="R64" i="6"/>
  <c r="R71" i="6"/>
  <c r="R70" i="6"/>
  <c r="R47" i="6"/>
  <c r="R68" i="6"/>
  <c r="R44" i="6"/>
  <c r="R45" i="6"/>
  <c r="R53" i="6"/>
  <c r="R67" i="6"/>
  <c r="R50" i="6"/>
  <c r="R63" i="6"/>
  <c r="R65" i="6"/>
  <c r="R66" i="6"/>
  <c r="R52" i="6"/>
  <c r="R49" i="6"/>
  <c r="R46" i="6"/>
  <c r="R42" i="6"/>
  <c r="R69" i="6"/>
  <c r="R48" i="6"/>
  <c r="R54" i="6"/>
  <c r="R51" i="6"/>
  <c r="R62" i="6"/>
  <c r="X12" i="6"/>
  <c r="V12" i="6"/>
  <c r="V21" i="6" s="1"/>
  <c r="U22" i="3" l="1"/>
  <c r="S22" i="6"/>
  <c r="T22" i="6" s="1"/>
  <c r="S42" i="6"/>
  <c r="S45" i="6"/>
  <c r="S66" i="6"/>
  <c r="S65" i="6"/>
  <c r="S43" i="6"/>
  <c r="S69" i="6"/>
  <c r="S68" i="6"/>
  <c r="S44" i="6"/>
  <c r="S70" i="6"/>
  <c r="S60" i="6"/>
  <c r="S62" i="6"/>
  <c r="S49" i="6"/>
  <c r="S67" i="6"/>
  <c r="S53" i="6"/>
  <c r="S61" i="6"/>
  <c r="S59" i="6"/>
  <c r="S71" i="6"/>
  <c r="S54" i="6"/>
  <c r="S50" i="6"/>
  <c r="S48" i="6"/>
  <c r="S51" i="6"/>
  <c r="S47" i="6"/>
  <c r="S52" i="6"/>
  <c r="S64" i="6"/>
  <c r="V50" i="6"/>
  <c r="V66" i="6"/>
  <c r="V52" i="6"/>
  <c r="V49" i="6"/>
  <c r="V64" i="6"/>
  <c r="V47" i="6"/>
  <c r="V69" i="6"/>
  <c r="V48" i="6"/>
  <c r="V71" i="6"/>
  <c r="V68" i="6"/>
  <c r="V54" i="6"/>
  <c r="V59" i="6"/>
  <c r="V51" i="6"/>
  <c r="V67" i="6"/>
  <c r="V65" i="6"/>
  <c r="V70" i="6"/>
  <c r="V42" i="6"/>
  <c r="V53" i="6"/>
  <c r="T52" i="6"/>
  <c r="T69" i="6"/>
  <c r="T53" i="6"/>
  <c r="T48" i="6"/>
  <c r="T67" i="6"/>
  <c r="T49" i="6"/>
  <c r="T50" i="6"/>
  <c r="T65" i="6"/>
  <c r="T47" i="6"/>
  <c r="T60" i="6"/>
  <c r="T62" i="6"/>
  <c r="T70" i="6"/>
  <c r="T64" i="6"/>
  <c r="T43" i="6"/>
  <c r="T45" i="6"/>
  <c r="T61" i="6"/>
  <c r="T51" i="6"/>
  <c r="T59" i="6"/>
  <c r="T68" i="6"/>
  <c r="T54" i="6"/>
  <c r="T66" i="6"/>
  <c r="T44" i="6"/>
  <c r="T71" i="6"/>
  <c r="T42" i="6"/>
  <c r="V12" i="12" l="1"/>
  <c r="X12" i="12" s="1"/>
  <c r="U52" i="6"/>
  <c r="U43" i="6"/>
  <c r="U62" i="6"/>
  <c r="U49" i="6"/>
  <c r="U66" i="6"/>
  <c r="U68" i="6"/>
  <c r="U60" i="6"/>
  <c r="U48" i="6"/>
  <c r="U53" i="6"/>
  <c r="U64" i="6"/>
  <c r="U50" i="6"/>
  <c r="U44" i="6"/>
  <c r="U59" i="6"/>
  <c r="U69" i="6"/>
  <c r="U51" i="6"/>
  <c r="U54" i="6"/>
  <c r="U67" i="6"/>
  <c r="U47" i="6"/>
  <c r="U61" i="6"/>
  <c r="U70" i="6"/>
  <c r="U71" i="6"/>
  <c r="U45" i="6"/>
  <c r="U65" i="6"/>
  <c r="U42" i="6"/>
  <c r="X21" i="6"/>
  <c r="U22" i="6"/>
  <c r="X54" i="6" l="1"/>
  <c r="X53" i="6"/>
  <c r="X50" i="6"/>
  <c r="X47" i="6"/>
  <c r="X71" i="6"/>
  <c r="X66" i="6"/>
  <c r="X68" i="6"/>
  <c r="X69" i="6"/>
  <c r="X52" i="6"/>
  <c r="X67" i="6"/>
  <c r="X49" i="6"/>
  <c r="X64" i="6"/>
  <c r="X65" i="6"/>
  <c r="X48" i="6"/>
  <c r="X70" i="6"/>
  <c r="X51" i="6"/>
  <c r="M22" i="12" l="1"/>
  <c r="O22" i="17"/>
  <c r="M23" i="17"/>
  <c r="M9" i="4" l="1"/>
  <c r="M10" i="4" s="1"/>
  <c r="M15" i="4"/>
  <c r="M20" i="4" s="1"/>
  <c r="M24" i="17"/>
  <c r="N24" i="17" s="1"/>
  <c r="M54" i="17"/>
  <c r="O54" i="17" s="1"/>
  <c r="M58" i="17"/>
  <c r="O58" i="17" s="1"/>
  <c r="M59" i="17"/>
  <c r="O59" i="17" s="1"/>
  <c r="M77" i="17"/>
  <c r="M49" i="17"/>
  <c r="O49" i="17" s="1"/>
  <c r="M69" i="17"/>
  <c r="M73" i="17"/>
  <c r="M52" i="17"/>
  <c r="O52" i="17" s="1"/>
  <c r="M56" i="17"/>
  <c r="O56" i="17" s="1"/>
  <c r="M48" i="17"/>
  <c r="O48" i="17" s="1"/>
  <c r="M75" i="17"/>
  <c r="M79" i="17"/>
  <c r="M66" i="17"/>
  <c r="M71" i="17"/>
  <c r="M51" i="17"/>
  <c r="O51" i="17" s="1"/>
  <c r="M55" i="17"/>
  <c r="O55" i="17" s="1"/>
  <c r="M46" i="17"/>
  <c r="O46" i="17" s="1"/>
  <c r="M60" i="17"/>
  <c r="M78" i="17"/>
  <c r="M65" i="17"/>
  <c r="M70" i="17"/>
  <c r="M74" i="17"/>
  <c r="M53" i="17"/>
  <c r="O53" i="17" s="1"/>
  <c r="M57" i="17"/>
  <c r="O57" i="17" s="1"/>
  <c r="M50" i="17"/>
  <c r="O50" i="17" s="1"/>
  <c r="M76" i="17"/>
  <c r="M47" i="17"/>
  <c r="O47" i="17" s="1"/>
  <c r="M68" i="17"/>
  <c r="M72" i="17"/>
  <c r="M67" i="17"/>
  <c r="M80" i="17"/>
  <c r="O22" i="12"/>
  <c r="M23" i="12"/>
  <c r="M25" i="4" l="1"/>
  <c r="N81" i="17"/>
  <c r="M81" i="17"/>
  <c r="M51" i="12"/>
  <c r="O51" i="12" s="1"/>
  <c r="M74" i="12"/>
  <c r="M76" i="12"/>
  <c r="M55" i="12"/>
  <c r="O55" i="12" s="1"/>
  <c r="M77" i="12"/>
  <c r="M70" i="12"/>
  <c r="M56" i="12"/>
  <c r="O56" i="12" s="1"/>
  <c r="M53" i="12"/>
  <c r="O53" i="12" s="1"/>
  <c r="M75" i="12"/>
  <c r="M73" i="12"/>
  <c r="M57" i="12"/>
  <c r="O57" i="12" s="1"/>
  <c r="M72" i="12"/>
  <c r="M71" i="12"/>
  <c r="M54" i="12"/>
  <c r="O54" i="12" s="1"/>
  <c r="M58" i="12"/>
  <c r="O58" i="12" s="1"/>
  <c r="M52" i="12"/>
  <c r="O52" i="12" s="1"/>
  <c r="M59" i="12"/>
  <c r="O59" i="12" s="1"/>
  <c r="M78" i="12"/>
  <c r="M79" i="12"/>
  <c r="M60" i="12"/>
  <c r="M24" i="12"/>
  <c r="N24" i="12" s="1"/>
  <c r="O66" i="17"/>
  <c r="O70" i="17"/>
  <c r="O78" i="17"/>
  <c r="O76" i="17"/>
  <c r="O74" i="17"/>
  <c r="O71" i="17"/>
  <c r="O15" i="4"/>
  <c r="O72" i="17"/>
  <c r="O9" i="4"/>
  <c r="O10" i="4" s="1"/>
  <c r="O23" i="12"/>
  <c r="M61" i="17"/>
  <c r="M62" i="17" s="1"/>
  <c r="N62" i="17" s="1"/>
  <c r="O60" i="17"/>
  <c r="O67" i="17"/>
  <c r="O77" i="17"/>
  <c r="O69" i="17"/>
  <c r="O65" i="17"/>
  <c r="O75" i="17"/>
  <c r="O68" i="17"/>
  <c r="O73" i="17"/>
  <c r="M26" i="4" l="1"/>
  <c r="O76" i="12"/>
  <c r="O71" i="12"/>
  <c r="O72" i="12"/>
  <c r="O74" i="12"/>
  <c r="O75" i="12"/>
  <c r="O79" i="17"/>
  <c r="O61" i="17"/>
  <c r="O20" i="4"/>
  <c r="O60" i="12"/>
  <c r="O73" i="12"/>
  <c r="O78" i="12"/>
  <c r="O77" i="12"/>
  <c r="O70" i="12"/>
  <c r="O25" i="4" l="1"/>
  <c r="O26" i="4" s="1"/>
  <c r="O79" i="12"/>
  <c r="O80" i="17"/>
  <c r="F26" i="4" l="1"/>
  <c r="E26" i="4" l="1"/>
  <c r="G26" i="4"/>
  <c r="D26" i="4" l="1"/>
  <c r="X24" i="4"/>
  <c r="H26" i="4"/>
  <c r="U30" i="12" l="1"/>
  <c r="S30" i="12"/>
  <c r="T28" i="12"/>
  <c r="U29" i="12"/>
  <c r="S29" i="12"/>
  <c r="T30" i="12"/>
  <c r="T29" i="12"/>
  <c r="U28" i="12"/>
  <c r="S28" i="12"/>
  <c r="V43" i="2" l="1"/>
  <c r="V60" i="2" s="1"/>
  <c r="T29" i="2"/>
  <c r="S29" i="2"/>
  <c r="U29" i="2"/>
  <c r="R30" i="12"/>
  <c r="V44" i="2"/>
  <c r="V61" i="2" s="1"/>
  <c r="R28" i="12"/>
  <c r="R29" i="12"/>
  <c r="V42" i="2"/>
  <c r="R29" i="2"/>
  <c r="V45" i="2"/>
  <c r="V62" i="2" s="1"/>
  <c r="V28" i="12" l="1"/>
  <c r="V29" i="12"/>
  <c r="V30" i="12"/>
  <c r="U38" i="2"/>
  <c r="U72" i="2" s="1"/>
  <c r="U63" i="2"/>
  <c r="U46" i="2"/>
  <c r="U55" i="2" s="1"/>
  <c r="V29" i="2"/>
  <c r="V46" i="2" s="1"/>
  <c r="T38" i="2"/>
  <c r="T72" i="2" s="1"/>
  <c r="T63" i="2"/>
  <c r="T46" i="2"/>
  <c r="T55" i="2" s="1"/>
  <c r="S38" i="2"/>
  <c r="S72" i="2" s="1"/>
  <c r="S46" i="2"/>
  <c r="S55" i="2" s="1"/>
  <c r="S63" i="2"/>
  <c r="V60" i="6"/>
  <c r="V43" i="6"/>
  <c r="V61" i="6"/>
  <c r="V44" i="6"/>
  <c r="V62" i="6"/>
  <c r="V45" i="6"/>
  <c r="R46" i="2"/>
  <c r="R55" i="2" s="1"/>
  <c r="R63" i="2"/>
  <c r="T29" i="6"/>
  <c r="T27" i="12"/>
  <c r="R38" i="2"/>
  <c r="R38" i="6"/>
  <c r="R27" i="12"/>
  <c r="V59" i="2"/>
  <c r="U29" i="6"/>
  <c r="U27" i="12"/>
  <c r="S29" i="6"/>
  <c r="S27" i="12"/>
  <c r="V55" i="2" l="1"/>
  <c r="V27" i="12"/>
  <c r="S31" i="12"/>
  <c r="T31" i="12"/>
  <c r="U31" i="12"/>
  <c r="V38" i="2"/>
  <c r="U38" i="6"/>
  <c r="U14" i="4" s="1"/>
  <c r="U63" i="6"/>
  <c r="U46" i="6"/>
  <c r="R72" i="2"/>
  <c r="V46" i="6"/>
  <c r="T38" i="6"/>
  <c r="T14" i="4" s="1"/>
  <c r="T63" i="6"/>
  <c r="T46" i="6"/>
  <c r="R14" i="4"/>
  <c r="S38" i="6"/>
  <c r="S14" i="4" s="1"/>
  <c r="S46" i="6"/>
  <c r="S63" i="6"/>
  <c r="R72" i="6"/>
  <c r="R55" i="6"/>
  <c r="V63" i="2"/>
  <c r="R31" i="12"/>
  <c r="T19" i="4" l="1"/>
  <c r="R19" i="4"/>
  <c r="U42" i="12"/>
  <c r="T42" i="12"/>
  <c r="V31" i="12"/>
  <c r="S42" i="12"/>
  <c r="U55" i="6"/>
  <c r="U72" i="6"/>
  <c r="V72" i="6"/>
  <c r="T55" i="6"/>
  <c r="T72" i="6"/>
  <c r="V72" i="2"/>
  <c r="V63" i="6"/>
  <c r="S19" i="4"/>
  <c r="V14" i="4"/>
  <c r="S55" i="6"/>
  <c r="S72" i="6"/>
  <c r="R42" i="12"/>
  <c r="V55" i="6" l="1"/>
  <c r="V19" i="4"/>
  <c r="V42" i="12"/>
  <c r="S62" i="3" l="1"/>
  <c r="S45" i="3"/>
  <c r="S60" i="3"/>
  <c r="S43" i="3"/>
  <c r="K45" i="3"/>
  <c r="K62" i="3"/>
  <c r="L60" i="3"/>
  <c r="L43" i="3"/>
  <c r="N61" i="2"/>
  <c r="N44" i="2"/>
  <c r="L44" i="3"/>
  <c r="L61" i="3"/>
  <c r="M44" i="2"/>
  <c r="M61" i="2"/>
  <c r="L43" i="2"/>
  <c r="L60" i="2"/>
  <c r="K44" i="3"/>
  <c r="K61" i="3"/>
  <c r="N43" i="3"/>
  <c r="N60" i="3"/>
  <c r="M62" i="3"/>
  <c r="M45" i="3"/>
  <c r="K44" i="2"/>
  <c r="K61" i="2"/>
  <c r="X25" i="3" l="1"/>
  <c r="X28" i="3"/>
  <c r="X26" i="3"/>
  <c r="X27" i="3"/>
  <c r="X44" i="3" s="1"/>
  <c r="U62" i="3"/>
  <c r="U45" i="3"/>
  <c r="U44" i="3"/>
  <c r="U61" i="3"/>
  <c r="U60" i="3"/>
  <c r="U43" i="3"/>
  <c r="U42" i="3"/>
  <c r="U59" i="3"/>
  <c r="T59" i="3"/>
  <c r="T42" i="3"/>
  <c r="X42" i="3"/>
  <c r="T45" i="3"/>
  <c r="T62" i="3"/>
  <c r="T44" i="3"/>
  <c r="T61" i="3"/>
  <c r="T43" i="3"/>
  <c r="T60" i="3"/>
  <c r="O26" i="2"/>
  <c r="O27" i="2"/>
  <c r="T29" i="3"/>
  <c r="U29" i="3"/>
  <c r="S44" i="3"/>
  <c r="S61" i="3"/>
  <c r="R62" i="3"/>
  <c r="R45" i="3"/>
  <c r="R44" i="3"/>
  <c r="R61" i="3"/>
  <c r="R29" i="3"/>
  <c r="R42" i="3"/>
  <c r="R59" i="3"/>
  <c r="S29" i="3"/>
  <c r="S42" i="3"/>
  <c r="S59" i="3"/>
  <c r="R43" i="3"/>
  <c r="R60" i="3"/>
  <c r="O25" i="6"/>
  <c r="K29" i="6"/>
  <c r="K27" i="12"/>
  <c r="K42" i="6"/>
  <c r="K59" i="6"/>
  <c r="O28" i="6"/>
  <c r="K30" i="12"/>
  <c r="K62" i="6"/>
  <c r="K45" i="6"/>
  <c r="N45" i="6"/>
  <c r="N62" i="6"/>
  <c r="N30" i="12"/>
  <c r="N45" i="3"/>
  <c r="N62" i="3"/>
  <c r="M44" i="3"/>
  <c r="M61" i="3"/>
  <c r="M29" i="6"/>
  <c r="M42" i="6"/>
  <c r="M59" i="6"/>
  <c r="M27" i="12"/>
  <c r="N44" i="6"/>
  <c r="N61" i="6"/>
  <c r="N29" i="12"/>
  <c r="K60" i="2"/>
  <c r="K43" i="2"/>
  <c r="O26" i="3"/>
  <c r="K43" i="3"/>
  <c r="K60" i="3"/>
  <c r="O27" i="3"/>
  <c r="O28" i="2"/>
  <c r="K45" i="2"/>
  <c r="K62" i="2"/>
  <c r="N29" i="2"/>
  <c r="N59" i="2"/>
  <c r="N42" i="2"/>
  <c r="O26" i="6"/>
  <c r="K28" i="12"/>
  <c r="K43" i="6"/>
  <c r="K60" i="6"/>
  <c r="N29" i="6"/>
  <c r="N59" i="6"/>
  <c r="N42" i="6"/>
  <c r="N27" i="12"/>
  <c r="L44" i="6"/>
  <c r="L61" i="6"/>
  <c r="L29" i="12"/>
  <c r="M60" i="6"/>
  <c r="M43" i="6"/>
  <c r="M28" i="12"/>
  <c r="O25" i="2"/>
  <c r="K29" i="2"/>
  <c r="K59" i="2"/>
  <c r="K42" i="2"/>
  <c r="L59" i="2"/>
  <c r="L42" i="2"/>
  <c r="L29" i="2"/>
  <c r="O25" i="3"/>
  <c r="K29" i="3"/>
  <c r="K59" i="3"/>
  <c r="K42" i="3"/>
  <c r="N44" i="3"/>
  <c r="N61" i="3"/>
  <c r="M42" i="2"/>
  <c r="M59" i="2"/>
  <c r="M29" i="2"/>
  <c r="L45" i="3"/>
  <c r="L62" i="3"/>
  <c r="O27" i="6"/>
  <c r="K29" i="12"/>
  <c r="K44" i="6"/>
  <c r="K61" i="6"/>
  <c r="M45" i="6"/>
  <c r="M62" i="6"/>
  <c r="M30" i="12"/>
  <c r="N45" i="2"/>
  <c r="N62" i="2"/>
  <c r="M29" i="3"/>
  <c r="M59" i="3"/>
  <c r="M42" i="3"/>
  <c r="M45" i="2"/>
  <c r="M62" i="2"/>
  <c r="N29" i="3"/>
  <c r="N42" i="3"/>
  <c r="N59" i="3"/>
  <c r="L29" i="6"/>
  <c r="L42" i="6"/>
  <c r="L59" i="6"/>
  <c r="L27" i="12"/>
  <c r="N43" i="6"/>
  <c r="N60" i="6"/>
  <c r="N28" i="12"/>
  <c r="M44" i="6"/>
  <c r="M61" i="6"/>
  <c r="M29" i="12"/>
  <c r="M60" i="2"/>
  <c r="M43" i="2"/>
  <c r="M60" i="3"/>
  <c r="M43" i="3"/>
  <c r="L45" i="6"/>
  <c r="L62" i="6"/>
  <c r="L30" i="12"/>
  <c r="L43" i="6"/>
  <c r="L60" i="6"/>
  <c r="L28" i="12"/>
  <c r="L45" i="2"/>
  <c r="L62" i="2"/>
  <c r="L29" i="3"/>
  <c r="L59" i="3"/>
  <c r="L42" i="3"/>
  <c r="L61" i="2"/>
  <c r="L44" i="2"/>
  <c r="X44" i="2" s="1"/>
  <c r="X61" i="2" s="1"/>
  <c r="N43" i="2"/>
  <c r="N60" i="2"/>
  <c r="O28" i="3"/>
  <c r="O44" i="2" l="1"/>
  <c r="O61" i="2" s="1"/>
  <c r="O43" i="2"/>
  <c r="O60" i="2" s="1"/>
  <c r="O42" i="2"/>
  <c r="O45" i="2"/>
  <c r="O62" i="2" s="1"/>
  <c r="X29" i="3"/>
  <c r="X29" i="6"/>
  <c r="X42" i="2"/>
  <c r="X59" i="2" s="1"/>
  <c r="X29" i="2"/>
  <c r="U38" i="3"/>
  <c r="U46" i="3"/>
  <c r="U63" i="3"/>
  <c r="T38" i="3"/>
  <c r="T63" i="3"/>
  <c r="T46" i="3"/>
  <c r="X61" i="3"/>
  <c r="V59" i="3"/>
  <c r="V42" i="3"/>
  <c r="V62" i="3"/>
  <c r="V45" i="3"/>
  <c r="S38" i="3"/>
  <c r="S46" i="3"/>
  <c r="S63" i="3"/>
  <c r="R38" i="3"/>
  <c r="R63" i="3"/>
  <c r="R46" i="3"/>
  <c r="V44" i="3"/>
  <c r="V61" i="3"/>
  <c r="V43" i="3"/>
  <c r="V60" i="3"/>
  <c r="O45" i="3"/>
  <c r="O62" i="3"/>
  <c r="O29" i="3"/>
  <c r="N38" i="3"/>
  <c r="N46" i="3"/>
  <c r="N63" i="3"/>
  <c r="O29" i="12"/>
  <c r="X29" i="12" s="1"/>
  <c r="K67" i="12"/>
  <c r="K48" i="12"/>
  <c r="X59" i="3"/>
  <c r="M66" i="12"/>
  <c r="M47" i="12"/>
  <c r="X60" i="6"/>
  <c r="X43" i="6"/>
  <c r="X42" i="6"/>
  <c r="X59" i="6"/>
  <c r="M38" i="3"/>
  <c r="M63" i="3"/>
  <c r="M46" i="3"/>
  <c r="O61" i="6"/>
  <c r="O44" i="6"/>
  <c r="M63" i="2"/>
  <c r="M46" i="2"/>
  <c r="M55" i="2" s="1"/>
  <c r="M38" i="2"/>
  <c r="M72" i="2" s="1"/>
  <c r="K38" i="3"/>
  <c r="K63" i="3"/>
  <c r="K46" i="3"/>
  <c r="O29" i="6"/>
  <c r="N38" i="6"/>
  <c r="N63" i="6"/>
  <c r="N46" i="6"/>
  <c r="O28" i="12"/>
  <c r="X28" i="12" s="1"/>
  <c r="K66" i="12"/>
  <c r="K47" i="12"/>
  <c r="O29" i="2"/>
  <c r="O46" i="2" s="1"/>
  <c r="O63" i="2" s="1"/>
  <c r="N38" i="2"/>
  <c r="N72" i="2" s="1"/>
  <c r="N46" i="2"/>
  <c r="N55" i="2" s="1"/>
  <c r="N63" i="2"/>
  <c r="N67" i="12"/>
  <c r="N48" i="12"/>
  <c r="O45" i="6"/>
  <c r="O62" i="6"/>
  <c r="O27" i="12"/>
  <c r="X27" i="12" s="1"/>
  <c r="K31" i="12"/>
  <c r="K65" i="12"/>
  <c r="K46" i="12"/>
  <c r="L66" i="12"/>
  <c r="L47" i="12"/>
  <c r="L65" i="12"/>
  <c r="L31" i="12"/>
  <c r="L46" i="12"/>
  <c r="M68" i="12"/>
  <c r="M49" i="12"/>
  <c r="X62" i="3"/>
  <c r="X45" i="3"/>
  <c r="O59" i="3"/>
  <c r="O42" i="3"/>
  <c r="K38" i="2"/>
  <c r="K46" i="2"/>
  <c r="K55" i="2" s="1"/>
  <c r="K63" i="2"/>
  <c r="N31" i="12"/>
  <c r="N46" i="12"/>
  <c r="N65" i="12"/>
  <c r="O60" i="6"/>
  <c r="O43" i="6"/>
  <c r="X43" i="3"/>
  <c r="X60" i="3"/>
  <c r="N68" i="12"/>
  <c r="N49" i="12"/>
  <c r="K38" i="6"/>
  <c r="K63" i="6"/>
  <c r="K46" i="6"/>
  <c r="M67" i="12"/>
  <c r="M48" i="12"/>
  <c r="X43" i="2"/>
  <c r="X60" i="2" s="1"/>
  <c r="M31" i="12"/>
  <c r="M65" i="12"/>
  <c r="M46" i="12"/>
  <c r="O30" i="12"/>
  <c r="X30" i="12" s="1"/>
  <c r="K49" i="12"/>
  <c r="K68" i="12"/>
  <c r="L68" i="12"/>
  <c r="L49" i="12"/>
  <c r="L38" i="6"/>
  <c r="L46" i="6"/>
  <c r="L63" i="6"/>
  <c r="L38" i="3"/>
  <c r="L46" i="3"/>
  <c r="L63" i="3"/>
  <c r="N47" i="12"/>
  <c r="N66" i="12"/>
  <c r="X44" i="6"/>
  <c r="X61" i="6"/>
  <c r="L63" i="2"/>
  <c r="L38" i="2"/>
  <c r="L72" i="2" s="1"/>
  <c r="L46" i="2"/>
  <c r="L55" i="2" s="1"/>
  <c r="O59" i="2"/>
  <c r="L67" i="12"/>
  <c r="L48" i="12"/>
  <c r="X45" i="2"/>
  <c r="X62" i="2" s="1"/>
  <c r="O44" i="3"/>
  <c r="O61" i="3"/>
  <c r="O43" i="3"/>
  <c r="O60" i="3"/>
  <c r="M38" i="6"/>
  <c r="M63" i="6"/>
  <c r="M46" i="6"/>
  <c r="X62" i="6"/>
  <c r="X45" i="6"/>
  <c r="O42" i="6"/>
  <c r="O59" i="6"/>
  <c r="O55" i="2" l="1"/>
  <c r="X55" i="2"/>
  <c r="X38" i="3"/>
  <c r="X72" i="3" s="1"/>
  <c r="X38" i="6"/>
  <c r="U55" i="3"/>
  <c r="U72" i="3"/>
  <c r="X38" i="2"/>
  <c r="T55" i="3"/>
  <c r="T72" i="3"/>
  <c r="V46" i="3"/>
  <c r="V63" i="3"/>
  <c r="R55" i="3"/>
  <c r="R72" i="3"/>
  <c r="S72" i="3"/>
  <c r="S55" i="3"/>
  <c r="L55" i="3"/>
  <c r="L72" i="3"/>
  <c r="O31" i="12"/>
  <c r="X31" i="12" s="1"/>
  <c r="N69" i="12"/>
  <c r="N50" i="12"/>
  <c r="N61" i="12" s="1"/>
  <c r="N42" i="12"/>
  <c r="L50" i="12"/>
  <c r="L61" i="12" s="1"/>
  <c r="L69" i="12"/>
  <c r="L42" i="12"/>
  <c r="O38" i="3"/>
  <c r="N72" i="3"/>
  <c r="N55" i="3"/>
  <c r="O46" i="12"/>
  <c r="O49" i="12"/>
  <c r="O38" i="6"/>
  <c r="N72" i="6"/>
  <c r="N55" i="6"/>
  <c r="N14" i="4"/>
  <c r="N19" i="4" s="1"/>
  <c r="K39" i="3"/>
  <c r="K55" i="3"/>
  <c r="K72" i="3"/>
  <c r="O46" i="3"/>
  <c r="O63" i="3"/>
  <c r="O48" i="12"/>
  <c r="X46" i="6"/>
  <c r="X63" i="6"/>
  <c r="X46" i="2"/>
  <c r="X63" i="2" s="1"/>
  <c r="K42" i="12"/>
  <c r="K50" i="12"/>
  <c r="K61" i="12" s="1"/>
  <c r="K62" i="12" s="1"/>
  <c r="K69" i="12"/>
  <c r="O46" i="6"/>
  <c r="O63" i="6"/>
  <c r="X63" i="3"/>
  <c r="X46" i="3"/>
  <c r="M72" i="3"/>
  <c r="M55" i="3"/>
  <c r="M55" i="6"/>
  <c r="M72" i="6"/>
  <c r="M14" i="4"/>
  <c r="M19" i="4" s="1"/>
  <c r="O38" i="2"/>
  <c r="K39" i="2"/>
  <c r="K72" i="2"/>
  <c r="L55" i="6"/>
  <c r="L72" i="6"/>
  <c r="L14" i="4"/>
  <c r="L19" i="4" s="1"/>
  <c r="M42" i="12"/>
  <c r="M69" i="12"/>
  <c r="M50" i="12"/>
  <c r="K14" i="4"/>
  <c r="K39" i="6"/>
  <c r="K72" i="6"/>
  <c r="K55" i="6"/>
  <c r="O47" i="12"/>
  <c r="L80" i="12" l="1"/>
  <c r="M80" i="12"/>
  <c r="K19" i="4"/>
  <c r="X19" i="4" s="1"/>
  <c r="X14" i="4"/>
  <c r="N80" i="12"/>
  <c r="O72" i="2"/>
  <c r="V72" i="3"/>
  <c r="V55" i="3"/>
  <c r="O42" i="12"/>
  <c r="X42" i="12" s="1"/>
  <c r="K43" i="12"/>
  <c r="K80" i="12"/>
  <c r="L39" i="3"/>
  <c r="K56" i="3"/>
  <c r="K73" i="3"/>
  <c r="O66" i="12"/>
  <c r="L21" i="4"/>
  <c r="L16" i="4"/>
  <c r="M21" i="4"/>
  <c r="M16" i="4"/>
  <c r="K56" i="2"/>
  <c r="X55" i="3"/>
  <c r="O55" i="6"/>
  <c r="O72" i="6"/>
  <c r="O50" i="12"/>
  <c r="M61" i="12"/>
  <c r="X72" i="6"/>
  <c r="X55" i="6"/>
  <c r="N16" i="4"/>
  <c r="N21" i="4"/>
  <c r="O68" i="12"/>
  <c r="O55" i="3"/>
  <c r="O72" i="3"/>
  <c r="L39" i="6"/>
  <c r="K73" i="6"/>
  <c r="K56" i="6"/>
  <c r="O14" i="4"/>
  <c r="O16" i="4" s="1"/>
  <c r="K16" i="4"/>
  <c r="L39" i="2"/>
  <c r="K73" i="2"/>
  <c r="L62" i="12"/>
  <c r="O67" i="12"/>
  <c r="O65" i="12"/>
  <c r="M62" i="12" l="1"/>
  <c r="N62" i="12" s="1"/>
  <c r="X72" i="2"/>
  <c r="L43" i="12"/>
  <c r="K81" i="12"/>
  <c r="O19" i="4"/>
  <c r="O21" i="4" s="1"/>
  <c r="K21" i="4"/>
  <c r="M39" i="2"/>
  <c r="L73" i="2"/>
  <c r="M39" i="3"/>
  <c r="L73" i="3"/>
  <c r="L56" i="3"/>
  <c r="L56" i="2"/>
  <c r="M56" i="2" s="1"/>
  <c r="N56" i="2" s="1"/>
  <c r="R56" i="2" s="1"/>
  <c r="S56" i="2" s="1"/>
  <c r="T56" i="2" s="1"/>
  <c r="U56" i="2" s="1"/>
  <c r="M39" i="6"/>
  <c r="L73" i="6"/>
  <c r="L56" i="6"/>
  <c r="O69" i="12"/>
  <c r="O61" i="12"/>
  <c r="O80" i="12" l="1"/>
  <c r="N39" i="3"/>
  <c r="R39" i="3" s="1"/>
  <c r="M56" i="3"/>
  <c r="M73" i="3"/>
  <c r="N39" i="2"/>
  <c r="M73" i="2"/>
  <c r="N39" i="6"/>
  <c r="R39" i="6" s="1"/>
  <c r="M56" i="6"/>
  <c r="M73" i="6"/>
  <c r="M43" i="12"/>
  <c r="L81" i="12"/>
  <c r="R56" i="6" l="1"/>
  <c r="R73" i="6"/>
  <c r="S39" i="6"/>
  <c r="N56" i="6"/>
  <c r="N73" i="6"/>
  <c r="N43" i="12"/>
  <c r="M81" i="12"/>
  <c r="N56" i="3"/>
  <c r="N73" i="3"/>
  <c r="R39" i="2"/>
  <c r="N73" i="2"/>
  <c r="T39" i="6" l="1"/>
  <c r="S73" i="6"/>
  <c r="S56" i="6"/>
  <c r="S39" i="2"/>
  <c r="R73" i="2"/>
  <c r="S39" i="3"/>
  <c r="S73" i="3" s="1"/>
  <c r="R56" i="3"/>
  <c r="R73" i="3"/>
  <c r="R43" i="12"/>
  <c r="N81" i="12"/>
  <c r="U39" i="6" l="1"/>
  <c r="T73" i="6"/>
  <c r="T56" i="6"/>
  <c r="T39" i="2"/>
  <c r="S73" i="2"/>
  <c r="S43" i="12"/>
  <c r="T39" i="3"/>
  <c r="S56" i="3"/>
  <c r="T43" i="12" l="1"/>
  <c r="U56" i="6"/>
  <c r="U73" i="6"/>
  <c r="U39" i="2"/>
  <c r="U73" i="2" s="1"/>
  <c r="T73" i="2"/>
  <c r="U39" i="3"/>
  <c r="T73" i="3"/>
  <c r="T56" i="3"/>
  <c r="S22" i="12"/>
  <c r="T22" i="12"/>
  <c r="U22" i="12"/>
  <c r="S23" i="12" l="1"/>
  <c r="U43" i="12"/>
  <c r="U56" i="3"/>
  <c r="U73" i="3"/>
  <c r="T23" i="17"/>
  <c r="T15" i="4" s="1"/>
  <c r="T23" i="12"/>
  <c r="U23" i="17"/>
  <c r="U15" i="4" s="1"/>
  <c r="U23" i="12"/>
  <c r="R23" i="17"/>
  <c r="R22" i="12"/>
  <c r="V22" i="17"/>
  <c r="S23" i="17"/>
  <c r="T20" i="4" l="1"/>
  <c r="T16" i="4"/>
  <c r="U20" i="4"/>
  <c r="U16" i="4"/>
  <c r="R23" i="12"/>
  <c r="S9" i="4"/>
  <c r="S10" i="4" s="1"/>
  <c r="S15" i="4"/>
  <c r="R71" i="12"/>
  <c r="R57" i="12"/>
  <c r="R78" i="12"/>
  <c r="R70" i="12"/>
  <c r="R53" i="12"/>
  <c r="R49" i="12"/>
  <c r="R68" i="12"/>
  <c r="R69" i="12"/>
  <c r="S66" i="17"/>
  <c r="S54" i="17"/>
  <c r="S77" i="17"/>
  <c r="S55" i="17"/>
  <c r="S68" i="17"/>
  <c r="S56" i="17"/>
  <c r="S78" i="17"/>
  <c r="S74" i="17"/>
  <c r="S58" i="17"/>
  <c r="S71" i="17"/>
  <c r="S46" i="17"/>
  <c r="S53" i="17"/>
  <c r="S49" i="17"/>
  <c r="S75" i="17"/>
  <c r="S57" i="17"/>
  <c r="S52" i="17"/>
  <c r="S69" i="17"/>
  <c r="S51" i="17"/>
  <c r="S76" i="17"/>
  <c r="S73" i="17"/>
  <c r="S80" i="17"/>
  <c r="S50" i="17"/>
  <c r="S70" i="17"/>
  <c r="S48" i="17"/>
  <c r="S47" i="17"/>
  <c r="S59" i="17"/>
  <c r="S79" i="17"/>
  <c r="S60" i="17"/>
  <c r="S67" i="17"/>
  <c r="S65" i="17"/>
  <c r="S72" i="17"/>
  <c r="R9" i="4"/>
  <c r="R15" i="4"/>
  <c r="R20" i="4" s="1"/>
  <c r="R25" i="4" s="1"/>
  <c r="R71" i="17"/>
  <c r="R73" i="17"/>
  <c r="R51" i="17"/>
  <c r="R72" i="17"/>
  <c r="R52" i="17"/>
  <c r="R54" i="17"/>
  <c r="R70" i="17"/>
  <c r="R53" i="17"/>
  <c r="R76" i="17"/>
  <c r="R75" i="17"/>
  <c r="R74" i="17"/>
  <c r="R57" i="17"/>
  <c r="R56" i="17"/>
  <c r="R55" i="17"/>
  <c r="R58" i="17"/>
  <c r="R77" i="17"/>
  <c r="R46" i="17"/>
  <c r="R65" i="17"/>
  <c r="R48" i="17"/>
  <c r="R47" i="17"/>
  <c r="R68" i="17"/>
  <c r="R67" i="17"/>
  <c r="R66" i="17"/>
  <c r="R49" i="17"/>
  <c r="R69" i="17"/>
  <c r="R50" i="17"/>
  <c r="R78" i="17"/>
  <c r="R59" i="17"/>
  <c r="R79" i="17"/>
  <c r="R60" i="17"/>
  <c r="R80" i="17"/>
  <c r="R24" i="17"/>
  <c r="V22" i="12"/>
  <c r="U79" i="12"/>
  <c r="U53" i="12"/>
  <c r="U47" i="12"/>
  <c r="U48" i="12"/>
  <c r="U80" i="12"/>
  <c r="U56" i="12"/>
  <c r="U76" i="12"/>
  <c r="U46" i="12"/>
  <c r="U65" i="12"/>
  <c r="U69" i="12"/>
  <c r="U51" i="12"/>
  <c r="U70" i="12"/>
  <c r="U59" i="12"/>
  <c r="U58" i="12"/>
  <c r="U75" i="12"/>
  <c r="U77" i="12"/>
  <c r="U52" i="12"/>
  <c r="U67" i="12"/>
  <c r="U78" i="12"/>
  <c r="U57" i="12"/>
  <c r="U72" i="12"/>
  <c r="U54" i="12"/>
  <c r="U73" i="12"/>
  <c r="U71" i="12"/>
  <c r="U66" i="12"/>
  <c r="U68" i="12"/>
  <c r="U50" i="12"/>
  <c r="U74" i="12"/>
  <c r="U60" i="12"/>
  <c r="U49" i="12"/>
  <c r="U55" i="12"/>
  <c r="T49" i="17"/>
  <c r="T56" i="17"/>
  <c r="T53" i="17"/>
  <c r="T76" i="17"/>
  <c r="T73" i="17"/>
  <c r="T75" i="17"/>
  <c r="T65" i="17"/>
  <c r="T77" i="17"/>
  <c r="T60" i="17"/>
  <c r="T70" i="17"/>
  <c r="T57" i="17"/>
  <c r="T66" i="17"/>
  <c r="T72" i="17"/>
  <c r="T48" i="17"/>
  <c r="T47" i="17"/>
  <c r="T46" i="17"/>
  <c r="T78" i="17"/>
  <c r="T74" i="17"/>
  <c r="T58" i="17"/>
  <c r="T69" i="17"/>
  <c r="T55" i="17"/>
  <c r="T71" i="17"/>
  <c r="T59" i="17"/>
  <c r="T50" i="17"/>
  <c r="T67" i="17"/>
  <c r="T51" i="17"/>
  <c r="T52" i="17"/>
  <c r="T68" i="17"/>
  <c r="T80" i="17"/>
  <c r="T79" i="17"/>
  <c r="T54" i="17"/>
  <c r="X22" i="17"/>
  <c r="V23" i="17"/>
  <c r="X23" i="17" s="1"/>
  <c r="U77" i="17"/>
  <c r="U55" i="17"/>
  <c r="U74" i="17"/>
  <c r="U71" i="17"/>
  <c r="U75" i="17"/>
  <c r="U65" i="17"/>
  <c r="U52" i="17"/>
  <c r="U80" i="17"/>
  <c r="U57" i="17"/>
  <c r="U58" i="17"/>
  <c r="U51" i="17"/>
  <c r="U54" i="17"/>
  <c r="U68" i="17"/>
  <c r="U60" i="17"/>
  <c r="U73" i="17"/>
  <c r="U72" i="17"/>
  <c r="U66" i="17"/>
  <c r="U46" i="17"/>
  <c r="U50" i="17"/>
  <c r="U53" i="17"/>
  <c r="U47" i="17"/>
  <c r="U79" i="17"/>
  <c r="U70" i="17"/>
  <c r="U48" i="17"/>
  <c r="U78" i="17"/>
  <c r="U49" i="17"/>
  <c r="U67" i="17"/>
  <c r="U59" i="17"/>
  <c r="U76" i="17"/>
  <c r="U69" i="17"/>
  <c r="U56" i="17"/>
  <c r="T72" i="12"/>
  <c r="T76" i="12"/>
  <c r="T50" i="12"/>
  <c r="T73" i="12"/>
  <c r="T58" i="12"/>
  <c r="T59" i="12"/>
  <c r="T78" i="12"/>
  <c r="T79" i="12"/>
  <c r="T48" i="12"/>
  <c r="T57" i="12"/>
  <c r="T49" i="12"/>
  <c r="T75" i="12"/>
  <c r="T52" i="12"/>
  <c r="T60" i="12"/>
  <c r="T68" i="12"/>
  <c r="T80" i="12"/>
  <c r="T69" i="12"/>
  <c r="T54" i="12"/>
  <c r="T67" i="12"/>
  <c r="T46" i="12"/>
  <c r="T47" i="12"/>
  <c r="T71" i="12"/>
  <c r="T55" i="12"/>
  <c r="T53" i="12"/>
  <c r="T70" i="12"/>
  <c r="T56" i="12"/>
  <c r="T51" i="12"/>
  <c r="T74" i="12"/>
  <c r="T77" i="12"/>
  <c r="T66" i="12"/>
  <c r="T65" i="12"/>
  <c r="U25" i="4" l="1"/>
  <c r="U26" i="4" s="1"/>
  <c r="U21" i="4"/>
  <c r="T25" i="4"/>
  <c r="T26" i="4" s="1"/>
  <c r="T21" i="4"/>
  <c r="R80" i="12"/>
  <c r="R65" i="12"/>
  <c r="R47" i="12"/>
  <c r="R59" i="12"/>
  <c r="R56" i="12"/>
  <c r="R74" i="12"/>
  <c r="R54" i="12"/>
  <c r="R51" i="12"/>
  <c r="R50" i="12"/>
  <c r="R48" i="12"/>
  <c r="R67" i="12"/>
  <c r="R60" i="12"/>
  <c r="R55" i="12"/>
  <c r="R77" i="12"/>
  <c r="R72" i="12"/>
  <c r="R75" i="12"/>
  <c r="R46" i="12"/>
  <c r="R66" i="12"/>
  <c r="R24" i="12"/>
  <c r="R81" i="12" s="1"/>
  <c r="R58" i="12"/>
  <c r="R52" i="12"/>
  <c r="R79" i="12"/>
  <c r="R76" i="12"/>
  <c r="R73" i="12"/>
  <c r="S20" i="4"/>
  <c r="S16" i="4"/>
  <c r="S24" i="17"/>
  <c r="T61" i="12"/>
  <c r="S61" i="17"/>
  <c r="V52" i="17"/>
  <c r="V71" i="17" s="1"/>
  <c r="R21" i="4"/>
  <c r="V15" i="4"/>
  <c r="V16" i="4" s="1"/>
  <c r="X15" i="4"/>
  <c r="X16" i="4" s="1"/>
  <c r="R16" i="4"/>
  <c r="V59" i="17"/>
  <c r="V50" i="17"/>
  <c r="V51" i="17"/>
  <c r="V56" i="17"/>
  <c r="V54" i="17"/>
  <c r="S69" i="12"/>
  <c r="S77" i="12"/>
  <c r="S67" i="12"/>
  <c r="S76" i="12"/>
  <c r="S70" i="12"/>
  <c r="S66" i="12"/>
  <c r="S53" i="12"/>
  <c r="V53" i="12" s="1"/>
  <c r="S51" i="12"/>
  <c r="S75" i="12"/>
  <c r="S68" i="12"/>
  <c r="S54" i="12"/>
  <c r="S56" i="12"/>
  <c r="V56" i="12" s="1"/>
  <c r="S73" i="12"/>
  <c r="S79" i="12"/>
  <c r="S65" i="12"/>
  <c r="S52" i="12"/>
  <c r="V52" i="12" s="1"/>
  <c r="S78" i="12"/>
  <c r="S58" i="12"/>
  <c r="S55" i="12"/>
  <c r="S60" i="12"/>
  <c r="S74" i="12"/>
  <c r="S48" i="12"/>
  <c r="S49" i="12"/>
  <c r="V49" i="12" s="1"/>
  <c r="S59" i="12"/>
  <c r="S72" i="12"/>
  <c r="S50" i="12"/>
  <c r="V50" i="12" s="1"/>
  <c r="S46" i="12"/>
  <c r="S47" i="12"/>
  <c r="S57" i="12"/>
  <c r="V57" i="12" s="1"/>
  <c r="S80" i="12"/>
  <c r="S71" i="12"/>
  <c r="R10" i="4"/>
  <c r="V9" i="4"/>
  <c r="V10" i="4" s="1"/>
  <c r="X9" i="4"/>
  <c r="X10" i="4" s="1"/>
  <c r="V47" i="17"/>
  <c r="V49" i="17"/>
  <c r="V58" i="17"/>
  <c r="U61" i="17"/>
  <c r="V23" i="12"/>
  <c r="X23" i="12" s="1"/>
  <c r="X22" i="12"/>
  <c r="R61" i="17"/>
  <c r="R62" i="17" s="1"/>
  <c r="V60" i="17"/>
  <c r="V48" i="17"/>
  <c r="V53" i="17"/>
  <c r="V55" i="17"/>
  <c r="T61" i="17"/>
  <c r="U61" i="12"/>
  <c r="R81" i="17"/>
  <c r="V57" i="17"/>
  <c r="V46" i="17"/>
  <c r="V46" i="12" l="1"/>
  <c r="V55" i="12"/>
  <c r="V74" i="12" s="1"/>
  <c r="V48" i="12"/>
  <c r="V67" i="12" s="1"/>
  <c r="S24" i="12"/>
  <c r="T24" i="12" s="1"/>
  <c r="R61" i="12"/>
  <c r="R62" i="12" s="1"/>
  <c r="V58" i="12"/>
  <c r="V77" i="12" s="1"/>
  <c r="V59" i="12"/>
  <c r="V78" i="12" s="1"/>
  <c r="V51" i="12"/>
  <c r="V70" i="12" s="1"/>
  <c r="V47" i="12"/>
  <c r="V66" i="12" s="1"/>
  <c r="V54" i="12"/>
  <c r="V73" i="12" s="1"/>
  <c r="S25" i="4"/>
  <c r="X20" i="4"/>
  <c r="X21" i="4" s="1"/>
  <c r="X52" i="17"/>
  <c r="X71" i="17" s="1"/>
  <c r="S26" i="4"/>
  <c r="S21" i="4"/>
  <c r="V20" i="4"/>
  <c r="V21" i="4" s="1"/>
  <c r="S81" i="12"/>
  <c r="T24" i="17"/>
  <c r="S81" i="17"/>
  <c r="S62" i="17"/>
  <c r="T62" i="17" s="1"/>
  <c r="U62" i="17" s="1"/>
  <c r="R26" i="4"/>
  <c r="V25" i="4"/>
  <c r="V26" i="4" s="1"/>
  <c r="V65" i="17"/>
  <c r="X46" i="17"/>
  <c r="X65" i="17" s="1"/>
  <c r="V65" i="12"/>
  <c r="X46" i="12"/>
  <c r="X65" i="12" s="1"/>
  <c r="X55" i="12"/>
  <c r="X74" i="12" s="1"/>
  <c r="V72" i="12"/>
  <c r="X53" i="12"/>
  <c r="X72" i="12" s="1"/>
  <c r="V76" i="17"/>
  <c r="X57" i="17"/>
  <c r="X76" i="17" s="1"/>
  <c r="X53" i="17"/>
  <c r="X72" i="17" s="1"/>
  <c r="V72" i="17"/>
  <c r="X47" i="17"/>
  <c r="X66" i="17" s="1"/>
  <c r="V66" i="17"/>
  <c r="V69" i="12"/>
  <c r="X50" i="12"/>
  <c r="X69" i="12" s="1"/>
  <c r="V79" i="17"/>
  <c r="V61" i="17"/>
  <c r="X60" i="17"/>
  <c r="X79" i="17" s="1"/>
  <c r="V76" i="12"/>
  <c r="X57" i="12"/>
  <c r="X76" i="12" s="1"/>
  <c r="X50" i="17"/>
  <c r="X69" i="17" s="1"/>
  <c r="V69" i="17"/>
  <c r="V74" i="17"/>
  <c r="X55" i="17"/>
  <c r="X74" i="17" s="1"/>
  <c r="X48" i="17"/>
  <c r="X67" i="17" s="1"/>
  <c r="V67" i="17"/>
  <c r="X49" i="17"/>
  <c r="X68" i="17" s="1"/>
  <c r="V68" i="17"/>
  <c r="X49" i="12"/>
  <c r="X68" i="12" s="1"/>
  <c r="V68" i="12"/>
  <c r="V75" i="17"/>
  <c r="X56" i="17"/>
  <c r="X75" i="17" s="1"/>
  <c r="V70" i="17"/>
  <c r="X51" i="17"/>
  <c r="X70" i="17" s="1"/>
  <c r="X58" i="17"/>
  <c r="X77" i="17" s="1"/>
  <c r="V77" i="17"/>
  <c r="V60" i="12"/>
  <c r="S61" i="12"/>
  <c r="S62" i="12" s="1"/>
  <c r="T62" i="12" s="1"/>
  <c r="U62" i="12" s="1"/>
  <c r="X52" i="12"/>
  <c r="X71" i="12" s="1"/>
  <c r="V71" i="12"/>
  <c r="X56" i="12"/>
  <c r="X75" i="12" s="1"/>
  <c r="V75" i="12"/>
  <c r="X54" i="17"/>
  <c r="X73" i="17" s="1"/>
  <c r="V73" i="17"/>
  <c r="V78" i="17"/>
  <c r="X59" i="17"/>
  <c r="X78" i="17" s="1"/>
  <c r="X48" i="12" l="1"/>
  <c r="X67" i="12" s="1"/>
  <c r="X51" i="12"/>
  <c r="X70" i="12" s="1"/>
  <c r="X54" i="12"/>
  <c r="X73" i="12" s="1"/>
  <c r="U24" i="12"/>
  <c r="U81" i="12" s="1"/>
  <c r="X59" i="12"/>
  <c r="X78" i="12" s="1"/>
  <c r="X58" i="12"/>
  <c r="X77" i="12" s="1"/>
  <c r="X47" i="12"/>
  <c r="X66" i="12" s="1"/>
  <c r="T81" i="12"/>
  <c r="U24" i="17"/>
  <c r="U81" i="17" s="1"/>
  <c r="T81" i="17"/>
  <c r="X25" i="4"/>
  <c r="X26" i="4" s="1"/>
  <c r="X61" i="17"/>
  <c r="X80" i="17" s="1"/>
  <c r="V80" i="17"/>
  <c r="V61" i="12"/>
  <c r="X60" i="12"/>
  <c r="X79" i="12" s="1"/>
  <c r="V79" i="12"/>
  <c r="V80" i="12" l="1"/>
  <c r="X61" i="12"/>
  <c r="X80" i="12" s="1"/>
</calcChain>
</file>

<file path=xl/sharedStrings.xml><?xml version="1.0" encoding="utf-8"?>
<sst xmlns="http://schemas.openxmlformats.org/spreadsheetml/2006/main" count="2037" uniqueCount="224">
  <si>
    <t xml:space="preserve"> </t>
  </si>
  <si>
    <t>1ST QUARTER</t>
  </si>
  <si>
    <t>2ND QUARTER</t>
  </si>
  <si>
    <t>3RD QUARTER</t>
  </si>
  <si>
    <t>4TH QUARTER</t>
  </si>
  <si>
    <t>5TH QUARTER</t>
  </si>
  <si>
    <t>6TH QUARTER</t>
  </si>
  <si>
    <t>7TH QUARTER</t>
  </si>
  <si>
    <t>8TH QUARTER</t>
  </si>
  <si>
    <t>9TH QUARTER</t>
  </si>
  <si>
    <t>10TH QUARTER</t>
  </si>
  <si>
    <t>11TH QUARTER</t>
  </si>
  <si>
    <t>12TH QUARTER</t>
  </si>
  <si>
    <t>1ST YTD TOTAL</t>
  </si>
  <si>
    <t>2ND YTD TOTAL</t>
  </si>
  <si>
    <t>3RD YTD TOTAL</t>
  </si>
  <si>
    <t>PORTFOLIO TO DATE TOTAL</t>
  </si>
  <si>
    <t>Billed Programs' Costs</t>
  </si>
  <si>
    <t>Actual Programs' Costs</t>
  </si>
  <si>
    <t xml:space="preserve">Variance </t>
  </si>
  <si>
    <t>Interest for DSM Programs' Cost Recovery</t>
  </si>
  <si>
    <t>Interest for Company TD-NSB Share Recovery</t>
  </si>
  <si>
    <t>Programs' Energy Savings (MWh)</t>
  </si>
  <si>
    <t>Programs' Costs (Recorded)</t>
  </si>
  <si>
    <t>TRC</t>
  </si>
  <si>
    <t>UTC</t>
  </si>
  <si>
    <t>Participant Test</t>
  </si>
  <si>
    <t>Non-Partic'p't Test</t>
  </si>
  <si>
    <t>Societal Test</t>
  </si>
  <si>
    <t>Portfolio</t>
  </si>
  <si>
    <t>Program Year 1</t>
  </si>
  <si>
    <t>Program Year 2</t>
  </si>
  <si>
    <t>Program Year 3</t>
  </si>
  <si>
    <t>Billed @ 90% of Planned Company TD-NSB Share</t>
  </si>
  <si>
    <t>(3)  26.34% of the pre-tax planned Net Benefit calculated using an assumed combined marginal federal/state tax rate of 38.39%.</t>
  </si>
  <si>
    <t xml:space="preserve"> DSM Programs' Costs</t>
  </si>
  <si>
    <t>Net Benefits</t>
  </si>
  <si>
    <t>(1)  Present value of Net Benefits in the Plan (and DSMore Model) approved by the Commission in Case No. EO-2012-0142.</t>
  </si>
  <si>
    <t>Planned Company TD-NSB Share</t>
  </si>
  <si>
    <t>90% of Planned Company TD-NSB Share</t>
  </si>
  <si>
    <t>Programs' Energy Savings vs. Targets (MWh) Variance</t>
  </si>
  <si>
    <t>(4)  26.34% of the pre-tax Net Benefits in Note (2) calculated using an assumed combined marginal federal/state tax rate of 38.39%.</t>
  </si>
  <si>
    <t>Business Subtotal</t>
  </si>
  <si>
    <t>Residential Subtotal</t>
  </si>
  <si>
    <t>EM&amp;V Subtotal</t>
  </si>
  <si>
    <t>Portfolio Subtotal</t>
  </si>
  <si>
    <t xml:space="preserve">Quarterly Total Program </t>
  </si>
  <si>
    <t>Cumulative Total Program</t>
  </si>
  <si>
    <t>Standard</t>
  </si>
  <si>
    <t>Custom</t>
  </si>
  <si>
    <t>Retro-commissioning</t>
  </si>
  <si>
    <t>New Construction</t>
  </si>
  <si>
    <t>Lighting</t>
  </si>
  <si>
    <t>Energy Efficient Products</t>
  </si>
  <si>
    <t>HVAC</t>
  </si>
  <si>
    <t>Refrigerator Recycling</t>
  </si>
  <si>
    <t>Home Energy Performance</t>
  </si>
  <si>
    <t>New Homes</t>
  </si>
  <si>
    <t>Low Income</t>
  </si>
  <si>
    <t>Portfolio Start Date: 01/02/2013</t>
  </si>
  <si>
    <t>Quarterly  Total Program (MWh)</t>
  </si>
  <si>
    <t>Cumulative Total Program (MWh)</t>
  </si>
  <si>
    <t>Cumulative Energy Savings Goal (MWh)</t>
  </si>
  <si>
    <t>Quarterly  Total Program Goal (MWh)</t>
  </si>
  <si>
    <t>* The financial information contained within this report is confidential and may contain immaterial revisions from other company financial statements.</t>
  </si>
  <si>
    <t>Utility: Ameren Missouri</t>
  </si>
  <si>
    <t>Programs' Demand Savings (MW)</t>
  </si>
  <si>
    <t>Programs' Demand Savings vs. Targets (MW) Variance</t>
  </si>
  <si>
    <t>Quarterly  Total Program (MW)</t>
  </si>
  <si>
    <t>Cumulative Total Program (MW)</t>
  </si>
  <si>
    <t>Quarterly  Total Program (Benefits)</t>
  </si>
  <si>
    <t>Cumulative Total Program (Benefits)</t>
  </si>
  <si>
    <t>Period:  01/02/13 - 12/31/13</t>
  </si>
  <si>
    <t>Program</t>
  </si>
  <si>
    <t>Qualitative</t>
  </si>
  <si>
    <t>Quantitative</t>
  </si>
  <si>
    <t>Programs' Net Benefits (Recorded)</t>
  </si>
  <si>
    <t>Higher spend due to increased participation of property management companies representing federally subsidized MF properties.</t>
  </si>
  <si>
    <t>Lower spend due to lower participation than planned.</t>
  </si>
  <si>
    <t>Lower spend due to number of customer audits and follow-on major measures lower than planned.</t>
  </si>
  <si>
    <t>Higher spend due to higher participation than planned.</t>
  </si>
  <si>
    <t>Higher spend due to higher sales of CFLs in grocery, drug store, and discount stores than planned.</t>
  </si>
  <si>
    <t>Energy (kWh)</t>
  </si>
  <si>
    <t>Company Name</t>
  </si>
  <si>
    <t>Total Opt-Out Customers</t>
  </si>
  <si>
    <t>Total Non-Residential Usage</t>
  </si>
  <si>
    <t>% Opt-Out</t>
  </si>
  <si>
    <t>Pgm Year 1 - 2013</t>
  </si>
  <si>
    <t>Pgm Year 2 - 2014</t>
  </si>
  <si>
    <t>Pgm Year 3 - 2015</t>
  </si>
  <si>
    <t>HIGHLY CONFIDENTIAL</t>
  </si>
  <si>
    <t>UCT</t>
  </si>
  <si>
    <t>Higher spend due to commitment payments to implementation contractor for committed projects to complete in 2014.</t>
  </si>
  <si>
    <t>Program Name</t>
  </si>
  <si>
    <t>Programs' Net Benefits  (Approved Plan)</t>
  </si>
  <si>
    <t>Plan vs. Deemed Cost Effectiveness Variance</t>
  </si>
  <si>
    <t>Number of program partners: 427</t>
  </si>
  <si>
    <t>Number of tune-ups: 3,681</t>
  </si>
  <si>
    <t>Number of HVAC installations: 6,738</t>
  </si>
  <si>
    <t>Number of retailers: 513</t>
  </si>
  <si>
    <t>Number of lamp types: 304</t>
  </si>
  <si>
    <t>Number of manufacturers: 20</t>
  </si>
  <si>
    <t>In-store demonstration events: 221</t>
  </si>
  <si>
    <t>Retail personnel trainings: 24,682</t>
  </si>
  <si>
    <t>Period:  01/02/14 - 12/31/14</t>
  </si>
  <si>
    <t>Period:  01/02/15 - 12/31/15</t>
  </si>
  <si>
    <t>*Benefits have been calculated using the DSMore model used in the MEEIA filling.</t>
  </si>
  <si>
    <t xml:space="preserve">Annual Report:  &gt;10% Program Cost Variance Explanation </t>
  </si>
  <si>
    <t xml:space="preserve">Annual Report:                                                      Programs' and Portfolio                                           Net Benefits vs. Plan    </t>
  </si>
  <si>
    <t>N/A</t>
  </si>
  <si>
    <t>Portfolio (includes BTL costs)</t>
  </si>
  <si>
    <t>Variance Explanation</t>
  </si>
  <si>
    <t>Higher spend due to successful marketing campaign that increased customer participation in advanced power strips and heat pumps.  Also increased electric EE Kit distribution due to higher participation than planned.</t>
  </si>
  <si>
    <t>Annual Report:                                           Quantitative and Qualitative Assessment of Market Transformation Programs</t>
  </si>
  <si>
    <t>Annual Report:                                                    Opt-Out Customers and                              Energy Savings Targets</t>
  </si>
  <si>
    <r>
      <rPr>
        <b/>
        <sz val="14"/>
        <color theme="1"/>
        <rFont val="Calibri"/>
        <family val="2"/>
        <scheme val="minor"/>
      </rPr>
      <t>From EM&amp;V Draft Report: "</t>
    </r>
    <r>
      <rPr>
        <sz val="14"/>
        <color theme="1"/>
        <rFont val="Calibri"/>
        <family val="2"/>
        <scheme val="minor"/>
      </rPr>
      <t>Market effects are systemic changes to standard business practices, caused by program activities and that tend to persist long after program interventions have ended. The potential for DSM programs to cause structural changes when intervening in a given market has become increasingly apparent as: Program delivery models have evolved (e.g., more upstream-focused programs); and</t>
    </r>
    <r>
      <rPr>
        <sz val="14"/>
        <color rgb="FF1F497D"/>
        <rFont val="Calibri"/>
        <family val="2"/>
        <scheme val="minor"/>
      </rPr>
      <t xml:space="preserve"> </t>
    </r>
    <r>
      <rPr>
        <sz val="14"/>
        <color theme="1"/>
        <rFont val="Calibri"/>
        <family val="2"/>
        <scheme val="minor"/>
      </rPr>
      <t>Energy-efficiency investment has grown dramatically.</t>
    </r>
    <r>
      <rPr>
        <sz val="14"/>
        <color rgb="FF1F497D"/>
        <rFont val="Calibri"/>
        <family val="2"/>
        <scheme val="minor"/>
      </rPr>
      <t xml:space="preserve"> </t>
    </r>
    <r>
      <rPr>
        <sz val="14"/>
        <color theme="1"/>
        <rFont val="Calibri"/>
        <family val="2"/>
        <scheme val="minor"/>
      </rPr>
      <t xml:space="preserve">Programs have established long-term relationships with key market actors and trade allies. </t>
    </r>
    <r>
      <rPr>
        <sz val="14"/>
        <color rgb="FF1F497D"/>
        <rFont val="Calibri"/>
        <family val="2"/>
        <scheme val="minor"/>
      </rPr>
      <t>T</t>
    </r>
    <r>
      <rPr>
        <sz val="14"/>
        <color theme="1"/>
        <rFont val="Calibri"/>
        <family val="2"/>
        <scheme val="minor"/>
      </rPr>
      <t>he LightSavers program works closely with retailers and manufacturers to: increase the availability and dedicated shelf space for efficient lighting products; and to offer education to help retail staff communicate the value of efficient purchasing decisions to local consumers. LightSavers’ potential to generate market effects also has become readily evident, given its significant role within Ameren’s 2013–2015 residential portfolio.</t>
    </r>
    <r>
      <rPr>
        <sz val="14"/>
        <color rgb="FF1F497D"/>
        <rFont val="Calibri"/>
        <family val="2"/>
        <scheme val="minor"/>
      </rPr>
      <t xml:space="preserve">  </t>
    </r>
    <r>
      <rPr>
        <sz val="14"/>
        <color theme="1"/>
        <rFont val="Calibri"/>
        <family val="2"/>
        <scheme val="minor"/>
      </rPr>
      <t>In addition, Act On Energy, Ameren’s umbrella marketing campaign, seeks to raise general awareness and adoption of energy efficiency, and, by doing so, create a more energy-conscious customer base, more likely to buy energy-efficient lighting, whether or not it has been discounted through Ameren’s program."</t>
    </r>
  </si>
  <si>
    <r>
      <t xml:space="preserve">From EM&amp;V Draft Report: </t>
    </r>
    <r>
      <rPr>
        <sz val="14"/>
        <color theme="1"/>
        <rFont val="Calibri"/>
        <family val="2"/>
        <scheme val="minor"/>
      </rPr>
      <t>"Market Effects (19%), structural market or behavior changes caused by program activity that result in additional purchases of non-discounted bulbs....Ameren's LightSavers program creates spillover and market effects by increasing availability and stocking of energy-efficient light bulbs among retailers and by educating customers about the benefits of using efficient lighting…...  Our analysis resulted in a NTG including both nonparticipant lighting and non-lighting spillover and market effects of 1.21."</t>
    </r>
  </si>
  <si>
    <t>Ameren Missouri</t>
  </si>
  <si>
    <t>Electric Utility Demand-Side Programs Investment Mechanisms Filing and Submission Requirements</t>
  </si>
  <si>
    <t>Information</t>
  </si>
  <si>
    <t>Workbook Tab</t>
  </si>
  <si>
    <t>Peak Demand Savings</t>
  </si>
  <si>
    <t>Gross Benefits</t>
  </si>
  <si>
    <t>DSIM Performance Measures</t>
  </si>
  <si>
    <t>Cost Effectiveness</t>
  </si>
  <si>
    <t>Opt-out Customer List (HC)</t>
  </si>
  <si>
    <t>10% Cost Variances</t>
  </si>
  <si>
    <t>Market Transformation</t>
  </si>
  <si>
    <t>Demand Side Programs Annual Report per 4 CSR 240-3.163 (5)</t>
  </si>
  <si>
    <t>Index</t>
  </si>
  <si>
    <t>Costs</t>
  </si>
  <si>
    <t xml:space="preserve">DSM Advisory Group Annual Report:             Programs' and Portfolio                                        Energy Savings vs. Targets </t>
  </si>
  <si>
    <t xml:space="preserve">DSM Advisory Group Annual Report:             Programs' and Portfolio                                      Costs vs. Targets </t>
  </si>
  <si>
    <t>DSM Advisory Group Annual Report:  Programs' and Portfolio                                         Demand Savings vs. Targets</t>
  </si>
  <si>
    <t xml:space="preserve">DSM Advisory Group Annual Report:                                                                  Portfolio                                                                                             DSIM Performance Measures   </t>
  </si>
  <si>
    <t>Annual Report:                                                       Programs' and Portfolio                                       Cost Effectiveness Tests</t>
  </si>
  <si>
    <t>Index of Annual Report Information</t>
  </si>
  <si>
    <t>Responding to Requirement</t>
  </si>
  <si>
    <t>(5)(A)1</t>
  </si>
  <si>
    <t>(5)(A)4</t>
  </si>
  <si>
    <t>(5)(A)5</t>
  </si>
  <si>
    <t>(5)(A)6</t>
  </si>
  <si>
    <t>(5)(A)7</t>
  </si>
  <si>
    <t>(5)(A)8</t>
  </si>
  <si>
    <t>(5)(A)9</t>
  </si>
  <si>
    <t>(5)(A)11</t>
  </si>
  <si>
    <t>(5)(A)2,3</t>
  </si>
  <si>
    <t>Response to (5)(A)11:</t>
  </si>
  <si>
    <t>Relationship of Programs to IRP Filing</t>
  </si>
  <si>
    <t xml:space="preserve">Ameren Missouri 2013 MEEIA programs were consistent with the information provided in File No. EO-2013-0392, where Ameren Missouri notified the Missouri Public Service Commission and all parties to its last Integrated Resource Plan filing, that it had determined its preferred resource plan was no longer appropriate and adopted as its preferred resource plan a contingency plan identified in its 2011 Integrated Resource Planning filing (File No. EO-2012-0271.)                                                                                                                                                         Specifically, Tab 2 (Costs) of the report that was attached to the pleading, Ameren Missouri lists all of the programs currently being administered as part of its MEEIA plan along with proposed funding levels.   </t>
  </si>
  <si>
    <t>Lower spend due to lower participation and lower than cycle average $/kWh customer incentive to-date.</t>
  </si>
  <si>
    <t>Deemed Cost Effectiveness Tests (Ameren run model)                                                           (note that only the Portfolio level tests include BTL costs)</t>
  </si>
  <si>
    <t>Program Effectiveness Tests                                                      (Approved Plan)</t>
  </si>
  <si>
    <t>Programs' Costs vs. Budgets ($) Variance</t>
  </si>
  <si>
    <t>Programs' Net Benefits ($) Variance</t>
  </si>
  <si>
    <t>Programs' Net Benefits (%) Variance</t>
  </si>
  <si>
    <t>Programs' Demand Savings vs. Targets (%) Variance</t>
  </si>
  <si>
    <t>Programs' Energy Savings vs. Targets (%) Variance</t>
  </si>
  <si>
    <t>Programs' Costs vs. Budgets (%) Variance</t>
  </si>
  <si>
    <t>Plan vs. Deemed Cost Effectiveness (%) Variance</t>
  </si>
  <si>
    <r>
      <rPr>
        <b/>
        <sz val="14"/>
        <color theme="1"/>
        <rFont val="Calibri"/>
        <family val="2"/>
        <scheme val="minor"/>
      </rPr>
      <t>From EM&amp;V Draft Report: "</t>
    </r>
    <r>
      <rPr>
        <sz val="14"/>
        <color theme="1"/>
        <rFont val="Calibri"/>
        <family val="2"/>
        <scheme val="minor"/>
      </rPr>
      <t xml:space="preserve">For the PY13 evaluation, we estimated the first three NTG elements, but not market effects. Since the program is likely to generate market effects-program staff will work closely with local contractors and distributors to improve installation and stocking practices-we plan to estimate market effect as part of the PY14 evaluation."  </t>
    </r>
    <r>
      <rPr>
        <b/>
        <sz val="14"/>
        <color theme="1"/>
        <rFont val="Calibri"/>
        <family val="2"/>
        <scheme val="minor"/>
      </rPr>
      <t>From Ameren</t>
    </r>
    <r>
      <rPr>
        <sz val="14"/>
        <color theme="1"/>
        <rFont val="Calibri"/>
        <family val="2"/>
        <scheme val="minor"/>
      </rPr>
      <t>: We use an optimizer tool that helps contractors show the value of tuneups to our customers and is a great tool for market transformation.  Our HVAC tuneups require a nine step check, not a typically utilized tuneup protocol, but one that optimizes system performance. We are also providing training on system and duct sizing as well as proper air flow.  These efforts are very valuable to change contractor practices and customer expectations.</t>
    </r>
  </si>
  <si>
    <t>* Net Benefits = Benefits - (Costs/1.0695)  This allows comparison of benefits and costs both in  2013 dollars.</t>
  </si>
  <si>
    <t>Actual Company TD-NSB Share Disinentive (4) (2013 $)</t>
  </si>
  <si>
    <t>Programs' Costs Budgets (MEEIA Plan)</t>
  </si>
  <si>
    <t>Programs' Energy Savings (MWH) Goal          (MEEIA Plan)</t>
  </si>
  <si>
    <t>Programs' Demand Savings Targets (MW) (MEEIA Plan)</t>
  </si>
  <si>
    <t xml:space="preserve">DSM Advisory Group Annual Report:  Programs' and Portfolio                            Gross Benefits vs. Plan    </t>
  </si>
  <si>
    <t>Programs' Gross Benefits (Recorded)</t>
  </si>
  <si>
    <t>Quarterly  Total Program (Gross Benefits)</t>
  </si>
  <si>
    <t>Cumulative Total Program (Gross Benefits)</t>
  </si>
  <si>
    <t>Programs' Planned Gross Benefits (MEEIA Plan)</t>
  </si>
  <si>
    <t>Quarterly  Total Program (Net Benefits)</t>
  </si>
  <si>
    <t>Cumulative Total Program (Net Benefits)</t>
  </si>
  <si>
    <t>Variance of MEEIA Planned v. Actual Net Shared Benefits</t>
  </si>
  <si>
    <t>Programs' Gross Benefits ($) Variance</t>
  </si>
  <si>
    <t>Programs' Gross Benefits (%) Variance</t>
  </si>
  <si>
    <t>Energy Savings (2013-2015)</t>
  </si>
  <si>
    <t>∞</t>
  </si>
  <si>
    <t>Higher spend due to high CFL sales through urban and low income channels.  Increase in LED sales due to lower priced products available in the marketplace.</t>
  </si>
  <si>
    <t>Lower spend due to removal of programmable thermostat.</t>
  </si>
  <si>
    <t>Lower spend due to lower number of customer audits and follow-on major measure replacements than planned.</t>
  </si>
  <si>
    <t>Lower spend due to close out of the program in 2014.</t>
  </si>
  <si>
    <t>Number of retailers: 435</t>
  </si>
  <si>
    <t>Number of manufacturers: 27</t>
  </si>
  <si>
    <t>Number of lamp types: 333</t>
  </si>
  <si>
    <t>In-store demonstration events: 233</t>
  </si>
  <si>
    <t>Retail personnel trainings: 27,594</t>
  </si>
  <si>
    <t>Number of program partners: 513</t>
  </si>
  <si>
    <t>Number of tune-ups: 8,895</t>
  </si>
  <si>
    <t>Number of HVAC installations: 8,718</t>
  </si>
  <si>
    <r>
      <rPr>
        <b/>
        <sz val="14"/>
        <color theme="1"/>
        <rFont val="Calibri"/>
        <family val="2"/>
        <scheme val="minor"/>
      </rPr>
      <t xml:space="preserve">From EM&amp;V Draft Report: </t>
    </r>
    <r>
      <rPr>
        <sz val="14"/>
        <rFont val="Calibri"/>
        <family val="2"/>
        <scheme val="minor"/>
      </rPr>
      <t xml:space="preserve">"Market effects are systemic changes to standard business practices, caused by program activities; they tend to persist long after program interventions have ended. The potential for demand-side management (DSM) programs to cause structural changes when intervening in a given market has become increasingly apparent as the following has occurred: 
• Program delivery models have evolved (e.g., more have become upstream-focused 
programs); and
• Energy-efficiency investments have grown dramatically.
Programs have established long-term relationships with key market actors and trade allies. These relationships serve as a channel through which the program impacts the broader market—not only customers that experience program marketing and purchase program-discounted products. 
" </t>
    </r>
    <r>
      <rPr>
        <sz val="14"/>
        <color theme="1"/>
        <rFont val="Calibri"/>
        <family val="2"/>
        <scheme val="minor"/>
      </rPr>
      <t xml:space="preserve">
</t>
    </r>
    <r>
      <rPr>
        <b/>
        <sz val="14"/>
        <color theme="1"/>
        <rFont val="Calibri"/>
        <family val="2"/>
        <scheme val="minor"/>
      </rPr>
      <t>From Ameren Missouri</t>
    </r>
    <r>
      <rPr>
        <sz val="14"/>
        <color theme="1"/>
        <rFont val="Calibri"/>
        <family val="2"/>
        <scheme val="minor"/>
      </rPr>
      <t>: Through 2014 the program continued to market ENERGY STAR</t>
    </r>
    <r>
      <rPr>
        <sz val="14"/>
        <color theme="1"/>
        <rFont val="Calibri"/>
        <family val="2"/>
      </rPr>
      <t>®</t>
    </r>
    <r>
      <rPr>
        <sz val="14"/>
        <color theme="1"/>
        <rFont val="Calibri"/>
        <family val="2"/>
        <scheme val="minor"/>
      </rPr>
      <t xml:space="preserve"> CFLs and LEDs.  Feedback from GE and Walmart indicated that Ameren Missouri stores offering program rebates sold significantly more lighting products then stores without a program.  As a result they were re-organizing shelf space and identifying in-store locations that would position the products for greater sales.  </t>
    </r>
  </si>
  <si>
    <r>
      <t xml:space="preserve">From EM&amp;V Draft Report: </t>
    </r>
    <r>
      <rPr>
        <sz val="14"/>
        <rFont val="Calibri"/>
        <family val="2"/>
        <scheme val="minor"/>
      </rPr>
      <t>"In PY13, we used results from the home inventory study completed that year to determine the saturation of efficient bulbs in Missouri homes. The saturation value supported an estimate of the total market for efficient bulbs in Ameren’s territory, and allowed us to attribute a portion of that market to spillover and the market effects we described above. 
The scope of work for PY14 did not include an inventory survey to update the saturation value for PY14. While we did not know the precise rate of adoption or where exactly PY14 consumers sit on the “S” curve, we can reasonably expect market effects greater than zero. At the same time, as the rate of increase in market share decreases over time, program market effects were likely less than in PY13. As we did not have the information to make a more precise estimate, we adopted the midway point of zero and the PY13 market effects value. We applied the same principle to the rate of lighting spillover, taking the mid-point between 0 and the PY13 value. Table 38 shows suggested market effects and spillover values for PY14. 
Table 38. Market Effects and Lighting Spillover
Net Impact              PY13 Value          PY14 Value
Market Effects             20%                        10%
Lighting Spillover        28%                       14%
"</t>
    </r>
  </si>
  <si>
    <r>
      <rPr>
        <b/>
        <sz val="14"/>
        <color theme="1"/>
        <rFont val="Calibri"/>
        <family val="2"/>
        <scheme val="minor"/>
      </rPr>
      <t xml:space="preserve">From EM&amp;V Draft Report: </t>
    </r>
    <r>
      <rPr>
        <sz val="14"/>
        <color theme="1"/>
        <rFont val="Calibri"/>
        <family val="2"/>
        <scheme val="minor"/>
      </rPr>
      <t xml:space="preserve">" For the PY14 evaluation, we estimated the first three NTG elements, but not market effects. Because the program will likely to generate market effects—program staff work closely with local contractors and distributors to improve installation and stocking practices—we will estimate market effects as part of the PY15 evaluation."                                                                                                                            </t>
    </r>
    <r>
      <rPr>
        <b/>
        <sz val="14"/>
        <color theme="1"/>
        <rFont val="Calibri"/>
        <family val="2"/>
        <scheme val="minor"/>
      </rPr>
      <t>From Ameren Missouri</t>
    </r>
    <r>
      <rPr>
        <sz val="14"/>
        <color theme="1"/>
        <rFont val="Calibri"/>
        <family val="2"/>
        <scheme val="minor"/>
      </rPr>
      <t xml:space="preserve">: During 2014 we have worked to position the efficiency analysis that is done in conjunction with a tune-up as a way for a customer to understand the 'health' of their system and veirfy the capacity against the nameplate capacity of the system.  This is a tool for the customers to better understand repair and/or replacement recommendations of the contractors. Contractors are indicating they are using this process as a best practice with customers outside of the Ameren Missouri Program. </t>
    </r>
  </si>
  <si>
    <t>(5)(A)1,11(b), 5(B)</t>
  </si>
  <si>
    <t>EM&amp;V Annual Report</t>
  </si>
  <si>
    <t>(5)(A)10</t>
  </si>
  <si>
    <t>Annual Report:                                                    EM&amp;V Report Summary                                    (EO-2012-0142)</t>
  </si>
  <si>
    <t>Period:  01/02/13 - 12/31/15</t>
  </si>
  <si>
    <t>Status</t>
  </si>
  <si>
    <t>Filed Final EM&amp;V Report in EFIS (EO-2012-0142)</t>
  </si>
  <si>
    <t>Under Review</t>
  </si>
  <si>
    <t>Final Approved Stipulation &amp; Agreement approved</t>
  </si>
  <si>
    <t>Actual Company TD-NSB Share Disinentive  (2013 $) (4)</t>
  </si>
  <si>
    <t xml:space="preserve"> Increase in LED sales due to lower priced products available in the marketplace and the introduction of multipack LEDs resulting in more bulbs purchased per transaction.</t>
  </si>
  <si>
    <t xml:space="preserve">HVAC had planned on more heatpumps in the measure mix, these would have had a higher cost.   </t>
  </si>
  <si>
    <t>Higher spend due to more participation than anticipated and  a measure mix requiring  more of the  higher cost measures.</t>
  </si>
  <si>
    <t>Number of retailers: 545</t>
  </si>
  <si>
    <t>Number of lamp types: over 310</t>
  </si>
  <si>
    <t>In-store demonstration events: 202</t>
  </si>
  <si>
    <t>Retail personnel trainings: 20,943</t>
  </si>
  <si>
    <t>Number of program partners: 435</t>
  </si>
  <si>
    <t>Number of tune-ups: 10,646</t>
  </si>
  <si>
    <t>Number of HVAC installations: 12,253</t>
  </si>
  <si>
    <t>Higher spend due to higher participation and lack of program continuity.</t>
  </si>
  <si>
    <r>
      <rPr>
        <b/>
        <sz val="14"/>
        <color theme="1"/>
        <rFont val="Calibri"/>
        <family val="2"/>
        <scheme val="minor"/>
      </rPr>
      <t>From Ameren Missouri:</t>
    </r>
    <r>
      <rPr>
        <sz val="14"/>
        <color theme="1"/>
        <rFont val="Calibri"/>
        <family val="2"/>
        <scheme val="minor"/>
      </rPr>
      <t xml:space="preserve">  The availability of LEDs at low prices continues to rise.  It is important to educate customers on the benefits and quality of Energy Star LEDs in order to avoid the negative customer reactions due to poor performance. Incentives will help customers who are early adopters to overcome cost barriers, they will also call customer attention to other benefits offered by Energy Star LED products, including very long life, low maintenance costs, low heat, and dimming.</t>
    </r>
  </si>
  <si>
    <r>
      <t>From EM&amp;V draft report •</t>
    </r>
    <r>
      <rPr>
        <sz val="14"/>
        <color theme="1"/>
        <rFont val="Calibri"/>
        <family val="2"/>
        <scheme val="minor"/>
      </rPr>
      <t xml:space="preserve"> We did not compute market effects as market effects tend to occur in the years following a program.                                                                                                                                                                                                                                                         </t>
    </r>
    <r>
      <rPr>
        <b/>
        <sz val="14"/>
        <color theme="1"/>
        <rFont val="Calibri"/>
        <family val="2"/>
        <scheme val="minor"/>
      </rPr>
      <t xml:space="preserve">
From Ameren Missouri  •</t>
    </r>
    <r>
      <rPr>
        <sz val="14"/>
        <color theme="1"/>
        <rFont val="Calibri"/>
        <family val="2"/>
        <scheme val="minor"/>
      </rPr>
      <t xml:space="preserve"> The Heating and Cooling program created a series of comprehensive promotions including customer, contractor, and marketing components which resulted in a 25% overall increase in number of systems rebated. The promotions and targeted marketing also extended the typical high volume rebate season into September and produced even higher increases in high-savings measures.</t>
    </r>
    <r>
      <rPr>
        <b/>
        <sz val="14"/>
        <color theme="1"/>
        <rFont val="Calibri"/>
        <family val="2"/>
        <scheme val="minor"/>
      </rPr>
      <t xml:space="preserve">
</t>
    </r>
  </si>
  <si>
    <r>
      <rPr>
        <b/>
        <sz val="14"/>
        <color theme="1"/>
        <rFont val="Calibri"/>
        <family val="2"/>
        <scheme val="minor"/>
      </rPr>
      <t>From EM&amp;V draft report:</t>
    </r>
    <r>
      <rPr>
        <sz val="14"/>
        <color theme="1"/>
        <rFont val="Calibri"/>
        <family val="2"/>
        <scheme val="minor"/>
      </rPr>
      <t xml:space="preserve">  Market effects are systemic changes to standard business practices, caused by program activities; they tend to persist long after program interventions have ended. The potential for demand-side management (DSM) programs to cause structural changes when intervening in a given market has become increasingly apparent as the following has occurred:
 -         Program delivery models have evolved (e.g., more have become upstream-focused 
programs); and
-         Energy-efficiency investments have grown dramatically.
-         Since market effects occur after the program year, we do not calculate market effects.</t>
    </r>
  </si>
  <si>
    <t>Report Date: 02/26/2015</t>
  </si>
  <si>
    <r>
      <t>MEEIA Planned Net Benefits</t>
    </r>
    <r>
      <rPr>
        <sz val="14"/>
        <color rgb="FFFF0000"/>
        <rFont val="Calibri"/>
        <family val="2"/>
        <scheme val="minor"/>
      </rPr>
      <t xml:space="preserve"> </t>
    </r>
    <r>
      <rPr>
        <sz val="14"/>
        <color theme="1"/>
        <rFont val="Calibri"/>
        <family val="2"/>
        <scheme val="minor"/>
      </rPr>
      <t>(1)</t>
    </r>
  </si>
  <si>
    <r>
      <t>Deemed Net Benefits</t>
    </r>
    <r>
      <rPr>
        <sz val="14"/>
        <color rgb="FFFF0000"/>
        <rFont val="Calibri"/>
        <family val="2"/>
        <scheme val="minor"/>
      </rPr>
      <t xml:space="preserve"> </t>
    </r>
    <r>
      <rPr>
        <sz val="14"/>
        <color theme="1"/>
        <rFont val="Calibri"/>
        <family val="2"/>
        <scheme val="minor"/>
      </rPr>
      <t>(2)</t>
    </r>
    <r>
      <rPr>
        <sz val="14"/>
        <color rgb="FFFF0000"/>
        <rFont val="Calibri"/>
        <family val="2"/>
        <scheme val="minor"/>
      </rPr>
      <t xml:space="preserve"> </t>
    </r>
  </si>
  <si>
    <r>
      <t>100% of MEEIA Planned Company TD-NSB Share</t>
    </r>
    <r>
      <rPr>
        <sz val="14"/>
        <color rgb="FFFF0000"/>
        <rFont val="Calibri"/>
        <family val="2"/>
        <scheme val="minor"/>
      </rPr>
      <t xml:space="preserve"> </t>
    </r>
    <r>
      <rPr>
        <sz val="14"/>
        <color theme="1"/>
        <rFont val="Calibri"/>
        <family val="2"/>
        <scheme val="minor"/>
      </rPr>
      <t>(3)</t>
    </r>
  </si>
  <si>
    <t>Report Date: 02/25/2016</t>
  </si>
  <si>
    <t>(2)  Present value of Net Benefits derived from using the DSM Model in Note (1) which is re-run to account for (i) the actual number of energy efficiency measures (by type) installed in each month up to that point; (ii) the actual program costs in each month incurred up to that point; and (iii) for C&amp;I custom measures for which the TRM does not provide a deemed value, savings determined according to the protocol provided for at pages 85 to 98 of the TRM.</t>
  </si>
  <si>
    <t>Lower spend due to lower than cycle average cost per kWh (incentive and administration).</t>
  </si>
</sst>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5" formatCode="&quot;$&quot;#,##0_);\(&quot;$&quot;#,##0\)"/>
    <numFmt numFmtId="7" formatCode="&quot;$&quot;#,##0.00_);\(&quot;$&quot;#,##0.00\)"/>
    <numFmt numFmtId="42" formatCode="_(&quot;$&quot;* #,##0_);_(&quot;$&quot;* \(#,##0\);_(&quot;$&quot;* &quot;-&quot;_);_(@_)"/>
    <numFmt numFmtId="44" formatCode="_(&quot;$&quot;* #,##0.00_);_(&quot;$&quot;* \(#,##0.00\);_(&quot;$&quot;* &quot;-&quot;??_);_(@_)"/>
    <numFmt numFmtId="43" formatCode="_(* #,##0.00_);_(* \(#,##0.00\);_(* &quot;-&quot;??_);_(@_)"/>
    <numFmt numFmtId="164" formatCode="0.000"/>
    <numFmt numFmtId="165" formatCode="#,##0.000_);\(#,##0.000\)"/>
    <numFmt numFmtId="166" formatCode="0.0%"/>
    <numFmt numFmtId="167" formatCode="_(&quot;$&quot;* #,##0_);_(&quot;$&quot;* \(#,##0\);_(&quot;$&quot;* &quot;-&quot;??_);_(@_)"/>
    <numFmt numFmtId="168" formatCode="[$-409]mmmm\ d\,\ yyyy;@"/>
    <numFmt numFmtId="169" formatCode="_(&quot;$&quot;* #,##0.00_);_(&quot;$&quot;* \(#,##0.00\);_(&quot;$&quot;* &quot;-&quot;_);_(@_)"/>
  </numFmts>
  <fonts count="52" x14ac:knownFonts="1">
    <font>
      <sz val="11"/>
      <color theme="1"/>
      <name val="Calibri"/>
      <family val="2"/>
      <scheme val="minor"/>
    </font>
    <font>
      <b/>
      <sz val="11"/>
      <color theme="1"/>
      <name val="Calibri"/>
      <family val="2"/>
      <scheme val="minor"/>
    </font>
    <font>
      <b/>
      <sz val="10"/>
      <color theme="1"/>
      <name val="Calibri"/>
      <family val="2"/>
      <scheme val="minor"/>
    </font>
    <font>
      <b/>
      <sz val="24"/>
      <color theme="1"/>
      <name val="Calibri"/>
      <family val="2"/>
      <scheme val="minor"/>
    </font>
    <font>
      <sz val="24"/>
      <color theme="1"/>
      <name val="Calibri"/>
      <family val="2"/>
      <scheme val="minor"/>
    </font>
    <font>
      <b/>
      <sz val="12"/>
      <color theme="1"/>
      <name val="Calibri"/>
      <family val="2"/>
      <scheme val="minor"/>
    </font>
    <font>
      <sz val="11"/>
      <name val="Calibri"/>
      <family val="2"/>
      <scheme val="minor"/>
    </font>
    <font>
      <b/>
      <sz val="14"/>
      <color theme="1"/>
      <name val="Calibri"/>
      <family val="2"/>
      <scheme val="minor"/>
    </font>
    <font>
      <sz val="14"/>
      <color theme="1"/>
      <name val="Calibri"/>
      <family val="2"/>
      <scheme val="minor"/>
    </font>
    <font>
      <b/>
      <sz val="14"/>
      <name val="Calibri"/>
      <family val="2"/>
      <scheme val="minor"/>
    </font>
    <font>
      <sz val="14"/>
      <name val="Calibri"/>
      <family val="2"/>
      <scheme val="minor"/>
    </font>
    <font>
      <sz val="11"/>
      <color theme="1"/>
      <name val="Calibri"/>
      <family val="2"/>
      <scheme val="minor"/>
    </font>
    <font>
      <sz val="11"/>
      <color rgb="FFFF0000"/>
      <name val="Calibri"/>
      <family val="2"/>
      <scheme val="minor"/>
    </font>
    <font>
      <b/>
      <sz val="22"/>
      <color theme="1"/>
      <name val="Calibri"/>
      <family val="2"/>
      <scheme val="minor"/>
    </font>
    <font>
      <sz val="22"/>
      <color theme="1"/>
      <name val="Calibri"/>
      <family val="2"/>
      <scheme val="minor"/>
    </font>
    <font>
      <b/>
      <sz val="20"/>
      <color theme="1"/>
      <name val="Calibri"/>
      <family val="2"/>
      <scheme val="minor"/>
    </font>
    <font>
      <sz val="20"/>
      <color theme="1"/>
      <name val="Calibri"/>
      <family val="2"/>
      <scheme val="minor"/>
    </font>
    <font>
      <b/>
      <sz val="11"/>
      <color rgb="FFFF0000"/>
      <name val="Calibri"/>
      <family val="2"/>
      <scheme val="minor"/>
    </font>
    <font>
      <b/>
      <sz val="14"/>
      <color rgb="FFFF0000"/>
      <name val="Calibri"/>
      <family val="2"/>
      <scheme val="minor"/>
    </font>
    <font>
      <u/>
      <sz val="11"/>
      <color rgb="FFFF0000"/>
      <name val="Calibri"/>
      <family val="2"/>
      <scheme val="minor"/>
    </font>
    <font>
      <sz val="14"/>
      <color rgb="FFFF0000"/>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i/>
      <sz val="11"/>
      <color rgb="FF7F7F7F"/>
      <name val="Calibri"/>
      <family val="2"/>
      <scheme val="minor"/>
    </font>
    <font>
      <sz val="11"/>
      <color theme="0"/>
      <name val="Calibri"/>
      <family val="2"/>
      <scheme val="minor"/>
    </font>
    <font>
      <sz val="11"/>
      <color indexed="8"/>
      <name val="Calibri"/>
      <family val="2"/>
    </font>
    <font>
      <sz val="10"/>
      <color indexed="0"/>
      <name val="Arial"/>
      <family val="2"/>
    </font>
    <font>
      <sz val="10"/>
      <name val="Arial"/>
      <family val="2"/>
    </font>
    <font>
      <u/>
      <sz val="6"/>
      <color indexed="12"/>
      <name val="Arial"/>
      <family val="2"/>
    </font>
    <font>
      <u/>
      <sz val="8.5"/>
      <color indexed="12"/>
      <name val="Arial"/>
      <family val="2"/>
    </font>
    <font>
      <sz val="10"/>
      <name val="MS Sans Serif"/>
      <family val="2"/>
    </font>
    <font>
      <sz val="14"/>
      <color theme="0" tint="-0.14999847407452621"/>
      <name val="Calibri"/>
      <family val="2"/>
      <scheme val="minor"/>
    </font>
    <font>
      <b/>
      <sz val="20"/>
      <name val="Calibri"/>
      <family val="2"/>
      <scheme val="minor"/>
    </font>
    <font>
      <b/>
      <sz val="16"/>
      <color theme="1"/>
      <name val="Calibri"/>
      <family val="2"/>
      <scheme val="minor"/>
    </font>
    <font>
      <b/>
      <sz val="18"/>
      <color theme="1"/>
      <name val="Calibri"/>
      <family val="2"/>
      <scheme val="minor"/>
    </font>
    <font>
      <b/>
      <sz val="11"/>
      <name val="Calibri"/>
      <family val="2"/>
      <scheme val="minor"/>
    </font>
    <font>
      <sz val="11"/>
      <color rgb="FF1F497D"/>
      <name val="Calibri"/>
      <family val="2"/>
      <scheme val="minor"/>
    </font>
    <font>
      <sz val="12"/>
      <color theme="1"/>
      <name val="Calibri"/>
      <family val="2"/>
      <scheme val="minor"/>
    </font>
    <font>
      <b/>
      <sz val="14"/>
      <color theme="0" tint="-0.14999847407452621"/>
      <name val="Calibri"/>
      <family val="2"/>
      <scheme val="minor"/>
    </font>
    <font>
      <sz val="14"/>
      <color rgb="FF1F497D"/>
      <name val="Calibri"/>
      <family val="2"/>
      <scheme val="minor"/>
    </font>
    <font>
      <sz val="14"/>
      <color theme="1"/>
      <name val="Calibri"/>
      <family val="2"/>
    </font>
    <font>
      <sz val="12"/>
      <color rgb="FFFF0000"/>
      <name val="Calibri"/>
      <family val="2"/>
      <scheme val="minor"/>
    </font>
  </fonts>
  <fills count="44">
    <fill>
      <patternFill patternType="none"/>
    </fill>
    <fill>
      <patternFill patternType="gray125"/>
    </fill>
    <fill>
      <patternFill patternType="solid">
        <fgColor theme="0" tint="-0.14999847407452621"/>
        <bgColor indexed="64"/>
      </patternFill>
    </fill>
    <fill>
      <patternFill patternType="solid">
        <fgColor theme="3" tint="0.79998168889431442"/>
        <bgColor indexed="64"/>
      </patternFill>
    </fill>
    <fill>
      <patternFill patternType="solid">
        <fgColor theme="4" tint="0.59999389629810485"/>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4"/>
        <bgColor indexed="64"/>
      </patternFill>
    </fill>
    <fill>
      <patternFill patternType="solid">
        <fgColor indexed="47"/>
        <bgColor indexed="64"/>
      </patternFill>
    </fill>
    <fill>
      <patternFill patternType="solid">
        <fgColor rgb="FFFFFF00"/>
        <bgColor indexed="64"/>
      </patternFill>
    </fill>
    <fill>
      <patternFill patternType="solid">
        <fgColor theme="5" tint="0.59999389629810485"/>
        <bgColor indexed="64"/>
      </patternFill>
    </fill>
    <fill>
      <patternFill patternType="solid">
        <fgColor theme="6" tint="0.39997558519241921"/>
        <bgColor indexed="64"/>
      </patternFill>
    </fill>
    <fill>
      <patternFill patternType="solid">
        <fgColor theme="6" tint="0.59999389629810485"/>
        <bgColor indexed="64"/>
      </patternFill>
    </fill>
    <fill>
      <patternFill patternType="solid">
        <fgColor theme="2" tint="-0.249977111117893"/>
        <bgColor indexed="64"/>
      </patternFill>
    </fill>
  </fills>
  <borders count="36">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top/>
      <bottom style="medium">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indexed="64"/>
      </right>
      <top/>
      <bottom/>
      <diagonal/>
    </border>
    <border>
      <left style="thin">
        <color indexed="64"/>
      </left>
      <right/>
      <top/>
      <bottom/>
      <diagonal/>
    </border>
    <border>
      <left style="thin">
        <color auto="1"/>
      </left>
      <right style="thin">
        <color auto="1"/>
      </right>
      <top style="thin">
        <color auto="1"/>
      </top>
      <bottom/>
      <diagonal/>
    </border>
    <border>
      <left style="thin">
        <color auto="1"/>
      </left>
      <right style="thin">
        <color auto="1"/>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auto="1"/>
      </left>
      <right/>
      <top style="thin">
        <color auto="1"/>
      </top>
      <bottom/>
      <diagonal/>
    </border>
    <border>
      <left style="thin">
        <color auto="1"/>
      </left>
      <right/>
      <top/>
      <bottom style="thin">
        <color auto="1"/>
      </bottom>
      <diagonal/>
    </border>
    <border>
      <left/>
      <right/>
      <top style="thin">
        <color auto="1"/>
      </top>
      <bottom/>
      <diagonal/>
    </border>
    <border>
      <left/>
      <right/>
      <top/>
      <bottom style="thin">
        <color indexed="64"/>
      </bottom>
      <diagonal/>
    </border>
    <border>
      <left/>
      <right style="thin">
        <color auto="1"/>
      </right>
      <top/>
      <bottom style="thin">
        <color auto="1"/>
      </bottom>
      <diagonal/>
    </border>
    <border>
      <left/>
      <right style="thin">
        <color auto="1"/>
      </right>
      <top style="thin">
        <color auto="1"/>
      </top>
      <bottom/>
      <diagonal/>
    </border>
  </borders>
  <cellStyleXfs count="175">
    <xf numFmtId="0" fontId="0" fillId="0" borderId="0"/>
    <xf numFmtId="9" fontId="11" fillId="0" borderId="0" applyFont="0" applyFill="0" applyBorder="0" applyAlignment="0" applyProtection="0"/>
    <xf numFmtId="0" fontId="21" fillId="0" borderId="0" applyNumberFormat="0" applyFill="0" applyBorder="0" applyAlignment="0" applyProtection="0"/>
    <xf numFmtId="0" fontId="22" fillId="0" borderId="14" applyNumberFormat="0" applyFill="0" applyAlignment="0" applyProtection="0"/>
    <xf numFmtId="0" fontId="23" fillId="0" borderId="15" applyNumberFormat="0" applyFill="0" applyAlignment="0" applyProtection="0"/>
    <xf numFmtId="0" fontId="24" fillId="0" borderId="16" applyNumberFormat="0" applyFill="0" applyAlignment="0" applyProtection="0"/>
    <xf numFmtId="0" fontId="24" fillId="0" borderId="0" applyNumberFormat="0" applyFill="0" applyBorder="0" applyAlignment="0" applyProtection="0"/>
    <xf numFmtId="0" fontId="25" fillId="6" borderId="0" applyNumberFormat="0" applyBorder="0" applyAlignment="0" applyProtection="0"/>
    <xf numFmtId="0" fontId="26" fillId="7" borderId="0" applyNumberFormat="0" applyBorder="0" applyAlignment="0" applyProtection="0"/>
    <xf numFmtId="0" fontId="27" fillId="8" borderId="0" applyNumberFormat="0" applyBorder="0" applyAlignment="0" applyProtection="0"/>
    <xf numFmtId="0" fontId="28" fillId="9" borderId="17" applyNumberFormat="0" applyAlignment="0" applyProtection="0"/>
    <xf numFmtId="0" fontId="29" fillId="10" borderId="18" applyNumberFormat="0" applyAlignment="0" applyProtection="0"/>
    <xf numFmtId="0" fontId="30" fillId="10" borderId="17" applyNumberFormat="0" applyAlignment="0" applyProtection="0"/>
    <xf numFmtId="0" fontId="31" fillId="0" borderId="19" applyNumberFormat="0" applyFill="0" applyAlignment="0" applyProtection="0"/>
    <xf numFmtId="0" fontId="32" fillId="11" borderId="20" applyNumberFormat="0" applyAlignment="0" applyProtection="0"/>
    <xf numFmtId="0" fontId="12" fillId="0" borderId="0" applyNumberFormat="0" applyFill="0" applyBorder="0" applyAlignment="0" applyProtection="0"/>
    <xf numFmtId="0" fontId="11" fillId="12" borderId="21" applyNumberFormat="0" applyFont="0" applyAlignment="0" applyProtection="0"/>
    <xf numFmtId="0" fontId="33" fillId="0" borderId="0" applyNumberFormat="0" applyFill="0" applyBorder="0" applyAlignment="0" applyProtection="0"/>
    <xf numFmtId="0" fontId="1" fillId="0" borderId="22" applyNumberFormat="0" applyFill="0" applyAlignment="0" applyProtection="0"/>
    <xf numFmtId="0" fontId="34" fillId="13" borderId="0" applyNumberFormat="0" applyBorder="0" applyAlignment="0" applyProtection="0"/>
    <xf numFmtId="0" fontId="11" fillId="14" borderId="0" applyNumberFormat="0" applyBorder="0" applyAlignment="0" applyProtection="0"/>
    <xf numFmtId="0" fontId="11" fillId="15" borderId="0" applyNumberFormat="0" applyBorder="0" applyAlignment="0" applyProtection="0"/>
    <xf numFmtId="0" fontId="34" fillId="16" borderId="0" applyNumberFormat="0" applyBorder="0" applyAlignment="0" applyProtection="0"/>
    <xf numFmtId="0" fontId="34" fillId="17" borderId="0" applyNumberFormat="0" applyBorder="0" applyAlignment="0" applyProtection="0"/>
    <xf numFmtId="0" fontId="11" fillId="18" borderId="0" applyNumberFormat="0" applyBorder="0" applyAlignment="0" applyProtection="0"/>
    <xf numFmtId="0" fontId="11" fillId="19" borderId="0" applyNumberFormat="0" applyBorder="0" applyAlignment="0" applyProtection="0"/>
    <xf numFmtId="0" fontId="34" fillId="20" borderId="0" applyNumberFormat="0" applyBorder="0" applyAlignment="0" applyProtection="0"/>
    <xf numFmtId="0" fontId="34" fillId="21" borderId="0" applyNumberFormat="0" applyBorder="0" applyAlignment="0" applyProtection="0"/>
    <xf numFmtId="0" fontId="11" fillId="22" borderId="0" applyNumberFormat="0" applyBorder="0" applyAlignment="0" applyProtection="0"/>
    <xf numFmtId="0" fontId="11" fillId="23" borderId="0" applyNumberFormat="0" applyBorder="0" applyAlignment="0" applyProtection="0"/>
    <xf numFmtId="0" fontId="34" fillId="24" borderId="0" applyNumberFormat="0" applyBorder="0" applyAlignment="0" applyProtection="0"/>
    <xf numFmtId="0" fontId="34" fillId="25" borderId="0" applyNumberFormat="0" applyBorder="0" applyAlignment="0" applyProtection="0"/>
    <xf numFmtId="0" fontId="11" fillId="26" borderId="0" applyNumberFormat="0" applyBorder="0" applyAlignment="0" applyProtection="0"/>
    <xf numFmtId="0" fontId="11" fillId="27" borderId="0" applyNumberFormat="0" applyBorder="0" applyAlignment="0" applyProtection="0"/>
    <xf numFmtId="0" fontId="34" fillId="28" borderId="0" applyNumberFormat="0" applyBorder="0" applyAlignment="0" applyProtection="0"/>
    <xf numFmtId="0" fontId="34" fillId="29" borderId="0" applyNumberFormat="0" applyBorder="0" applyAlignment="0" applyProtection="0"/>
    <xf numFmtId="0" fontId="11" fillId="30" borderId="0" applyNumberFormat="0" applyBorder="0" applyAlignment="0" applyProtection="0"/>
    <xf numFmtId="0" fontId="11" fillId="31" borderId="0" applyNumberFormat="0" applyBorder="0" applyAlignment="0" applyProtection="0"/>
    <xf numFmtId="0" fontId="34" fillId="32" borderId="0" applyNumberFormat="0" applyBorder="0" applyAlignment="0" applyProtection="0"/>
    <xf numFmtId="0" fontId="34" fillId="33" borderId="0" applyNumberFormat="0" applyBorder="0" applyAlignment="0" applyProtection="0"/>
    <xf numFmtId="0" fontId="11" fillId="34" borderId="0" applyNumberFormat="0" applyBorder="0" applyAlignment="0" applyProtection="0"/>
    <xf numFmtId="0" fontId="11" fillId="35" borderId="0" applyNumberFormat="0" applyBorder="0" applyAlignment="0" applyProtection="0"/>
    <xf numFmtId="0" fontId="34" fillId="36" borderId="0" applyNumberFormat="0" applyBorder="0" applyAlignment="0" applyProtection="0"/>
    <xf numFmtId="0" fontId="11" fillId="0" borderId="0"/>
    <xf numFmtId="43" fontId="35" fillId="0" borderId="0" applyFont="0" applyFill="0" applyBorder="0" applyAlignment="0" applyProtection="0"/>
    <xf numFmtId="44" fontId="35" fillId="0" borderId="0" applyFont="0" applyFill="0" applyBorder="0" applyAlignment="0" applyProtection="0"/>
    <xf numFmtId="43" fontId="11" fillId="0" borderId="0" applyFont="0" applyFill="0" applyBorder="0" applyAlignment="0" applyProtection="0"/>
    <xf numFmtId="44" fontId="11" fillId="0" borderId="0" applyFont="0" applyFill="0" applyBorder="0" applyAlignment="0" applyProtection="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7" fillId="0" borderId="0"/>
    <xf numFmtId="0" fontId="37" fillId="0" borderId="0"/>
    <xf numFmtId="0" fontId="37" fillId="0" borderId="0"/>
    <xf numFmtId="0" fontId="11" fillId="0" borderId="0"/>
    <xf numFmtId="0" fontId="11" fillId="0" borderId="0"/>
    <xf numFmtId="0" fontId="37" fillId="0" borderId="0"/>
    <xf numFmtId="44" fontId="37" fillId="0" borderId="0" applyFont="0" applyFill="0" applyBorder="0" applyAlignment="0" applyProtection="0"/>
    <xf numFmtId="42"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0" fontId="37" fillId="37" borderId="0" applyNumberFormat="0" applyAlignment="0">
      <alignment horizontal="right"/>
    </xf>
    <xf numFmtId="0" fontId="37" fillId="38" borderId="0" applyNumberFormat="0" applyAlignment="0"/>
    <xf numFmtId="0" fontId="38" fillId="0" borderId="0" applyNumberFormat="0" applyFill="0" applyBorder="0" applyAlignment="0" applyProtection="0">
      <alignment vertical="top"/>
      <protection locked="0"/>
    </xf>
    <xf numFmtId="0" fontId="39" fillId="0" borderId="0" applyNumberFormat="0" applyFill="0" applyBorder="0" applyAlignment="0" applyProtection="0">
      <alignment vertical="top"/>
      <protection locked="0"/>
    </xf>
    <xf numFmtId="0" fontId="37" fillId="0" borderId="0"/>
    <xf numFmtId="0" fontId="37" fillId="0" borderId="0"/>
    <xf numFmtId="0" fontId="37" fillId="0" borderId="0"/>
    <xf numFmtId="0" fontId="37" fillId="0" borderId="0"/>
    <xf numFmtId="0" fontId="37" fillId="0" borderId="0"/>
    <xf numFmtId="0" fontId="37" fillId="0" borderId="0"/>
    <xf numFmtId="0" fontId="40"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40" fillId="0" borderId="0" applyFont="0" applyFill="0" applyBorder="0" applyAlignment="0" applyProtection="0"/>
    <xf numFmtId="9" fontId="37" fillId="0" borderId="0" applyFont="0" applyFill="0" applyBorder="0" applyAlignment="0" applyProtection="0"/>
    <xf numFmtId="43"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9" fontId="35" fillId="0" borderId="0" applyFont="0" applyFill="0" applyBorder="0" applyAlignment="0" applyProtection="0"/>
    <xf numFmtId="0" fontId="37" fillId="0" borderId="0"/>
    <xf numFmtId="0" fontId="36" fillId="0" borderId="0"/>
  </cellStyleXfs>
  <cellXfs count="499">
    <xf numFmtId="0" fontId="0" fillId="0" borderId="0" xfId="0"/>
    <xf numFmtId="0" fontId="0" fillId="0" borderId="0" xfId="0"/>
    <xf numFmtId="0" fontId="0" fillId="0" borderId="1" xfId="0" applyBorder="1"/>
    <xf numFmtId="0" fontId="2" fillId="0" borderId="0" xfId="0" applyFont="1" applyFill="1" applyBorder="1"/>
    <xf numFmtId="0" fontId="0" fillId="0" borderId="0" xfId="0" applyFont="1"/>
    <xf numFmtId="42" fontId="0" fillId="0" borderId="0" xfId="0" applyNumberFormat="1" applyFont="1"/>
    <xf numFmtId="0" fontId="4" fillId="0" borderId="0" xfId="0" applyFont="1"/>
    <xf numFmtId="0" fontId="0" fillId="0" borderId="0" xfId="0" applyFont="1" applyAlignment="1">
      <alignment horizontal="center" vertical="center" wrapText="1"/>
    </xf>
    <xf numFmtId="0" fontId="4" fillId="0" borderId="0" xfId="0" applyFont="1" applyBorder="1" applyAlignment="1">
      <alignment horizontal="center"/>
    </xf>
    <xf numFmtId="0" fontId="3" fillId="0" borderId="0" xfId="0" applyFont="1" applyAlignment="1">
      <alignment horizontal="left"/>
    </xf>
    <xf numFmtId="0" fontId="5" fillId="2"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39" fontId="0" fillId="0" borderId="0" xfId="0" applyNumberFormat="1" applyFont="1"/>
    <xf numFmtId="0" fontId="0" fillId="3" borderId="0" xfId="0" applyFill="1" applyBorder="1"/>
    <xf numFmtId="0" fontId="0" fillId="0" borderId="0" xfId="0" applyFill="1" applyAlignment="1">
      <alignment horizontal="center" vertical="center"/>
    </xf>
    <xf numFmtId="0" fontId="5" fillId="0" borderId="0" xfId="0" applyFont="1" applyFill="1" applyBorder="1" applyAlignment="1">
      <alignment horizontal="center" vertical="center" wrapText="1"/>
    </xf>
    <xf numFmtId="0" fontId="1" fillId="0" borderId="0" xfId="0" applyFont="1" applyFill="1" applyBorder="1" applyAlignment="1">
      <alignment horizontal="center" vertical="center" wrapText="1"/>
    </xf>
    <xf numFmtId="0" fontId="5" fillId="3" borderId="1" xfId="0" applyFont="1" applyFill="1" applyBorder="1"/>
    <xf numFmtId="9" fontId="0" fillId="3" borderId="0" xfId="0" applyNumberFormat="1" applyFont="1" applyFill="1" applyBorder="1"/>
    <xf numFmtId="3" fontId="0" fillId="0" borderId="1" xfId="0" applyNumberFormat="1" applyFill="1" applyBorder="1"/>
    <xf numFmtId="9" fontId="0" fillId="0" borderId="0" xfId="0" applyNumberFormat="1" applyFont="1" applyFill="1"/>
    <xf numFmtId="0" fontId="1" fillId="0" borderId="0" xfId="0" applyFont="1"/>
    <xf numFmtId="0" fontId="7" fillId="2" borderId="1" xfId="0" applyFont="1" applyFill="1" applyBorder="1" applyAlignment="1">
      <alignment horizontal="center" vertical="center" wrapText="1"/>
    </xf>
    <xf numFmtId="0" fontId="8" fillId="0" borderId="0" xfId="0" applyFont="1" applyAlignment="1">
      <alignment horizontal="center" vertical="center" wrapText="1"/>
    </xf>
    <xf numFmtId="42" fontId="8" fillId="0" borderId="0" xfId="0" applyNumberFormat="1" applyFont="1"/>
    <xf numFmtId="42" fontId="7" fillId="0" borderId="0" xfId="0" applyNumberFormat="1" applyFont="1"/>
    <xf numFmtId="42" fontId="8" fillId="4" borderId="2" xfId="0" applyNumberFormat="1" applyFont="1" applyFill="1" applyBorder="1"/>
    <xf numFmtId="0" fontId="8" fillId="0" borderId="0" xfId="0" applyFont="1"/>
    <xf numFmtId="9" fontId="8" fillId="0" borderId="0" xfId="0" applyNumberFormat="1" applyFont="1" applyFill="1"/>
    <xf numFmtId="0" fontId="7" fillId="0" borderId="0" xfId="0" applyFont="1"/>
    <xf numFmtId="9" fontId="7" fillId="0" borderId="0" xfId="0" applyNumberFormat="1" applyFont="1"/>
    <xf numFmtId="37" fontId="8" fillId="0" borderId="0" xfId="0" applyNumberFormat="1" applyFont="1"/>
    <xf numFmtId="37" fontId="7" fillId="0" borderId="0" xfId="0" applyNumberFormat="1" applyFont="1"/>
    <xf numFmtId="0" fontId="6" fillId="0" borderId="0" xfId="0" applyFont="1"/>
    <xf numFmtId="0" fontId="10" fillId="0" borderId="0" xfId="0" applyFont="1" applyAlignment="1">
      <alignment horizontal="center" vertical="center" wrapText="1"/>
    </xf>
    <xf numFmtId="37" fontId="10" fillId="0" borderId="0" xfId="0" applyNumberFormat="1" applyFont="1"/>
    <xf numFmtId="0" fontId="10" fillId="0" borderId="0" xfId="0" applyFont="1"/>
    <xf numFmtId="37" fontId="9" fillId="0" borderId="0" xfId="0" applyNumberFormat="1" applyFont="1"/>
    <xf numFmtId="1" fontId="7" fillId="2" borderId="1" xfId="0" applyNumberFormat="1" applyFont="1" applyFill="1" applyBorder="1" applyAlignment="1">
      <alignment horizontal="center" vertical="center" wrapText="1"/>
    </xf>
    <xf numFmtId="1" fontId="8" fillId="0" borderId="0" xfId="0" applyNumberFormat="1" applyFont="1" applyAlignment="1">
      <alignment horizontal="center" vertical="center" wrapText="1"/>
    </xf>
    <xf numFmtId="165" fontId="8" fillId="0" borderId="0" xfId="0" applyNumberFormat="1" applyFont="1"/>
    <xf numFmtId="165" fontId="7" fillId="0" borderId="0" xfId="0" applyNumberFormat="1" applyFont="1"/>
    <xf numFmtId="165" fontId="8" fillId="4" borderId="2" xfId="0" applyNumberFormat="1" applyFont="1" applyFill="1" applyBorder="1"/>
    <xf numFmtId="164" fontId="8" fillId="0" borderId="0" xfId="0" applyNumberFormat="1" applyFont="1"/>
    <xf numFmtId="164" fontId="7" fillId="0" borderId="0" xfId="0" applyNumberFormat="1" applyFont="1"/>
    <xf numFmtId="1" fontId="8" fillId="0" borderId="0" xfId="0" applyNumberFormat="1" applyFont="1"/>
    <xf numFmtId="0" fontId="3" fillId="5" borderId="0" xfId="0" applyFont="1" applyFill="1" applyBorder="1" applyAlignment="1">
      <alignment horizontal="center"/>
    </xf>
    <xf numFmtId="0" fontId="15" fillId="0" borderId="0" xfId="0" applyFont="1" applyBorder="1" applyAlignment="1">
      <alignment horizontal="left"/>
    </xf>
    <xf numFmtId="0" fontId="0" fillId="0" borderId="0" xfId="0" applyBorder="1" applyAlignment="1"/>
    <xf numFmtId="0" fontId="18" fillId="0" borderId="0" xfId="0" applyFont="1" applyAlignment="1">
      <alignment horizontal="center" wrapText="1"/>
    </xf>
    <xf numFmtId="166" fontId="12" fillId="0" borderId="0" xfId="1" applyNumberFormat="1" applyFont="1" applyAlignment="1">
      <alignment horizontal="center"/>
    </xf>
    <xf numFmtId="166" fontId="17" fillId="0" borderId="0" xfId="1" applyNumberFormat="1" applyFont="1" applyFill="1" applyBorder="1" applyAlignment="1">
      <alignment horizontal="center"/>
    </xf>
    <xf numFmtId="166" fontId="19" fillId="0" borderId="0" xfId="1" applyNumberFormat="1" applyFont="1" applyFill="1" applyBorder="1" applyAlignment="1">
      <alignment horizontal="center"/>
    </xf>
    <xf numFmtId="42" fontId="0" fillId="0" borderId="0" xfId="0" applyNumberFormat="1"/>
    <xf numFmtId="0" fontId="8" fillId="0" borderId="0" xfId="0" applyFont="1" applyAlignment="1">
      <alignment horizontal="left" vertical="top"/>
    </xf>
    <xf numFmtId="42" fontId="10" fillId="0" borderId="2" xfId="0" applyNumberFormat="1" applyFont="1" applyFill="1" applyBorder="1"/>
    <xf numFmtId="37" fontId="41" fillId="0" borderId="0" xfId="0" applyNumberFormat="1" applyFont="1" applyAlignment="1">
      <alignment horizontal="center"/>
    </xf>
    <xf numFmtId="0" fontId="0" fillId="0" borderId="0" xfId="0"/>
    <xf numFmtId="42" fontId="8" fillId="0" borderId="2" xfId="0" applyNumberFormat="1" applyFont="1" applyFill="1" applyBorder="1"/>
    <xf numFmtId="0" fontId="8" fillId="0" borderId="0" xfId="0" applyFont="1"/>
    <xf numFmtId="0" fontId="7" fillId="0" borderId="0" xfId="0" applyFont="1"/>
    <xf numFmtId="9" fontId="7" fillId="4" borderId="2" xfId="0" applyNumberFormat="1" applyFont="1" applyFill="1" applyBorder="1" applyAlignment="1">
      <alignment horizontal="center"/>
    </xf>
    <xf numFmtId="164" fontId="41" fillId="0" borderId="0" xfId="0" applyNumberFormat="1" applyFont="1"/>
    <xf numFmtId="0" fontId="0" fillId="0" borderId="0" xfId="0" applyAlignment="1"/>
    <xf numFmtId="42" fontId="20" fillId="0" borderId="0" xfId="0" applyNumberFormat="1" applyFont="1"/>
    <xf numFmtId="0" fontId="0" fillId="0" borderId="0" xfId="0" applyFill="1"/>
    <xf numFmtId="42" fontId="10" fillId="0" borderId="0" xfId="0" applyNumberFormat="1" applyFont="1"/>
    <xf numFmtId="0" fontId="0" fillId="0" borderId="0" xfId="0" applyBorder="1"/>
    <xf numFmtId="0" fontId="8" fillId="0" borderId="0" xfId="0" applyFont="1" applyBorder="1" applyAlignment="1">
      <alignment horizontal="left" indent="2"/>
    </xf>
    <xf numFmtId="0" fontId="1" fillId="0" borderId="23" xfId="0" applyFont="1" applyFill="1" applyBorder="1" applyAlignment="1">
      <alignment horizontal="center" vertical="center" wrapText="1"/>
    </xf>
    <xf numFmtId="0" fontId="5" fillId="0" borderId="24" xfId="0" applyFont="1" applyFill="1" applyBorder="1" applyAlignment="1">
      <alignment horizontal="center" vertical="center" wrapText="1"/>
    </xf>
    <xf numFmtId="0" fontId="3" fillId="2" borderId="1" xfId="0" applyFont="1" applyFill="1" applyBorder="1" applyAlignment="1">
      <alignment horizontal="center" vertical="center"/>
    </xf>
    <xf numFmtId="0" fontId="0" fillId="0" borderId="0" xfId="0" applyFill="1" applyBorder="1"/>
    <xf numFmtId="3" fontId="0" fillId="0" borderId="0" xfId="0" applyNumberFormat="1" applyFont="1" applyFill="1" applyBorder="1"/>
    <xf numFmtId="0" fontId="1" fillId="0" borderId="0" xfId="0" applyFont="1" applyFill="1" applyBorder="1"/>
    <xf numFmtId="0" fontId="0" fillId="0" borderId="0" xfId="0" applyFont="1" applyBorder="1"/>
    <xf numFmtId="39" fontId="6" fillId="40" borderId="2" xfId="0" applyNumberFormat="1" applyFont="1" applyFill="1" applyBorder="1"/>
    <xf numFmtId="39" fontId="45" fillId="40" borderId="2" xfId="0" applyNumberFormat="1" applyFont="1" applyFill="1" applyBorder="1"/>
    <xf numFmtId="39" fontId="6" fillId="4" borderId="2" xfId="0" applyNumberFormat="1" applyFont="1" applyFill="1" applyBorder="1"/>
    <xf numFmtId="39" fontId="45" fillId="4" borderId="2" xfId="0" applyNumberFormat="1" applyFont="1" applyFill="1" applyBorder="1"/>
    <xf numFmtId="39" fontId="45" fillId="5" borderId="1" xfId="0" applyNumberFormat="1" applyFont="1" applyFill="1" applyBorder="1"/>
    <xf numFmtId="0" fontId="8" fillId="4" borderId="2" xfId="0" applyFont="1" applyFill="1" applyBorder="1" applyAlignment="1">
      <alignment horizontal="left" indent="2"/>
    </xf>
    <xf numFmtId="0" fontId="7" fillId="4" borderId="2" xfId="0" applyFont="1" applyFill="1" applyBorder="1"/>
    <xf numFmtId="42" fontId="9" fillId="4" borderId="2" xfId="0" applyNumberFormat="1" applyFont="1" applyFill="1" applyBorder="1"/>
    <xf numFmtId="42" fontId="7" fillId="42" borderId="2" xfId="0" applyNumberFormat="1" applyFont="1" applyFill="1" applyBorder="1"/>
    <xf numFmtId="0" fontId="8" fillId="40" borderId="2" xfId="0" applyFont="1" applyFill="1" applyBorder="1" applyAlignment="1">
      <alignment horizontal="left" indent="2"/>
    </xf>
    <xf numFmtId="42" fontId="8" fillId="40" borderId="2" xfId="0" applyNumberFormat="1" applyFont="1" applyFill="1" applyBorder="1"/>
    <xf numFmtId="0" fontId="7" fillId="40" borderId="2" xfId="0" applyFont="1" applyFill="1" applyBorder="1"/>
    <xf numFmtId="42" fontId="7" fillId="40" borderId="2" xfId="0" applyNumberFormat="1" applyFont="1" applyFill="1" applyBorder="1"/>
    <xf numFmtId="0" fontId="7" fillId="43" borderId="2" xfId="0" applyFont="1" applyFill="1" applyBorder="1"/>
    <xf numFmtId="42" fontId="7" fillId="43" borderId="2" xfId="0" applyNumberFormat="1" applyFont="1" applyFill="1" applyBorder="1"/>
    <xf numFmtId="0" fontId="7" fillId="41" borderId="2" xfId="0" applyFont="1" applyFill="1" applyBorder="1"/>
    <xf numFmtId="42" fontId="7" fillId="41" borderId="2" xfId="0" applyNumberFormat="1" applyFont="1" applyFill="1" applyBorder="1"/>
    <xf numFmtId="9" fontId="8" fillId="4" borderId="2" xfId="0" applyNumberFormat="1" applyFont="1" applyFill="1" applyBorder="1" applyAlignment="1">
      <alignment horizontal="center"/>
    </xf>
    <xf numFmtId="9" fontId="8" fillId="40" borderId="2" xfId="0" applyNumberFormat="1" applyFont="1" applyFill="1" applyBorder="1" applyAlignment="1">
      <alignment horizontal="center"/>
    </xf>
    <xf numFmtId="9" fontId="7" fillId="40" borderId="2" xfId="0" applyNumberFormat="1" applyFont="1" applyFill="1" applyBorder="1" applyAlignment="1">
      <alignment horizontal="center"/>
    </xf>
    <xf numFmtId="9" fontId="7" fillId="43" borderId="2" xfId="0" applyNumberFormat="1" applyFont="1" applyFill="1" applyBorder="1" applyAlignment="1">
      <alignment horizontal="center"/>
    </xf>
    <xf numFmtId="9" fontId="7" fillId="41" borderId="2" xfId="0" applyNumberFormat="1" applyFont="1" applyFill="1" applyBorder="1" applyAlignment="1">
      <alignment horizontal="center"/>
    </xf>
    <xf numFmtId="9" fontId="7" fillId="5" borderId="2" xfId="0" applyNumberFormat="1" applyFont="1" applyFill="1" applyBorder="1" applyAlignment="1">
      <alignment horizontal="center"/>
    </xf>
    <xf numFmtId="165" fontId="7" fillId="4" borderId="2" xfId="0" applyNumberFormat="1" applyFont="1" applyFill="1" applyBorder="1"/>
    <xf numFmtId="165" fontId="8" fillId="40" borderId="2" xfId="0" applyNumberFormat="1" applyFont="1" applyFill="1" applyBorder="1"/>
    <xf numFmtId="165" fontId="7" fillId="40" borderId="2" xfId="0" applyNumberFormat="1" applyFont="1" applyFill="1" applyBorder="1"/>
    <xf numFmtId="42" fontId="7" fillId="5" borderId="2" xfId="0" applyNumberFormat="1" applyFont="1" applyFill="1" applyBorder="1"/>
    <xf numFmtId="3" fontId="0" fillId="5" borderId="1" xfId="0" applyNumberFormat="1" applyFill="1" applyBorder="1"/>
    <xf numFmtId="167" fontId="8" fillId="40" borderId="2" xfId="0" applyNumberFormat="1" applyFont="1" applyFill="1" applyBorder="1"/>
    <xf numFmtId="167" fontId="7" fillId="40" borderId="2" xfId="0" applyNumberFormat="1" applyFont="1" applyFill="1" applyBorder="1"/>
    <xf numFmtId="167" fontId="8" fillId="4" borderId="2" xfId="0" applyNumberFormat="1" applyFont="1" applyFill="1" applyBorder="1"/>
    <xf numFmtId="167" fontId="7" fillId="4" borderId="2" xfId="0" applyNumberFormat="1" applyFont="1" applyFill="1" applyBorder="1"/>
    <xf numFmtId="167" fontId="7" fillId="43" borderId="2" xfId="0" applyNumberFormat="1" applyFont="1" applyFill="1" applyBorder="1"/>
    <xf numFmtId="167" fontId="7" fillId="42" borderId="2" xfId="0" applyNumberFormat="1" applyFont="1" applyFill="1" applyBorder="1"/>
    <xf numFmtId="0" fontId="44" fillId="0" borderId="1" xfId="0" applyFont="1" applyFill="1" applyBorder="1" applyAlignment="1">
      <alignment horizontal="center"/>
    </xf>
    <xf numFmtId="0" fontId="44" fillId="0" borderId="1" xfId="0" applyFont="1" applyFill="1" applyBorder="1" applyAlignment="1">
      <alignment horizontal="center" vertical="center" wrapText="1"/>
    </xf>
    <xf numFmtId="0" fontId="0" fillId="0" borderId="0" xfId="0" applyAlignment="1"/>
    <xf numFmtId="0" fontId="15" fillId="0" borderId="4" xfId="0" applyFont="1" applyBorder="1" applyAlignment="1">
      <alignment horizontal="left"/>
    </xf>
    <xf numFmtId="0" fontId="16" fillId="0" borderId="5" xfId="0" applyFont="1" applyBorder="1" applyAlignment="1">
      <alignment horizontal="left"/>
    </xf>
    <xf numFmtId="0" fontId="0" fillId="0" borderId="5" xfId="0" applyBorder="1" applyAlignment="1"/>
    <xf numFmtId="0" fontId="0" fillId="0" borderId="6" xfId="0" applyBorder="1" applyAlignment="1"/>
    <xf numFmtId="0" fontId="15" fillId="0" borderId="7" xfId="0" applyFont="1" applyBorder="1" applyAlignment="1">
      <alignment horizontal="left"/>
    </xf>
    <xf numFmtId="0" fontId="15" fillId="0" borderId="3" xfId="0" applyFont="1" applyBorder="1" applyAlignment="1">
      <alignment horizontal="left"/>
    </xf>
    <xf numFmtId="0" fontId="0" fillId="0" borderId="3" xfId="0" applyBorder="1" applyAlignment="1"/>
    <xf numFmtId="0" fontId="0" fillId="0" borderId="8" xfId="0" applyBorder="1" applyAlignment="1"/>
    <xf numFmtId="0" fontId="15" fillId="0" borderId="9" xfId="0" applyFont="1" applyBorder="1" applyAlignment="1">
      <alignment horizontal="left"/>
    </xf>
    <xf numFmtId="0" fontId="15" fillId="0" borderId="0" xfId="0" applyFont="1" applyBorder="1" applyAlignment="1">
      <alignment horizontal="left"/>
    </xf>
    <xf numFmtId="0" fontId="0" fillId="0" borderId="10" xfId="0" applyBorder="1" applyAlignment="1"/>
    <xf numFmtId="0" fontId="46" fillId="0" borderId="0" xfId="0" applyFont="1" applyAlignment="1">
      <alignment vertical="center"/>
    </xf>
    <xf numFmtId="0" fontId="0" fillId="0" borderId="0" xfId="0" applyAlignment="1"/>
    <xf numFmtId="0" fontId="15" fillId="0" borderId="4" xfId="0" applyFont="1" applyBorder="1" applyAlignment="1">
      <alignment horizontal="left"/>
    </xf>
    <xf numFmtId="0" fontId="16" fillId="0" borderId="5" xfId="0" applyFont="1" applyBorder="1" applyAlignment="1">
      <alignment horizontal="left"/>
    </xf>
    <xf numFmtId="0" fontId="0" fillId="0" borderId="5" xfId="0" applyBorder="1" applyAlignment="1"/>
    <xf numFmtId="0" fontId="0" fillId="0" borderId="6" xfId="0" applyBorder="1" applyAlignment="1"/>
    <xf numFmtId="0" fontId="42" fillId="0" borderId="9" xfId="0" applyFont="1" applyBorder="1" applyAlignment="1">
      <alignment horizontal="left"/>
    </xf>
    <xf numFmtId="0" fontId="15" fillId="0" borderId="7" xfId="0" applyFont="1" applyBorder="1" applyAlignment="1">
      <alignment horizontal="left"/>
    </xf>
    <xf numFmtId="0" fontId="15" fillId="0" borderId="3" xfId="0" applyFont="1" applyBorder="1" applyAlignment="1">
      <alignment horizontal="left"/>
    </xf>
    <xf numFmtId="0" fontId="0" fillId="0" borderId="3" xfId="0" applyBorder="1" applyAlignment="1"/>
    <xf numFmtId="0" fontId="0" fillId="0" borderId="8" xfId="0" applyBorder="1" applyAlignment="1"/>
    <xf numFmtId="0" fontId="15" fillId="0" borderId="9" xfId="0" applyFont="1" applyBorder="1" applyAlignment="1">
      <alignment horizontal="left"/>
    </xf>
    <xf numFmtId="0" fontId="15" fillId="0" borderId="0" xfId="0" applyFont="1" applyBorder="1" applyAlignment="1">
      <alignment horizontal="left"/>
    </xf>
    <xf numFmtId="0" fontId="0" fillId="0" borderId="10" xfId="0" applyBorder="1" applyAlignment="1"/>
    <xf numFmtId="49" fontId="8" fillId="0" borderId="0" xfId="0" applyNumberFormat="1" applyFont="1" applyAlignment="1">
      <alignment horizontal="left"/>
    </xf>
    <xf numFmtId="0" fontId="8" fillId="0" borderId="0" xfId="0" applyFont="1" applyAlignment="1">
      <alignment horizontal="left"/>
    </xf>
    <xf numFmtId="0" fontId="8" fillId="0" borderId="0" xfId="0" applyFont="1" applyAlignment="1">
      <alignment horizontal="left" vertical="top" wrapText="1"/>
    </xf>
    <xf numFmtId="0" fontId="0" fillId="0" borderId="0" xfId="0" applyAlignment="1">
      <alignment horizontal="left" vertical="top" wrapText="1"/>
    </xf>
    <xf numFmtId="0" fontId="3" fillId="2" borderId="11" xfId="0" applyFont="1" applyFill="1" applyBorder="1" applyAlignment="1">
      <alignment horizontal="center" vertical="center"/>
    </xf>
    <xf numFmtId="0" fontId="3" fillId="2" borderId="13" xfId="0" applyFont="1" applyFill="1" applyBorder="1" applyAlignment="1">
      <alignment horizontal="center" vertical="center"/>
    </xf>
    <xf numFmtId="0" fontId="16" fillId="0" borderId="6" xfId="0" applyFont="1" applyBorder="1" applyAlignment="1">
      <alignment horizontal="left"/>
    </xf>
    <xf numFmtId="0" fontId="15" fillId="0" borderId="10" xfId="0" applyFont="1" applyBorder="1" applyAlignment="1">
      <alignment horizontal="left"/>
    </xf>
    <xf numFmtId="0" fontId="15" fillId="0" borderId="8" xfId="0" applyFont="1" applyBorder="1" applyAlignment="1">
      <alignment horizontal="left"/>
    </xf>
    <xf numFmtId="0" fontId="16" fillId="0" borderId="0" xfId="0" applyFont="1" applyBorder="1" applyAlignment="1">
      <alignment horizontal="left"/>
    </xf>
    <xf numFmtId="0" fontId="8" fillId="4" borderId="2" xfId="0" applyFont="1" applyFill="1" applyBorder="1" applyAlignment="1">
      <alignment horizontal="left"/>
    </xf>
    <xf numFmtId="0" fontId="7" fillId="4" borderId="2" xfId="0" applyFont="1" applyFill="1" applyBorder="1" applyAlignment="1"/>
    <xf numFmtId="0" fontId="8" fillId="40" borderId="2" xfId="0" applyFont="1" applyFill="1" applyBorder="1" applyAlignment="1">
      <alignment horizontal="left"/>
    </xf>
    <xf numFmtId="0" fontId="7" fillId="40" borderId="2" xfId="0" applyFont="1" applyFill="1" applyBorder="1" applyAlignment="1"/>
    <xf numFmtId="0" fontId="7" fillId="5" borderId="2" xfId="0" applyFont="1" applyFill="1" applyBorder="1" applyAlignment="1"/>
    <xf numFmtId="0" fontId="8" fillId="0" borderId="0" xfId="0" applyFont="1" applyAlignment="1"/>
    <xf numFmtId="3" fontId="8" fillId="4" borderId="2" xfId="0" applyNumberFormat="1" applyFont="1" applyFill="1" applyBorder="1"/>
    <xf numFmtId="3" fontId="8" fillId="0" borderId="0" xfId="0" applyNumberFormat="1" applyFont="1"/>
    <xf numFmtId="3" fontId="9" fillId="4" borderId="2" xfId="0" applyNumberFormat="1" applyFont="1" applyFill="1" applyBorder="1"/>
    <xf numFmtId="3" fontId="7" fillId="0" borderId="0" xfId="0" applyNumberFormat="1" applyFont="1"/>
    <xf numFmtId="3" fontId="8" fillId="40" borderId="2" xfId="0" applyNumberFormat="1" applyFont="1" applyFill="1" applyBorder="1"/>
    <xf numFmtId="3" fontId="7" fillId="40" borderId="2" xfId="0" applyNumberFormat="1" applyFont="1" applyFill="1" applyBorder="1"/>
    <xf numFmtId="3" fontId="7" fillId="5" borderId="2" xfId="0" applyNumberFormat="1" applyFont="1" applyFill="1" applyBorder="1"/>
    <xf numFmtId="0" fontId="0" fillId="5" borderId="0" xfId="0" applyFill="1"/>
    <xf numFmtId="0" fontId="4" fillId="5" borderId="0" xfId="0" applyFont="1" applyFill="1" applyBorder="1" applyAlignment="1">
      <alignment horizontal="center"/>
    </xf>
    <xf numFmtId="0" fontId="0" fillId="5" borderId="27" xfId="0" applyFill="1" applyBorder="1"/>
    <xf numFmtId="0" fontId="4" fillId="5" borderId="28" xfId="0" applyFont="1" applyFill="1" applyBorder="1"/>
    <xf numFmtId="0" fontId="4" fillId="5" borderId="29" xfId="0" applyFont="1" applyFill="1" applyBorder="1" applyAlignment="1">
      <alignment horizontal="center"/>
    </xf>
    <xf numFmtId="3" fontId="7" fillId="5" borderId="0" xfId="0" applyNumberFormat="1" applyFont="1" applyFill="1" applyBorder="1"/>
    <xf numFmtId="9" fontId="7" fillId="5" borderId="0" xfId="0" applyNumberFormat="1" applyFont="1" applyFill="1" applyBorder="1" applyAlignment="1">
      <alignment horizontal="center"/>
    </xf>
    <xf numFmtId="0" fontId="0" fillId="5" borderId="0" xfId="0" applyFill="1" applyBorder="1" applyAlignment="1">
      <alignment horizontal="center" wrapText="1"/>
    </xf>
    <xf numFmtId="0" fontId="0" fillId="5" borderId="0" xfId="0" applyFill="1" applyBorder="1" applyAlignment="1"/>
    <xf numFmtId="0" fontId="7" fillId="5" borderId="0" xfId="0" applyFont="1" applyFill="1" applyBorder="1" applyAlignment="1">
      <alignment horizontal="center" vertical="center" wrapText="1"/>
    </xf>
    <xf numFmtId="3" fontId="8" fillId="5" borderId="0" xfId="0" applyNumberFormat="1" applyFont="1" applyFill="1" applyBorder="1"/>
    <xf numFmtId="3" fontId="9" fillId="5" borderId="0" xfId="0" applyNumberFormat="1" applyFont="1" applyFill="1" applyBorder="1"/>
    <xf numFmtId="0" fontId="8" fillId="5" borderId="0" xfId="0" applyFont="1" applyFill="1"/>
    <xf numFmtId="9" fontId="8" fillId="5" borderId="0" xfId="0" applyNumberFormat="1" applyFont="1" applyFill="1" applyBorder="1" applyAlignment="1">
      <alignment horizontal="center"/>
    </xf>
    <xf numFmtId="0" fontId="0" fillId="5" borderId="0" xfId="0" applyFill="1" applyAlignment="1"/>
    <xf numFmtId="0" fontId="0" fillId="5" borderId="0" xfId="0" applyFill="1" applyBorder="1"/>
    <xf numFmtId="0" fontId="4" fillId="5" borderId="0" xfId="0" applyFont="1" applyFill="1" applyBorder="1"/>
    <xf numFmtId="0" fontId="0" fillId="0" borderId="27" xfId="0" applyBorder="1"/>
    <xf numFmtId="0" fontId="4" fillId="0" borderId="28" xfId="0" applyFont="1" applyBorder="1"/>
    <xf numFmtId="0" fontId="4" fillId="0" borderId="29" xfId="0" applyFont="1" applyBorder="1" applyAlignment="1">
      <alignment horizontal="center"/>
    </xf>
    <xf numFmtId="0" fontId="0" fillId="0" borderId="0" xfId="0" applyAlignment="1">
      <alignment wrapText="1"/>
    </xf>
    <xf numFmtId="0" fontId="47" fillId="0" borderId="0" xfId="0" applyNumberFormat="1" applyFont="1" applyAlignment="1">
      <alignment vertical="top" wrapText="1"/>
    </xf>
    <xf numFmtId="0" fontId="4" fillId="0" borderId="0" xfId="0" applyFont="1" applyBorder="1"/>
    <xf numFmtId="0" fontId="13" fillId="0" borderId="0" xfId="0" applyFont="1" applyBorder="1" applyAlignment="1">
      <alignment horizontal="left"/>
    </xf>
    <xf numFmtId="0" fontId="14" fillId="0" borderId="0" xfId="0" applyFont="1" applyBorder="1" applyAlignment="1"/>
    <xf numFmtId="0" fontId="6" fillId="0" borderId="0" xfId="0" applyFont="1" applyBorder="1"/>
    <xf numFmtId="0" fontId="15" fillId="5" borderId="9" xfId="0" applyFont="1" applyFill="1" applyBorder="1" applyAlignment="1">
      <alignment horizontal="center" vertical="center" wrapText="1"/>
    </xf>
    <xf numFmtId="0" fontId="7" fillId="5" borderId="26" xfId="0" applyFont="1" applyFill="1" applyBorder="1" applyAlignment="1">
      <alignment horizontal="center" vertical="center" wrapText="1"/>
    </xf>
    <xf numFmtId="0" fontId="8" fillId="5" borderId="26" xfId="0" applyFont="1" applyFill="1" applyBorder="1" applyAlignment="1">
      <alignment horizontal="left"/>
    </xf>
    <xf numFmtId="0" fontId="7" fillId="5" borderId="26" xfId="0" applyFont="1" applyFill="1" applyBorder="1" applyAlignment="1"/>
    <xf numFmtId="0" fontId="8" fillId="5" borderId="0" xfId="0" applyFont="1" applyFill="1" applyBorder="1" applyAlignment="1"/>
    <xf numFmtId="0" fontId="47" fillId="5" borderId="0" xfId="0" applyNumberFormat="1" applyFont="1" applyFill="1" applyBorder="1" applyAlignment="1">
      <alignment vertical="top" wrapText="1"/>
    </xf>
    <xf numFmtId="0" fontId="2" fillId="5" borderId="0" xfId="0" applyFont="1" applyFill="1" applyBorder="1"/>
    <xf numFmtId="0" fontId="8" fillId="5" borderId="26" xfId="0" applyFont="1" applyFill="1" applyBorder="1" applyAlignment="1">
      <alignment horizontal="left" indent="2"/>
    </xf>
    <xf numFmtId="0" fontId="7" fillId="5" borderId="26" xfId="0" applyFont="1" applyFill="1" applyBorder="1"/>
    <xf numFmtId="0" fontId="8" fillId="5" borderId="26" xfId="0" applyFont="1" applyFill="1" applyBorder="1"/>
    <xf numFmtId="0" fontId="8" fillId="5" borderId="0" xfId="0" applyFont="1" applyFill="1" applyBorder="1"/>
    <xf numFmtId="0" fontId="14" fillId="0" borderId="0" xfId="0" applyFont="1" applyBorder="1" applyAlignment="1">
      <alignment horizontal="left"/>
    </xf>
    <xf numFmtId="0" fontId="8" fillId="4" borderId="1" xfId="0" applyFont="1" applyFill="1" applyBorder="1" applyAlignment="1">
      <alignment horizontal="left"/>
    </xf>
    <xf numFmtId="0" fontId="7" fillId="4" borderId="1" xfId="0" applyFont="1" applyFill="1" applyBorder="1" applyAlignment="1"/>
    <xf numFmtId="0" fontId="8" fillId="40" borderId="1" xfId="0" applyFont="1" applyFill="1" applyBorder="1" applyAlignment="1">
      <alignment horizontal="left"/>
    </xf>
    <xf numFmtId="0" fontId="7" fillId="40" borderId="1" xfId="0" applyFont="1" applyFill="1" applyBorder="1" applyAlignment="1"/>
    <xf numFmtId="0" fontId="8" fillId="0" borderId="2" xfId="0" applyFont="1" applyBorder="1" applyAlignment="1"/>
    <xf numFmtId="0" fontId="8" fillId="0" borderId="1" xfId="0" applyFont="1" applyBorder="1" applyAlignment="1"/>
    <xf numFmtId="49" fontId="8" fillId="0" borderId="0" xfId="0" applyNumberFormat="1" applyFont="1" applyAlignment="1">
      <alignment horizontal="left" vertical="top" wrapText="1"/>
    </xf>
    <xf numFmtId="0" fontId="8" fillId="0" borderId="0" xfId="0" applyFont="1" applyAlignment="1">
      <alignment vertical="top" wrapText="1"/>
    </xf>
    <xf numFmtId="0" fontId="0" fillId="5" borderId="9" xfId="0" applyFill="1" applyBorder="1" applyAlignment="1">
      <alignment horizontal="center" vertical="center" wrapText="1"/>
    </xf>
    <xf numFmtId="0" fontId="15" fillId="5" borderId="0" xfId="0" applyFont="1" applyFill="1" applyBorder="1" applyAlignment="1">
      <alignment horizontal="left"/>
    </xf>
    <xf numFmtId="0" fontId="3" fillId="5" borderId="0" xfId="0" applyFont="1" applyFill="1" applyAlignment="1">
      <alignment horizontal="left"/>
    </xf>
    <xf numFmtId="0" fontId="3" fillId="5" borderId="0" xfId="0" applyFont="1" applyFill="1" applyBorder="1" applyAlignment="1">
      <alignment horizontal="left"/>
    </xf>
    <xf numFmtId="0" fontId="5" fillId="5" borderId="26" xfId="0" applyFont="1" applyFill="1" applyBorder="1" applyAlignment="1">
      <alignment horizontal="center" vertical="center" wrapText="1"/>
    </xf>
    <xf numFmtId="0" fontId="0" fillId="5" borderId="26" xfId="0" applyFont="1" applyFill="1" applyBorder="1" applyAlignment="1">
      <alignment horizontal="left" indent="2"/>
    </xf>
    <xf numFmtId="0" fontId="1" fillId="5" borderId="26" xfId="0" applyFont="1" applyFill="1" applyBorder="1"/>
    <xf numFmtId="0" fontId="0" fillId="5" borderId="0" xfId="0" applyFont="1" applyFill="1" applyBorder="1"/>
    <xf numFmtId="39" fontId="6" fillId="5" borderId="26" xfId="0" applyNumberFormat="1" applyFont="1" applyFill="1" applyBorder="1"/>
    <xf numFmtId="0" fontId="0" fillId="4" borderId="2" xfId="0" applyFont="1" applyFill="1" applyBorder="1" applyAlignment="1">
      <alignment horizontal="left"/>
    </xf>
    <xf numFmtId="0" fontId="1" fillId="4" borderId="2" xfId="0" applyFont="1" applyFill="1" applyBorder="1" applyAlignment="1"/>
    <xf numFmtId="0" fontId="0" fillId="40" borderId="2" xfId="0" applyFont="1" applyFill="1" applyBorder="1" applyAlignment="1">
      <alignment horizontal="left"/>
    </xf>
    <xf numFmtId="0" fontId="1" fillId="40" borderId="2" xfId="0" applyFont="1" applyFill="1" applyBorder="1" applyAlignment="1"/>
    <xf numFmtId="0" fontId="1" fillId="5" borderId="1" xfId="0" applyFont="1" applyFill="1" applyBorder="1" applyAlignment="1"/>
    <xf numFmtId="0" fontId="0" fillId="0" borderId="0" xfId="0" applyFont="1" applyAlignment="1"/>
    <xf numFmtId="39" fontId="6" fillId="4" borderId="2" xfId="0" applyNumberFormat="1" applyFont="1" applyFill="1" applyBorder="1" applyAlignment="1"/>
    <xf numFmtId="0" fontId="5" fillId="3" borderId="26" xfId="0" applyFont="1" applyFill="1" applyBorder="1"/>
    <xf numFmtId="0" fontId="0" fillId="0" borderId="26" xfId="0" applyBorder="1"/>
    <xf numFmtId="0" fontId="0" fillId="0" borderId="0" xfId="0" applyBorder="1" applyAlignment="1">
      <alignment horizontal="left"/>
    </xf>
    <xf numFmtId="0" fontId="3" fillId="39" borderId="1" xfId="0" applyFont="1" applyFill="1" applyBorder="1" applyAlignment="1">
      <alignment horizontal="left"/>
    </xf>
    <xf numFmtId="0" fontId="3" fillId="0" borderId="0" xfId="0" applyFont="1" applyBorder="1" applyAlignment="1">
      <alignment horizontal="left"/>
    </xf>
    <xf numFmtId="0" fontId="15" fillId="5" borderId="0" xfId="0" applyFont="1" applyFill="1" applyBorder="1" applyAlignment="1">
      <alignment horizontal="center" vertical="center" wrapText="1"/>
    </xf>
    <xf numFmtId="0" fontId="0" fillId="5" borderId="0" xfId="0" applyFill="1" applyBorder="1" applyAlignment="1">
      <alignment horizontal="center" vertical="center" wrapText="1"/>
    </xf>
    <xf numFmtId="0" fontId="15" fillId="0" borderId="27" xfId="0" applyFont="1" applyBorder="1" applyAlignment="1">
      <alignment horizontal="left"/>
    </xf>
    <xf numFmtId="0" fontId="15" fillId="0" borderId="28" xfId="0" applyFont="1" applyBorder="1" applyAlignment="1">
      <alignment horizontal="left"/>
    </xf>
    <xf numFmtId="0" fontId="15" fillId="0" borderId="29" xfId="0" applyFont="1" applyBorder="1" applyAlignment="1">
      <alignment horizontal="left"/>
    </xf>
    <xf numFmtId="0" fontId="7" fillId="43" borderId="2" xfId="0" applyFont="1" applyFill="1" applyBorder="1" applyAlignment="1"/>
    <xf numFmtId="0" fontId="7" fillId="42" borderId="2" xfId="0" applyFont="1" applyFill="1" applyBorder="1" applyAlignment="1"/>
    <xf numFmtId="0" fontId="2" fillId="0" borderId="0" xfId="0" applyFont="1" applyFill="1" applyBorder="1" applyAlignment="1"/>
    <xf numFmtId="0" fontId="7" fillId="5" borderId="1" xfId="0" applyFont="1" applyFill="1" applyBorder="1" applyAlignment="1"/>
    <xf numFmtId="0" fontId="8" fillId="0" borderId="0" xfId="0" applyFont="1" applyBorder="1" applyAlignment="1">
      <alignment horizontal="left"/>
    </xf>
    <xf numFmtId="0" fontId="3" fillId="2" borderId="1" xfId="0" applyFont="1" applyFill="1" applyBorder="1" applyAlignment="1">
      <alignment horizontal="left"/>
    </xf>
    <xf numFmtId="0" fontId="5" fillId="5" borderId="0" xfId="0" applyFont="1" applyFill="1" applyBorder="1" applyAlignment="1">
      <alignment horizontal="center" vertical="center" wrapText="1"/>
    </xf>
    <xf numFmtId="0" fontId="44" fillId="5" borderId="1" xfId="0" applyFont="1" applyFill="1" applyBorder="1" applyAlignment="1">
      <alignment horizontal="center"/>
    </xf>
    <xf numFmtId="0" fontId="0" fillId="5" borderId="1" xfId="0" applyFill="1" applyBorder="1"/>
    <xf numFmtId="3" fontId="0" fillId="0" borderId="0" xfId="0" applyNumberFormat="1" applyFill="1" applyBorder="1"/>
    <xf numFmtId="0" fontId="1" fillId="4" borderId="2" xfId="0" applyFont="1" applyFill="1" applyBorder="1" applyAlignment="1">
      <alignment horizontal="left"/>
    </xf>
    <xf numFmtId="0" fontId="1" fillId="40" borderId="2" xfId="0" applyFont="1" applyFill="1" applyBorder="1" applyAlignment="1">
      <alignment horizontal="left"/>
    </xf>
    <xf numFmtId="0" fontId="1" fillId="5" borderId="26" xfId="0" applyFont="1" applyFill="1" applyBorder="1" applyAlignment="1">
      <alignment horizontal="left" indent="2"/>
    </xf>
    <xf numFmtId="42" fontId="1" fillId="0" borderId="0" xfId="0" applyNumberFormat="1" applyFont="1"/>
    <xf numFmtId="0" fontId="3" fillId="0" borderId="0" xfId="0" applyFont="1" applyBorder="1" applyAlignment="1">
      <alignment horizontal="center"/>
    </xf>
    <xf numFmtId="39" fontId="1" fillId="5" borderId="1" xfId="0" applyNumberFormat="1" applyFont="1" applyFill="1" applyBorder="1"/>
    <xf numFmtId="39" fontId="1" fillId="5" borderId="2" xfId="0" applyNumberFormat="1" applyFont="1" applyFill="1" applyBorder="1"/>
    <xf numFmtId="39" fontId="1" fillId="0" borderId="0" xfId="0" applyNumberFormat="1" applyFont="1"/>
    <xf numFmtId="9" fontId="1" fillId="0" borderId="0" xfId="0" applyNumberFormat="1" applyFont="1" applyFill="1"/>
    <xf numFmtId="9" fontId="1" fillId="0" borderId="0" xfId="0" applyNumberFormat="1" applyFont="1"/>
    <xf numFmtId="3" fontId="1" fillId="5" borderId="1" xfId="0" applyNumberFormat="1" applyFont="1" applyFill="1" applyBorder="1"/>
    <xf numFmtId="0" fontId="7" fillId="5" borderId="1" xfId="0" applyFont="1" applyFill="1" applyBorder="1"/>
    <xf numFmtId="42" fontId="7" fillId="5" borderId="1" xfId="0" applyNumberFormat="1" applyFont="1" applyFill="1" applyBorder="1"/>
    <xf numFmtId="37" fontId="48" fillId="0" borderId="0" xfId="0" applyNumberFormat="1" applyFont="1" applyAlignment="1">
      <alignment horizontal="center"/>
    </xf>
    <xf numFmtId="165" fontId="7" fillId="5" borderId="1" xfId="0" applyNumberFormat="1" applyFont="1" applyFill="1" applyBorder="1"/>
    <xf numFmtId="164" fontId="48" fillId="0" borderId="0" xfId="0" applyNumberFormat="1" applyFont="1"/>
    <xf numFmtId="44" fontId="10" fillId="0" borderId="2" xfId="0" applyNumberFormat="1" applyFont="1" applyFill="1" applyBorder="1"/>
    <xf numFmtId="167" fontId="10" fillId="0" borderId="2" xfId="0" applyNumberFormat="1" applyFont="1" applyFill="1" applyBorder="1"/>
    <xf numFmtId="167" fontId="10" fillId="5" borderId="2" xfId="0" applyNumberFormat="1" applyFont="1" applyFill="1" applyBorder="1"/>
    <xf numFmtId="42" fontId="10" fillId="5" borderId="2" xfId="0" applyNumberFormat="1" applyFont="1" applyFill="1" applyBorder="1"/>
    <xf numFmtId="3" fontId="8" fillId="40" borderId="1" xfId="0" applyNumberFormat="1" applyFont="1" applyFill="1" applyBorder="1"/>
    <xf numFmtId="3" fontId="8" fillId="40" borderId="1" xfId="0" applyNumberFormat="1" applyFont="1" applyFill="1" applyBorder="1" applyAlignment="1">
      <alignment wrapText="1"/>
    </xf>
    <xf numFmtId="0" fontId="8" fillId="40" borderId="25" xfId="0" applyFont="1" applyFill="1" applyBorder="1" applyAlignment="1">
      <alignment horizontal="center" vertical="center"/>
    </xf>
    <xf numFmtId="0" fontId="8" fillId="5" borderId="25" xfId="0" applyFont="1" applyFill="1" applyBorder="1" applyAlignment="1">
      <alignment horizontal="center" vertical="center"/>
    </xf>
    <xf numFmtId="0" fontId="8" fillId="40" borderId="26" xfId="0" applyFont="1" applyFill="1" applyBorder="1" applyAlignment="1">
      <alignment horizontal="center" vertical="center"/>
    </xf>
    <xf numFmtId="0" fontId="8" fillId="5" borderId="26" xfId="0" applyFont="1" applyFill="1" applyBorder="1" applyAlignment="1">
      <alignment horizontal="center" vertical="center"/>
    </xf>
    <xf numFmtId="0" fontId="8" fillId="5" borderId="0" xfId="0" applyFont="1" applyFill="1" applyBorder="1" applyAlignment="1">
      <alignment horizontal="center" vertical="center"/>
    </xf>
    <xf numFmtId="0" fontId="8" fillId="40" borderId="1" xfId="0" applyFont="1" applyFill="1" applyBorder="1"/>
    <xf numFmtId="0" fontId="8" fillId="40" borderId="2" xfId="0" applyFont="1" applyFill="1" applyBorder="1" applyAlignment="1">
      <alignment horizontal="center" vertical="center"/>
    </xf>
    <xf numFmtId="0" fontId="8" fillId="5" borderId="2" xfId="0" applyFont="1" applyFill="1" applyBorder="1" applyAlignment="1">
      <alignment horizontal="center" vertical="center"/>
    </xf>
    <xf numFmtId="0" fontId="43" fillId="3" borderId="1"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1" fillId="3" borderId="1" xfId="0" applyFont="1" applyFill="1" applyBorder="1"/>
    <xf numFmtId="3" fontId="0" fillId="3" borderId="1" xfId="0" applyNumberFormat="1" applyFont="1" applyFill="1" applyBorder="1"/>
    <xf numFmtId="10" fontId="0" fillId="3" borderId="1" xfId="1" applyNumberFormat="1" applyFont="1" applyFill="1" applyBorder="1"/>
    <xf numFmtId="0" fontId="0" fillId="0" borderId="33" xfId="0" applyBorder="1"/>
    <xf numFmtId="0" fontId="1" fillId="0" borderId="3" xfId="0" applyFont="1" applyBorder="1"/>
    <xf numFmtId="0" fontId="1" fillId="0" borderId="3" xfId="0" applyFont="1" applyBorder="1" applyAlignment="1">
      <alignment horizontal="center"/>
    </xf>
    <xf numFmtId="0" fontId="0" fillId="0" borderId="3" xfId="0" applyBorder="1"/>
    <xf numFmtId="0" fontId="0" fillId="0" borderId="0" xfId="0" applyBorder="1" applyAlignment="1">
      <alignment horizontal="center"/>
    </xf>
    <xf numFmtId="0" fontId="0" fillId="0" borderId="12" xfId="0" applyBorder="1"/>
    <xf numFmtId="168" fontId="0" fillId="42" borderId="0" xfId="0" applyNumberFormat="1" applyFill="1" applyAlignment="1">
      <alignment horizontal="left"/>
    </xf>
    <xf numFmtId="0" fontId="0" fillId="42" borderId="0" xfId="0" applyFill="1"/>
    <xf numFmtId="0" fontId="0" fillId="0" borderId="5" xfId="0" applyBorder="1"/>
    <xf numFmtId="0" fontId="0" fillId="0" borderId="5" xfId="0" applyBorder="1" applyAlignment="1">
      <alignment horizontal="center"/>
    </xf>
    <xf numFmtId="0" fontId="1" fillId="0" borderId="3" xfId="0" applyFont="1" applyBorder="1" applyAlignment="1">
      <alignment horizontal="left"/>
    </xf>
    <xf numFmtId="3" fontId="8" fillId="40" borderId="11" xfId="0" applyNumberFormat="1" applyFont="1" applyFill="1" applyBorder="1"/>
    <xf numFmtId="3" fontId="0" fillId="0" borderId="11" xfId="0" applyNumberFormat="1" applyFill="1" applyBorder="1"/>
    <xf numFmtId="42" fontId="10" fillId="0" borderId="31" xfId="0" applyNumberFormat="1" applyFont="1" applyFill="1" applyBorder="1"/>
    <xf numFmtId="0" fontId="7" fillId="2" borderId="11" xfId="0" applyFont="1" applyFill="1" applyBorder="1" applyAlignment="1">
      <alignment horizontal="center" vertical="center" wrapText="1"/>
    </xf>
    <xf numFmtId="3" fontId="0" fillId="0" borderId="13" xfId="0" applyNumberFormat="1" applyFill="1" applyBorder="1"/>
    <xf numFmtId="0" fontId="7" fillId="2" borderId="13" xfId="0" applyFont="1" applyFill="1" applyBorder="1" applyAlignment="1">
      <alignment horizontal="center" vertical="center" wrapText="1"/>
    </xf>
    <xf numFmtId="0" fontId="44" fillId="0" borderId="25" xfId="0" applyFont="1" applyFill="1" applyBorder="1" applyAlignment="1">
      <alignment horizontal="center" vertical="center" wrapText="1"/>
    </xf>
    <xf numFmtId="0" fontId="1" fillId="2" borderId="25" xfId="0" applyFont="1" applyFill="1" applyBorder="1" applyAlignment="1">
      <alignment horizontal="center" vertical="center" wrapText="1"/>
    </xf>
    <xf numFmtId="3" fontId="0" fillId="0" borderId="2" xfId="0" applyNumberFormat="1" applyFill="1" applyBorder="1"/>
    <xf numFmtId="0" fontId="0" fillId="5" borderId="32" xfId="0" applyFont="1" applyFill="1" applyBorder="1" applyAlignment="1">
      <alignment horizontal="left"/>
    </xf>
    <xf numFmtId="9" fontId="8" fillId="4" borderId="2" xfId="0" applyNumberFormat="1" applyFont="1" applyFill="1" applyBorder="1" applyAlignment="1">
      <alignment horizontal="right"/>
    </xf>
    <xf numFmtId="9" fontId="7" fillId="4" borderId="2" xfId="0" applyNumberFormat="1" applyFont="1" applyFill="1" applyBorder="1" applyAlignment="1">
      <alignment horizontal="right"/>
    </xf>
    <xf numFmtId="9" fontId="8" fillId="40" borderId="2" xfId="0" applyNumberFormat="1" applyFont="1" applyFill="1" applyBorder="1" applyAlignment="1">
      <alignment horizontal="right"/>
    </xf>
    <xf numFmtId="9" fontId="7" fillId="40" borderId="2" xfId="0" applyNumberFormat="1" applyFont="1" applyFill="1" applyBorder="1" applyAlignment="1">
      <alignment horizontal="right"/>
    </xf>
    <xf numFmtId="9" fontId="7" fillId="5" borderId="2" xfId="0" applyNumberFormat="1" applyFont="1" applyFill="1" applyBorder="1" applyAlignment="1">
      <alignment horizontal="right"/>
    </xf>
    <xf numFmtId="42" fontId="12" fillId="0" borderId="0" xfId="0" applyNumberFormat="1" applyFont="1"/>
    <xf numFmtId="0" fontId="8" fillId="0" borderId="0" xfId="0" applyFont="1" applyAlignment="1">
      <alignment vertical="top" wrapText="1"/>
    </xf>
    <xf numFmtId="42" fontId="10" fillId="4" borderId="2" xfId="0" applyNumberFormat="1" applyFont="1" applyFill="1" applyBorder="1"/>
    <xf numFmtId="42" fontId="10" fillId="40" borderId="2" xfId="0" applyNumberFormat="1" applyFont="1" applyFill="1" applyBorder="1"/>
    <xf numFmtId="42" fontId="9" fillId="40" borderId="2" xfId="0" applyNumberFormat="1" applyFont="1" applyFill="1" applyBorder="1"/>
    <xf numFmtId="42" fontId="9" fillId="5" borderId="2" xfId="0" applyNumberFormat="1" applyFont="1" applyFill="1" applyBorder="1"/>
    <xf numFmtId="165" fontId="10" fillId="4" borderId="2" xfId="0" applyNumberFormat="1" applyFont="1" applyFill="1" applyBorder="1"/>
    <xf numFmtId="165" fontId="9" fillId="4" borderId="2" xfId="0" applyNumberFormat="1" applyFont="1" applyFill="1" applyBorder="1"/>
    <xf numFmtId="165" fontId="10" fillId="40" borderId="2" xfId="0" applyNumberFormat="1" applyFont="1" applyFill="1" applyBorder="1"/>
    <xf numFmtId="165" fontId="9" fillId="40" borderId="2" xfId="0" applyNumberFormat="1" applyFont="1" applyFill="1" applyBorder="1"/>
    <xf numFmtId="165" fontId="9" fillId="5" borderId="1" xfId="0" applyNumberFormat="1" applyFont="1" applyFill="1" applyBorder="1"/>
    <xf numFmtId="3" fontId="10" fillId="4" borderId="2" xfId="0" applyNumberFormat="1" applyFont="1" applyFill="1" applyBorder="1"/>
    <xf numFmtId="3" fontId="10" fillId="40" borderId="2" xfId="0" applyNumberFormat="1" applyFont="1" applyFill="1" applyBorder="1"/>
    <xf numFmtId="3" fontId="9" fillId="40" borderId="2" xfId="0" applyNumberFormat="1" applyFont="1" applyFill="1" applyBorder="1"/>
    <xf numFmtId="3" fontId="9" fillId="5" borderId="2" xfId="0" applyNumberFormat="1" applyFont="1" applyFill="1" applyBorder="1"/>
    <xf numFmtId="42" fontId="9" fillId="43" borderId="2" xfId="0" applyNumberFormat="1" applyFont="1" applyFill="1" applyBorder="1"/>
    <xf numFmtId="42" fontId="9" fillId="41" borderId="2" xfId="0" applyNumberFormat="1" applyFont="1" applyFill="1" applyBorder="1"/>
    <xf numFmtId="42" fontId="9" fillId="5" borderId="1" xfId="0" applyNumberFormat="1" applyFont="1" applyFill="1" applyBorder="1"/>
    <xf numFmtId="167" fontId="10" fillId="4" borderId="2" xfId="0" applyNumberFormat="1" applyFont="1" applyFill="1" applyBorder="1"/>
    <xf numFmtId="167" fontId="9" fillId="4" borderId="2" xfId="0" applyNumberFormat="1" applyFont="1" applyFill="1" applyBorder="1"/>
    <xf numFmtId="167" fontId="10" fillId="40" borderId="2" xfId="0" applyNumberFormat="1" applyFont="1" applyFill="1" applyBorder="1"/>
    <xf numFmtId="167" fontId="9" fillId="40" borderId="2" xfId="0" applyNumberFormat="1" applyFont="1" applyFill="1" applyBorder="1"/>
    <xf numFmtId="167" fontId="9" fillId="43" borderId="2" xfId="0" applyNumberFormat="1" applyFont="1" applyFill="1" applyBorder="1"/>
    <xf numFmtId="167" fontId="9" fillId="42" borderId="2" xfId="0" applyNumberFormat="1" applyFont="1" applyFill="1" applyBorder="1"/>
    <xf numFmtId="0" fontId="8" fillId="0" borderId="0" xfId="0" applyFont="1" applyBorder="1"/>
    <xf numFmtId="0" fontId="7" fillId="2" borderId="12" xfId="0" applyFont="1" applyFill="1" applyBorder="1" applyAlignment="1">
      <alignment horizontal="center" vertical="center" wrapText="1"/>
    </xf>
    <xf numFmtId="0" fontId="5" fillId="3" borderId="11" xfId="0" applyFont="1" applyFill="1" applyBorder="1" applyAlignment="1">
      <alignment horizontal="center"/>
    </xf>
    <xf numFmtId="0" fontId="1" fillId="3" borderId="13" xfId="0" applyFont="1" applyFill="1" applyBorder="1" applyAlignment="1">
      <alignment horizontal="center" vertical="center" wrapText="1"/>
    </xf>
    <xf numFmtId="3" fontId="0" fillId="0" borderId="31" xfId="0" applyNumberFormat="1" applyFill="1" applyBorder="1"/>
    <xf numFmtId="0" fontId="9" fillId="2" borderId="1" xfId="0" applyFont="1" applyFill="1" applyBorder="1" applyAlignment="1">
      <alignment horizontal="center" vertical="center" wrapText="1"/>
    </xf>
    <xf numFmtId="42" fontId="10" fillId="5" borderId="0" xfId="0" applyNumberFormat="1" applyFont="1" applyFill="1"/>
    <xf numFmtId="0" fontId="10" fillId="0" borderId="0" xfId="0" applyFont="1" applyBorder="1"/>
    <xf numFmtId="0" fontId="9" fillId="2" borderId="12" xfId="0" applyFont="1" applyFill="1" applyBorder="1" applyAlignment="1">
      <alignment horizontal="center" vertical="center" wrapText="1"/>
    </xf>
    <xf numFmtId="0" fontId="9" fillId="2" borderId="13" xfId="0" applyFont="1" applyFill="1" applyBorder="1" applyAlignment="1">
      <alignment horizontal="center" vertical="center" wrapText="1"/>
    </xf>
    <xf numFmtId="9" fontId="6" fillId="4" borderId="2" xfId="1" applyFont="1" applyFill="1" applyBorder="1"/>
    <xf numFmtId="9" fontId="0" fillId="0" borderId="0" xfId="1" applyFont="1" applyFill="1"/>
    <xf numFmtId="9" fontId="6" fillId="40" borderId="2" xfId="1" applyFont="1" applyFill="1" applyBorder="1"/>
    <xf numFmtId="9" fontId="45" fillId="40" borderId="2" xfId="1" applyFont="1" applyFill="1" applyBorder="1"/>
    <xf numFmtId="9" fontId="1" fillId="0" borderId="0" xfId="1" applyFont="1" applyFill="1"/>
    <xf numFmtId="9" fontId="1" fillId="5" borderId="2" xfId="1" applyFont="1" applyFill="1" applyBorder="1"/>
    <xf numFmtId="9" fontId="1" fillId="0" borderId="0" xfId="1" applyFont="1"/>
    <xf numFmtId="42" fontId="8" fillId="4" borderId="1" xfId="0" applyNumberFormat="1" applyFont="1" applyFill="1" applyBorder="1"/>
    <xf numFmtId="42" fontId="9" fillId="4" borderId="1" xfId="0" applyNumberFormat="1" applyFont="1" applyFill="1" applyBorder="1"/>
    <xf numFmtId="42" fontId="8" fillId="40" borderId="1" xfId="0" applyNumberFormat="1" applyFont="1" applyFill="1" applyBorder="1"/>
    <xf numFmtId="167" fontId="8" fillId="4" borderId="1" xfId="0" applyNumberFormat="1" applyFont="1" applyFill="1" applyBorder="1"/>
    <xf numFmtId="167" fontId="7" fillId="4" borderId="1" xfId="0" applyNumberFormat="1" applyFont="1" applyFill="1" applyBorder="1"/>
    <xf numFmtId="167" fontId="8" fillId="40" borderId="1" xfId="0" applyNumberFormat="1" applyFont="1" applyFill="1" applyBorder="1"/>
    <xf numFmtId="167" fontId="7" fillId="40" borderId="1" xfId="0" applyNumberFormat="1" applyFont="1" applyFill="1" applyBorder="1"/>
    <xf numFmtId="42" fontId="7" fillId="40" borderId="1" xfId="0" applyNumberFormat="1" applyFont="1" applyFill="1" applyBorder="1"/>
    <xf numFmtId="167" fontId="7" fillId="43" borderId="1" xfId="0" applyNumberFormat="1" applyFont="1" applyFill="1" applyBorder="1"/>
    <xf numFmtId="42" fontId="7" fillId="43" borderId="1" xfId="0" applyNumberFormat="1" applyFont="1" applyFill="1" applyBorder="1"/>
    <xf numFmtId="42" fontId="7" fillId="41" borderId="1" xfId="0" applyNumberFormat="1" applyFont="1" applyFill="1" applyBorder="1"/>
    <xf numFmtId="3" fontId="8" fillId="4" borderId="1" xfId="0" applyNumberFormat="1" applyFont="1" applyFill="1" applyBorder="1"/>
    <xf numFmtId="3" fontId="9" fillId="4" borderId="1" xfId="0" applyNumberFormat="1" applyFont="1" applyFill="1" applyBorder="1"/>
    <xf numFmtId="3" fontId="7" fillId="40" borderId="1" xfId="0" applyNumberFormat="1" applyFont="1" applyFill="1" applyBorder="1"/>
    <xf numFmtId="3" fontId="7" fillId="5" borderId="1" xfId="0" applyNumberFormat="1" applyFont="1" applyFill="1" applyBorder="1"/>
    <xf numFmtId="165" fontId="8" fillId="4" borderId="1" xfId="0" applyNumberFormat="1" applyFont="1" applyFill="1" applyBorder="1"/>
    <xf numFmtId="165" fontId="7" fillId="4" borderId="1" xfId="0" applyNumberFormat="1" applyFont="1" applyFill="1" applyBorder="1"/>
    <xf numFmtId="165" fontId="8" fillId="40" borderId="1" xfId="0" applyNumberFormat="1" applyFont="1" applyFill="1" applyBorder="1"/>
    <xf numFmtId="165" fontId="7" fillId="40" borderId="1" xfId="0" applyNumberFormat="1" applyFont="1" applyFill="1" applyBorder="1"/>
    <xf numFmtId="42" fontId="10" fillId="0" borderId="1" xfId="0" applyNumberFormat="1" applyFont="1" applyFill="1" applyBorder="1"/>
    <xf numFmtId="42" fontId="10" fillId="5" borderId="1" xfId="0" applyNumberFormat="1" applyFont="1" applyFill="1" applyBorder="1"/>
    <xf numFmtId="44" fontId="10" fillId="0" borderId="1" xfId="0" applyNumberFormat="1" applyFont="1" applyFill="1" applyBorder="1"/>
    <xf numFmtId="167" fontId="10" fillId="0" borderId="1" xfId="0" applyNumberFormat="1" applyFont="1" applyFill="1" applyBorder="1"/>
    <xf numFmtId="167" fontId="10" fillId="5" borderId="1" xfId="0" applyNumberFormat="1" applyFont="1" applyFill="1" applyBorder="1"/>
    <xf numFmtId="42" fontId="8" fillId="0" borderId="1" xfId="0" applyNumberFormat="1" applyFont="1" applyFill="1" applyBorder="1"/>
    <xf numFmtId="39" fontId="6" fillId="4" borderId="1" xfId="0" applyNumberFormat="1" applyFont="1" applyFill="1" applyBorder="1"/>
    <xf numFmtId="39" fontId="45" fillId="4" borderId="1" xfId="0" applyNumberFormat="1" applyFont="1" applyFill="1" applyBorder="1"/>
    <xf numFmtId="39" fontId="6" fillId="40" borderId="1" xfId="0" applyNumberFormat="1" applyFont="1" applyFill="1" applyBorder="1"/>
    <xf numFmtId="39" fontId="6" fillId="40" borderId="1" xfId="0" applyNumberFormat="1" applyFont="1" applyFill="1" applyBorder="1" applyAlignment="1">
      <alignment horizontal="right"/>
    </xf>
    <xf numFmtId="42" fontId="8" fillId="5" borderId="2" xfId="0" applyNumberFormat="1" applyFont="1" applyFill="1" applyBorder="1"/>
    <xf numFmtId="42" fontId="8" fillId="5" borderId="0" xfId="0" applyNumberFormat="1" applyFont="1" applyFill="1"/>
    <xf numFmtId="42" fontId="8" fillId="5" borderId="1" xfId="0" applyNumberFormat="1" applyFont="1" applyFill="1" applyBorder="1"/>
    <xf numFmtId="9" fontId="8" fillId="40" borderId="1" xfId="1" applyFont="1" applyFill="1" applyBorder="1" applyAlignment="1">
      <alignment horizontal="left" wrapText="1"/>
    </xf>
    <xf numFmtId="0" fontId="8" fillId="4" borderId="2" xfId="0" applyFont="1" applyFill="1" applyBorder="1" applyAlignment="1">
      <alignment horizontal="left" wrapText="1"/>
    </xf>
    <xf numFmtId="3" fontId="8" fillId="4" borderId="1" xfId="0" applyNumberFormat="1" applyFont="1" applyFill="1" applyBorder="1" applyAlignment="1">
      <alignment wrapText="1"/>
    </xf>
    <xf numFmtId="0" fontId="8" fillId="0" borderId="0" xfId="0" applyFont="1" applyFill="1" applyBorder="1" applyAlignment="1">
      <alignment wrapText="1"/>
    </xf>
    <xf numFmtId="0" fontId="8" fillId="0" borderId="0" xfId="0" applyFont="1" applyFill="1" applyAlignment="1">
      <alignment wrapText="1"/>
    </xf>
    <xf numFmtId="9" fontId="8" fillId="4" borderId="1" xfId="1" applyFont="1" applyFill="1" applyBorder="1" applyAlignment="1">
      <alignment horizontal="left" wrapText="1"/>
    </xf>
    <xf numFmtId="0" fontId="8" fillId="0" borderId="0" xfId="0" applyFont="1" applyAlignment="1">
      <alignment wrapText="1"/>
    </xf>
    <xf numFmtId="0" fontId="8" fillId="4" borderId="1" xfId="0" applyFont="1" applyFill="1" applyBorder="1" applyAlignment="1">
      <alignment horizontal="left" wrapText="1"/>
    </xf>
    <xf numFmtId="0" fontId="8" fillId="40" borderId="2" xfId="0" applyFont="1" applyFill="1" applyBorder="1" applyAlignment="1">
      <alignment horizontal="left" wrapText="1"/>
    </xf>
    <xf numFmtId="0" fontId="8" fillId="0" borderId="33" xfId="0" applyFont="1" applyFill="1" applyBorder="1" applyAlignment="1">
      <alignment wrapText="1"/>
    </xf>
    <xf numFmtId="0" fontId="8" fillId="5" borderId="26" xfId="0" applyFont="1" applyFill="1" applyBorder="1" applyAlignment="1">
      <alignment horizontal="left" wrapText="1"/>
    </xf>
    <xf numFmtId="0" fontId="0" fillId="0" borderId="12" xfId="0" applyBorder="1" applyAlignment="1">
      <alignment horizontal="center"/>
    </xf>
    <xf numFmtId="0" fontId="0" fillId="0" borderId="33" xfId="0" applyBorder="1" applyAlignment="1">
      <alignment horizontal="center"/>
    </xf>
    <xf numFmtId="0" fontId="8" fillId="0" borderId="0" xfId="0" applyFont="1" applyAlignment="1">
      <alignment vertical="top" wrapText="1"/>
    </xf>
    <xf numFmtId="0" fontId="0" fillId="5" borderId="33" xfId="0" applyFill="1" applyBorder="1"/>
    <xf numFmtId="0" fontId="0" fillId="5" borderId="33" xfId="0" applyFill="1" applyBorder="1" applyAlignment="1">
      <alignment horizontal="center"/>
    </xf>
    <xf numFmtId="14" fontId="0" fillId="0" borderId="0" xfId="0" applyNumberFormat="1"/>
    <xf numFmtId="17" fontId="0" fillId="0" borderId="11" xfId="0" applyNumberFormat="1" applyFill="1" applyBorder="1" applyAlignment="1">
      <alignment horizontal="center"/>
    </xf>
    <xf numFmtId="0" fontId="0" fillId="0" borderId="1" xfId="0" applyNumberFormat="1" applyFill="1" applyBorder="1" applyAlignment="1">
      <alignment horizontal="center"/>
    </xf>
    <xf numFmtId="0" fontId="0" fillId="0" borderId="13" xfId="0" applyNumberFormat="1" applyFill="1" applyBorder="1" applyAlignment="1">
      <alignment horizontal="center"/>
    </xf>
    <xf numFmtId="0" fontId="0" fillId="0" borderId="11" xfId="0" applyNumberFormat="1" applyFill="1" applyBorder="1" applyAlignment="1">
      <alignment horizontal="center"/>
    </xf>
    <xf numFmtId="0" fontId="0" fillId="5" borderId="1" xfId="0" applyNumberFormat="1" applyFill="1" applyBorder="1" applyAlignment="1">
      <alignment horizontal="center"/>
    </xf>
    <xf numFmtId="0" fontId="0" fillId="0" borderId="2" xfId="0" applyNumberFormat="1" applyFill="1" applyBorder="1" applyAlignment="1">
      <alignment horizontal="center"/>
    </xf>
    <xf numFmtId="0" fontId="0" fillId="5" borderId="13" xfId="0" applyNumberFormat="1" applyFill="1" applyBorder="1" applyAlignment="1">
      <alignment horizontal="center"/>
    </xf>
    <xf numFmtId="0" fontId="0" fillId="5" borderId="26" xfId="0" applyFill="1" applyBorder="1"/>
    <xf numFmtId="0" fontId="0" fillId="5" borderId="11" xfId="0" applyNumberFormat="1" applyFill="1" applyBorder="1" applyAlignment="1">
      <alignment horizontal="center"/>
    </xf>
    <xf numFmtId="3" fontId="0" fillId="0" borderId="0" xfId="0" applyNumberFormat="1" applyFont="1" applyFill="1" applyBorder="1" applyAlignment="1">
      <alignment horizontal="center"/>
    </xf>
    <xf numFmtId="5" fontId="8" fillId="40" borderId="2" xfId="0" applyNumberFormat="1" applyFont="1" applyFill="1" applyBorder="1"/>
    <xf numFmtId="5" fontId="7" fillId="43" borderId="2" xfId="0" applyNumberFormat="1" applyFont="1" applyFill="1" applyBorder="1"/>
    <xf numFmtId="5" fontId="7" fillId="41" borderId="2" xfId="0" applyNumberFormat="1" applyFont="1" applyFill="1" applyBorder="1"/>
    <xf numFmtId="44" fontId="0" fillId="0" borderId="0" xfId="0" applyNumberFormat="1" applyBorder="1" applyAlignment="1"/>
    <xf numFmtId="5" fontId="7" fillId="40" borderId="2" xfId="0" applyNumberFormat="1" applyFont="1" applyFill="1" applyBorder="1"/>
    <xf numFmtId="5" fontId="7" fillId="5" borderId="1" xfId="0" applyNumberFormat="1" applyFont="1" applyFill="1" applyBorder="1"/>
    <xf numFmtId="7" fontId="8" fillId="0" borderId="0" xfId="0" applyNumberFormat="1" applyFont="1"/>
    <xf numFmtId="42" fontId="8" fillId="0" borderId="0" xfId="0" applyNumberFormat="1" applyFont="1" applyAlignment="1">
      <alignment horizontal="left"/>
    </xf>
    <xf numFmtId="169" fontId="8" fillId="5" borderId="1" xfId="0" applyNumberFormat="1" applyFont="1" applyFill="1" applyBorder="1"/>
    <xf numFmtId="169" fontId="8" fillId="5" borderId="0" xfId="0" applyNumberFormat="1" applyFont="1" applyFill="1"/>
    <xf numFmtId="9" fontId="8" fillId="5" borderId="0" xfId="0" applyNumberFormat="1" applyFont="1" applyFill="1" applyBorder="1" applyAlignment="1">
      <alignment horizontal="right"/>
    </xf>
    <xf numFmtId="9" fontId="8" fillId="0" borderId="0" xfId="0" applyNumberFormat="1" applyFont="1" applyFill="1" applyAlignment="1">
      <alignment horizontal="right"/>
    </xf>
    <xf numFmtId="9" fontId="7" fillId="5" borderId="0" xfId="0" applyNumberFormat="1" applyFont="1" applyFill="1" applyBorder="1" applyAlignment="1">
      <alignment horizontal="right"/>
    </xf>
    <xf numFmtId="9" fontId="7" fillId="0" borderId="0" xfId="0" applyNumberFormat="1" applyFont="1" applyFill="1" applyAlignment="1">
      <alignment horizontal="right"/>
    </xf>
    <xf numFmtId="9" fontId="8" fillId="0" borderId="0" xfId="0" applyNumberFormat="1" applyFont="1" applyAlignment="1">
      <alignment horizontal="right"/>
    </xf>
    <xf numFmtId="9" fontId="10" fillId="0" borderId="0" xfId="0" applyNumberFormat="1" applyFont="1" applyFill="1" applyAlignment="1">
      <alignment horizontal="right"/>
    </xf>
    <xf numFmtId="9" fontId="10" fillId="0" borderId="0" xfId="0" applyNumberFormat="1" applyFont="1" applyAlignment="1">
      <alignment horizontal="right"/>
    </xf>
    <xf numFmtId="9" fontId="7" fillId="43" borderId="2" xfId="0" applyNumberFormat="1" applyFont="1" applyFill="1" applyBorder="1" applyAlignment="1">
      <alignment horizontal="right"/>
    </xf>
    <xf numFmtId="9" fontId="7" fillId="42" borderId="2" xfId="0" applyNumberFormat="1" applyFont="1" applyFill="1" applyBorder="1" applyAlignment="1">
      <alignment horizontal="right"/>
    </xf>
    <xf numFmtId="9" fontId="7" fillId="0" borderId="0" xfId="0" applyNumberFormat="1" applyFont="1" applyAlignment="1">
      <alignment horizontal="right"/>
    </xf>
    <xf numFmtId="44" fontId="0" fillId="0" borderId="8" xfId="0" applyNumberFormat="1" applyBorder="1" applyAlignment="1"/>
    <xf numFmtId="37" fontId="8" fillId="4" borderId="2" xfId="0" applyNumberFormat="1" applyFont="1" applyFill="1" applyBorder="1"/>
    <xf numFmtId="37" fontId="7" fillId="4" borderId="2" xfId="0" applyNumberFormat="1" applyFont="1" applyFill="1" applyBorder="1"/>
    <xf numFmtId="37" fontId="8" fillId="40" borderId="2" xfId="0" applyNumberFormat="1" applyFont="1" applyFill="1" applyBorder="1"/>
    <xf numFmtId="37" fontId="7" fillId="40" borderId="2" xfId="0" applyNumberFormat="1" applyFont="1" applyFill="1" applyBorder="1"/>
    <xf numFmtId="37" fontId="7" fillId="5" borderId="1" xfId="0" applyNumberFormat="1" applyFont="1" applyFill="1" applyBorder="1"/>
    <xf numFmtId="3" fontId="0" fillId="5" borderId="2" xfId="0" applyNumberFormat="1" applyFill="1" applyBorder="1" applyAlignment="1">
      <alignment vertical="top" wrapText="1"/>
    </xf>
    <xf numFmtId="9" fontId="8" fillId="40" borderId="11" xfId="1" applyFont="1" applyFill="1" applyBorder="1" applyAlignment="1">
      <alignment horizontal="left"/>
    </xf>
    <xf numFmtId="9" fontId="8" fillId="40" borderId="11" xfId="1" applyFont="1" applyFill="1" applyBorder="1" applyAlignment="1">
      <alignment horizontal="left" wrapText="1"/>
    </xf>
    <xf numFmtId="9" fontId="8" fillId="4" borderId="1" xfId="1" applyFont="1" applyFill="1" applyBorder="1" applyAlignment="1">
      <alignment horizontal="left" wrapText="1"/>
    </xf>
    <xf numFmtId="9" fontId="8" fillId="4" borderId="1" xfId="1" applyFont="1" applyFill="1" applyBorder="1" applyAlignment="1">
      <alignment horizontal="left" wrapText="1"/>
    </xf>
    <xf numFmtId="3" fontId="6" fillId="0" borderId="34" xfId="0" applyNumberFormat="1" applyFont="1" applyFill="1" applyBorder="1"/>
    <xf numFmtId="14" fontId="0" fillId="0" borderId="1" xfId="0" applyNumberFormat="1" applyFill="1" applyBorder="1" applyAlignment="1">
      <alignment horizontal="center"/>
    </xf>
    <xf numFmtId="0" fontId="20" fillId="0" borderId="0" xfId="0" applyFont="1"/>
    <xf numFmtId="0" fontId="20" fillId="5" borderId="0" xfId="0" applyFont="1" applyFill="1"/>
    <xf numFmtId="0" fontId="51" fillId="5" borderId="0" xfId="0" applyFont="1" applyFill="1" applyAlignment="1">
      <alignment horizontal="left"/>
    </xf>
    <xf numFmtId="0" fontId="51" fillId="5" borderId="0" xfId="0" applyFont="1" applyFill="1" applyAlignment="1">
      <alignment horizontal="left" vertical="top" wrapText="1"/>
    </xf>
    <xf numFmtId="0" fontId="20" fillId="5" borderId="0" xfId="0" applyFont="1" applyFill="1" applyAlignment="1">
      <alignment horizontal="left"/>
    </xf>
    <xf numFmtId="5" fontId="10" fillId="0" borderId="2" xfId="0" applyNumberFormat="1" applyFont="1" applyFill="1" applyBorder="1"/>
    <xf numFmtId="3" fontId="8" fillId="40" borderId="34" xfId="0" applyNumberFormat="1" applyFont="1" applyFill="1" applyBorder="1" applyAlignment="1">
      <alignment vertical="top" wrapText="1"/>
    </xf>
    <xf numFmtId="0" fontId="0" fillId="5" borderId="2" xfId="0" applyFill="1" applyBorder="1"/>
    <xf numFmtId="0" fontId="8" fillId="40" borderId="26" xfId="0" applyFont="1" applyFill="1" applyBorder="1"/>
    <xf numFmtId="0" fontId="8" fillId="40" borderId="2" xfId="0" applyFont="1" applyFill="1" applyBorder="1"/>
    <xf numFmtId="3" fontId="8" fillId="40" borderId="23" xfId="0" applyNumberFormat="1" applyFont="1" applyFill="1" applyBorder="1" applyAlignment="1">
      <alignment vertical="top" wrapText="1"/>
    </xf>
    <xf numFmtId="3" fontId="8" fillId="40" borderId="26" xfId="0" applyNumberFormat="1" applyFont="1" applyFill="1" applyBorder="1"/>
    <xf numFmtId="17" fontId="0" fillId="0" borderId="1" xfId="0" applyNumberFormat="1" applyFill="1" applyBorder="1" applyAlignment="1">
      <alignment horizontal="center"/>
    </xf>
    <xf numFmtId="39" fontId="6" fillId="40" borderId="2" xfId="0" applyNumberFormat="1" applyFont="1" applyFill="1" applyBorder="1" applyAlignment="1">
      <alignment horizontal="center"/>
    </xf>
    <xf numFmtId="0" fontId="7" fillId="5" borderId="0" xfId="0" applyFont="1" applyFill="1"/>
    <xf numFmtId="37" fontId="8" fillId="5" borderId="0" xfId="0" applyNumberFormat="1" applyFont="1" applyFill="1"/>
    <xf numFmtId="39" fontId="7" fillId="5" borderId="1" xfId="0" applyNumberFormat="1" applyFont="1" applyFill="1" applyBorder="1"/>
    <xf numFmtId="0" fontId="0" fillId="0" borderId="12" xfId="0" applyBorder="1" applyAlignment="1">
      <alignment horizontal="center"/>
    </xf>
    <xf numFmtId="0" fontId="0" fillId="0" borderId="0" xfId="0" applyAlignment="1">
      <alignment horizontal="left" vertical="top" wrapText="1"/>
    </xf>
    <xf numFmtId="0" fontId="0" fillId="5" borderId="12" xfId="0" applyFill="1" applyBorder="1" applyAlignment="1">
      <alignment horizontal="center"/>
    </xf>
    <xf numFmtId="0" fontId="0" fillId="42" borderId="0" xfId="0" applyFill="1" applyAlignment="1">
      <alignment wrapText="1"/>
    </xf>
    <xf numFmtId="0" fontId="0" fillId="0" borderId="0" xfId="0" applyAlignment="1">
      <alignment wrapText="1"/>
    </xf>
    <xf numFmtId="0" fontId="15" fillId="0" borderId="27" xfId="0" applyFont="1" applyBorder="1" applyAlignment="1">
      <alignment horizontal="center" vertical="center" wrapText="1"/>
    </xf>
    <xf numFmtId="0" fontId="15" fillId="0" borderId="28" xfId="0" applyFont="1" applyBorder="1" applyAlignment="1">
      <alignment horizontal="center" vertical="center" wrapText="1"/>
    </xf>
    <xf numFmtId="0" fontId="15" fillId="0" borderId="29" xfId="0" applyFont="1" applyBorder="1" applyAlignment="1">
      <alignment horizontal="center" vertical="center" wrapText="1"/>
    </xf>
    <xf numFmtId="0" fontId="13" fillId="0" borderId="3" xfId="0" applyFont="1" applyBorder="1" applyAlignment="1">
      <alignment horizontal="center" wrapText="1"/>
    </xf>
    <xf numFmtId="0" fontId="15" fillId="0" borderId="4" xfId="0" applyFont="1" applyBorder="1" applyAlignment="1">
      <alignment horizontal="center" vertical="center" wrapText="1"/>
    </xf>
    <xf numFmtId="0" fontId="15" fillId="0" borderId="9" xfId="0" applyFont="1" applyBorder="1" applyAlignment="1">
      <alignment horizontal="center" vertical="center" wrapText="1"/>
    </xf>
    <xf numFmtId="0" fontId="15" fillId="0" borderId="7" xfId="0" applyFont="1" applyBorder="1" applyAlignment="1">
      <alignment horizontal="center" vertical="center" wrapText="1"/>
    </xf>
    <xf numFmtId="0" fontId="0" fillId="0" borderId="28" xfId="0" applyBorder="1" applyAlignment="1">
      <alignment horizontal="center" vertical="center" wrapText="1"/>
    </xf>
    <xf numFmtId="0" fontId="0" fillId="0" borderId="29" xfId="0" applyBorder="1" applyAlignment="1">
      <alignment horizontal="center" vertical="center" wrapText="1"/>
    </xf>
    <xf numFmtId="0" fontId="3" fillId="2" borderId="11"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13" xfId="0" applyFont="1" applyFill="1"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13" fillId="0" borderId="0" xfId="0" applyFont="1" applyBorder="1" applyAlignment="1">
      <alignment horizontal="left"/>
    </xf>
    <xf numFmtId="0" fontId="14" fillId="0" borderId="0" xfId="0" applyFont="1" applyBorder="1" applyAlignment="1">
      <alignment horizontal="left"/>
    </xf>
    <xf numFmtId="0" fontId="8" fillId="40" borderId="24" xfId="0" applyFont="1" applyFill="1" applyBorder="1" applyAlignment="1">
      <alignment horizontal="center" vertical="center"/>
    </xf>
    <xf numFmtId="0" fontId="8" fillId="40" borderId="2" xfId="0" applyFont="1" applyFill="1" applyBorder="1" applyAlignment="1">
      <alignment horizontal="center" vertical="center"/>
    </xf>
    <xf numFmtId="3" fontId="7" fillId="40" borderId="30" xfId="0" applyNumberFormat="1" applyFont="1" applyFill="1" applyBorder="1" applyAlignment="1">
      <alignment wrapText="1"/>
    </xf>
    <xf numFmtId="3" fontId="7" fillId="40" borderId="24" xfId="0" applyNumberFormat="1" applyFont="1" applyFill="1" applyBorder="1" applyAlignment="1">
      <alignment wrapText="1"/>
    </xf>
    <xf numFmtId="3" fontId="7" fillId="40" borderId="0" xfId="0" applyNumberFormat="1" applyFont="1" applyFill="1" applyBorder="1" applyAlignment="1">
      <alignment wrapText="1"/>
    </xf>
    <xf numFmtId="3" fontId="7" fillId="40" borderId="31" xfId="0" applyNumberFormat="1" applyFont="1" applyFill="1" applyBorder="1" applyAlignment="1">
      <alignment wrapText="1"/>
    </xf>
    <xf numFmtId="0" fontId="8" fillId="0" borderId="32" xfId="0" applyFont="1" applyBorder="1" applyAlignment="1">
      <alignment vertical="top" wrapText="1"/>
    </xf>
    <xf numFmtId="0" fontId="8" fillId="0" borderId="0" xfId="0" applyFont="1" applyAlignment="1">
      <alignment vertical="top" wrapText="1"/>
    </xf>
    <xf numFmtId="0" fontId="8" fillId="40" borderId="1" xfId="0" applyFont="1" applyFill="1" applyBorder="1" applyAlignment="1">
      <alignment vertical="top" wrapText="1"/>
    </xf>
    <xf numFmtId="0" fontId="8" fillId="40" borderId="26" xfId="0" applyFont="1" applyFill="1" applyBorder="1" applyAlignment="1">
      <alignment vertical="top" wrapText="1"/>
    </xf>
    <xf numFmtId="3" fontId="9" fillId="40" borderId="30" xfId="0" applyNumberFormat="1" applyFont="1" applyFill="1" applyBorder="1" applyAlignment="1">
      <alignment wrapText="1"/>
    </xf>
    <xf numFmtId="3" fontId="9" fillId="40" borderId="24" xfId="0" applyNumberFormat="1" applyFont="1" applyFill="1" applyBorder="1" applyAlignment="1">
      <alignment wrapText="1"/>
    </xf>
    <xf numFmtId="3" fontId="9" fillId="40" borderId="31" xfId="0" applyNumberFormat="1" applyFont="1" applyFill="1" applyBorder="1" applyAlignment="1">
      <alignment wrapText="1"/>
    </xf>
    <xf numFmtId="3" fontId="8" fillId="40" borderId="1" xfId="0" applyNumberFormat="1" applyFont="1" applyFill="1" applyBorder="1" applyAlignment="1">
      <alignment vertical="top" wrapText="1"/>
    </xf>
    <xf numFmtId="3" fontId="8" fillId="40" borderId="26" xfId="0" applyNumberFormat="1" applyFont="1" applyFill="1" applyBorder="1" applyAlignment="1">
      <alignment vertical="top" wrapText="1"/>
    </xf>
    <xf numFmtId="3" fontId="8" fillId="40" borderId="2" xfId="0" applyNumberFormat="1" applyFont="1" applyFill="1" applyBorder="1" applyAlignment="1">
      <alignment vertical="top" wrapText="1"/>
    </xf>
    <xf numFmtId="3" fontId="7" fillId="40" borderId="25" xfId="0" applyNumberFormat="1" applyFont="1" applyFill="1" applyBorder="1" applyAlignment="1">
      <alignment vertical="top" wrapText="1"/>
    </xf>
    <xf numFmtId="3" fontId="7" fillId="40" borderId="26" xfId="0" applyNumberFormat="1" applyFont="1" applyFill="1" applyBorder="1" applyAlignment="1">
      <alignment vertical="top" wrapText="1"/>
    </xf>
    <xf numFmtId="3" fontId="7" fillId="40" borderId="2" xfId="0" applyNumberFormat="1" applyFont="1" applyFill="1" applyBorder="1" applyAlignment="1">
      <alignment vertical="top" wrapText="1"/>
    </xf>
    <xf numFmtId="3" fontId="8" fillId="40" borderId="35" xfId="0" applyNumberFormat="1" applyFont="1" applyFill="1" applyBorder="1" applyAlignment="1">
      <alignment horizontal="left" vertical="top" wrapText="1"/>
    </xf>
    <xf numFmtId="3" fontId="8" fillId="40" borderId="23" xfId="0" applyNumberFormat="1" applyFont="1" applyFill="1" applyBorder="1" applyAlignment="1">
      <alignment horizontal="left" vertical="top" wrapText="1"/>
    </xf>
    <xf numFmtId="3" fontId="8" fillId="40" borderId="35" xfId="0" applyNumberFormat="1" applyFont="1" applyFill="1" applyBorder="1" applyAlignment="1">
      <alignment vertical="top" wrapText="1"/>
    </xf>
    <xf numFmtId="0" fontId="8" fillId="40" borderId="23" xfId="0" applyFont="1" applyFill="1" applyBorder="1" applyAlignment="1">
      <alignment vertical="top" wrapText="1"/>
    </xf>
    <xf numFmtId="3" fontId="7" fillId="40" borderId="35" xfId="0" applyNumberFormat="1" applyFont="1" applyFill="1" applyBorder="1" applyAlignment="1">
      <alignment vertical="top" wrapText="1"/>
    </xf>
  </cellXfs>
  <cellStyles count="175">
    <cellStyle name="20% - Accent1" xfId="20" builtinId="30" customBuiltin="1"/>
    <cellStyle name="20% - Accent2" xfId="24" builtinId="34" customBuiltin="1"/>
    <cellStyle name="20% - Accent3" xfId="28" builtinId="38" customBuiltin="1"/>
    <cellStyle name="20% - Accent4" xfId="32" builtinId="42" customBuiltin="1"/>
    <cellStyle name="20% - Accent5" xfId="36" builtinId="46" customBuiltin="1"/>
    <cellStyle name="20% - Accent6" xfId="40" builtinId="50" customBuiltin="1"/>
    <cellStyle name="40% - Accent1" xfId="21" builtinId="31" customBuiltin="1"/>
    <cellStyle name="40% - Accent2" xfId="25" builtinId="35" customBuiltin="1"/>
    <cellStyle name="40% - Accent3" xfId="29" builtinId="39" customBuiltin="1"/>
    <cellStyle name="40% - Accent4" xfId="33" builtinId="43" customBuiltin="1"/>
    <cellStyle name="40% - Accent5" xfId="37" builtinId="47" customBuiltin="1"/>
    <cellStyle name="40% - Accent6" xfId="41" builtinId="51" customBuiltin="1"/>
    <cellStyle name="60% - Accent1" xfId="22" builtinId="32" customBuiltin="1"/>
    <cellStyle name="60% - Accent2" xfId="26" builtinId="36" customBuiltin="1"/>
    <cellStyle name="60% - Accent3" xfId="30" builtinId="40" customBuiltin="1"/>
    <cellStyle name="60% - Accent4" xfId="34" builtinId="44" customBuiltin="1"/>
    <cellStyle name="60% - Accent5" xfId="38" builtinId="48" customBuiltin="1"/>
    <cellStyle name="60% - Accent6" xfId="42" builtinId="52" customBuiltin="1"/>
    <cellStyle name="Accent1" xfId="19" builtinId="29" customBuiltin="1"/>
    <cellStyle name="Accent2" xfId="23" builtinId="33" customBuiltin="1"/>
    <cellStyle name="Accent3" xfId="27" builtinId="37" customBuiltin="1"/>
    <cellStyle name="Accent4" xfId="31" builtinId="41" customBuiltin="1"/>
    <cellStyle name="Accent5" xfId="35" builtinId="45" customBuiltin="1"/>
    <cellStyle name="Accent6" xfId="39" builtinId="49" customBuiltin="1"/>
    <cellStyle name="Bad" xfId="8" builtinId="27" customBuiltin="1"/>
    <cellStyle name="Calculation" xfId="12" builtinId="22" customBuiltin="1"/>
    <cellStyle name="Check Cell" xfId="14" builtinId="23" customBuiltin="1"/>
    <cellStyle name="Comma 2" xfId="46"/>
    <cellStyle name="Comma 3" xfId="44"/>
    <cellStyle name="Comma 4" xfId="168"/>
    <cellStyle name="Currency [0] 2" xfId="90"/>
    <cellStyle name="Currency 10" xfId="169"/>
    <cellStyle name="Currency 2" xfId="47"/>
    <cellStyle name="Currency 2 2" xfId="89"/>
    <cellStyle name="Currency 3" xfId="45"/>
    <cellStyle name="Currency 4" xfId="91"/>
    <cellStyle name="Currency 5" xfId="92"/>
    <cellStyle name="Currency 6" xfId="93"/>
    <cellStyle name="Currency 7" xfId="94"/>
    <cellStyle name="Currency 8" xfId="170"/>
    <cellStyle name="Currency 9" xfId="171"/>
    <cellStyle name="Data Field" xfId="95"/>
    <cellStyle name="Data Name" xfId="96"/>
    <cellStyle name="Explanatory Text" xfId="17" builtinId="53" customBuiltin="1"/>
    <cellStyle name="Good" xfId="7" builtinId="26" customBuiltin="1"/>
    <cellStyle name="Heading 1" xfId="3" builtinId="16" customBuiltin="1"/>
    <cellStyle name="Heading 2" xfId="4" builtinId="17" customBuiltin="1"/>
    <cellStyle name="Heading 3" xfId="5" builtinId="18" customBuiltin="1"/>
    <cellStyle name="Heading 4" xfId="6" builtinId="19" customBuiltin="1"/>
    <cellStyle name="Hyperlink 2" xfId="97"/>
    <cellStyle name="Hyperlink 3" xfId="98"/>
    <cellStyle name="Input" xfId="10" builtinId="20" customBuiltin="1"/>
    <cellStyle name="Linked Cell" xfId="13" builtinId="24" customBuiltin="1"/>
    <cellStyle name="Neutral" xfId="9" builtinId="28" customBuiltin="1"/>
    <cellStyle name="Normal" xfId="0" builtinId="0"/>
    <cellStyle name="Normal 10" xfId="99"/>
    <cellStyle name="Normal 10 2" xfId="100"/>
    <cellStyle name="Normal 11" xfId="101"/>
    <cellStyle name="Normal 12" xfId="102"/>
    <cellStyle name="Normal 13" xfId="103"/>
    <cellStyle name="Normal 14" xfId="104"/>
    <cellStyle name="Normal 15" xfId="105"/>
    <cellStyle name="Normal 16" xfId="106"/>
    <cellStyle name="Normal 18" xfId="107"/>
    <cellStyle name="Normal 19" xfId="108"/>
    <cellStyle name="Normal 2" xfId="48"/>
    <cellStyle name="Normal 2 2" xfId="49"/>
    <cellStyle name="Normal 2 2 2" xfId="50"/>
    <cellStyle name="Normal 2 2 3" xfId="51"/>
    <cellStyle name="Normal 2 2 4" xfId="52"/>
    <cellStyle name="Normal 2 2 5" xfId="53"/>
    <cellStyle name="Normal 2 2 6" xfId="54"/>
    <cellStyle name="Normal 2 2 7" xfId="55"/>
    <cellStyle name="Normal 2 2 8" xfId="56"/>
    <cellStyle name="Normal 2 2 9" xfId="57"/>
    <cellStyle name="Normal 2 3" xfId="58"/>
    <cellStyle name="Normal 2 4" xfId="59"/>
    <cellStyle name="Normal 2 4 2" xfId="60"/>
    <cellStyle name="Normal 2 5" xfId="88"/>
    <cellStyle name="Normal 2 6" xfId="174"/>
    <cellStyle name="Normal 26" xfId="84"/>
    <cellStyle name="Normal 27" xfId="85"/>
    <cellStyle name="Normal 28" xfId="109"/>
    <cellStyle name="Normal 3" xfId="61"/>
    <cellStyle name="Normal 3 2" xfId="62"/>
    <cellStyle name="Normal 3 2 2" xfId="63"/>
    <cellStyle name="Normal 3 2 3" xfId="64"/>
    <cellStyle name="Normal 3 2 4" xfId="65"/>
    <cellStyle name="Normal 3 2 5" xfId="66"/>
    <cellStyle name="Normal 3 2 6" xfId="67"/>
    <cellStyle name="Normal 3 2 7" xfId="68"/>
    <cellStyle name="Normal 3 2 8" xfId="69"/>
    <cellStyle name="Normal 3 2 9" xfId="70"/>
    <cellStyle name="Normal 3 3" xfId="86"/>
    <cellStyle name="Normal 3 40" xfId="87"/>
    <cellStyle name="Normal 33" xfId="173"/>
    <cellStyle name="Normal 36" xfId="110"/>
    <cellStyle name="Normal 37" xfId="111"/>
    <cellStyle name="Normal 38" xfId="112"/>
    <cellStyle name="Normal 39" xfId="113"/>
    <cellStyle name="Normal 4" xfId="43"/>
    <cellStyle name="Normal 4 2" xfId="72"/>
    <cellStyle name="Normal 4 3" xfId="71"/>
    <cellStyle name="Normal 40" xfId="114"/>
    <cellStyle name="Normal 41" xfId="115"/>
    <cellStyle name="Normal 42" xfId="116"/>
    <cellStyle name="Normal 43" xfId="117"/>
    <cellStyle name="Normal 44" xfId="118"/>
    <cellStyle name="Normal 45" xfId="119"/>
    <cellStyle name="Normal 46" xfId="120"/>
    <cellStyle name="Normal 47" xfId="121"/>
    <cellStyle name="Normal 48" xfId="122"/>
    <cellStyle name="Normal 49" xfId="123"/>
    <cellStyle name="Normal 5" xfId="73"/>
    <cellStyle name="Normal 5 2" xfId="74"/>
    <cellStyle name="Normal 5 3" xfId="75"/>
    <cellStyle name="Normal 5 4" xfId="76"/>
    <cellStyle name="Normal 50" xfId="124"/>
    <cellStyle name="Normal 51" xfId="125"/>
    <cellStyle name="Normal 52" xfId="126"/>
    <cellStyle name="Normal 53" xfId="127"/>
    <cellStyle name="Normal 54" xfId="128"/>
    <cellStyle name="Normal 55" xfId="129"/>
    <cellStyle name="Normal 56" xfId="130"/>
    <cellStyle name="Normal 57" xfId="131"/>
    <cellStyle name="Normal 58" xfId="132"/>
    <cellStyle name="Normal 59" xfId="133"/>
    <cellStyle name="Normal 6" xfId="77"/>
    <cellStyle name="Normal 6 2" xfId="78"/>
    <cellStyle name="Normal 6 3" xfId="79"/>
    <cellStyle name="Normal 60" xfId="134"/>
    <cellStyle name="Normal 61" xfId="135"/>
    <cellStyle name="Normal 62" xfId="136"/>
    <cellStyle name="Normal 63" xfId="137"/>
    <cellStyle name="Normal 64" xfId="138"/>
    <cellStyle name="Normal 65" xfId="139"/>
    <cellStyle name="Normal 66" xfId="140"/>
    <cellStyle name="Normal 67" xfId="141"/>
    <cellStyle name="Normal 69" xfId="142"/>
    <cellStyle name="Normal 7" xfId="80"/>
    <cellStyle name="Normal 70" xfId="143"/>
    <cellStyle name="Normal 71" xfId="144"/>
    <cellStyle name="Normal 72" xfId="145"/>
    <cellStyle name="Normal 73" xfId="146"/>
    <cellStyle name="Normal 74" xfId="147"/>
    <cellStyle name="Normal 75" xfId="148"/>
    <cellStyle name="Normal 76" xfId="149"/>
    <cellStyle name="Normal 77" xfId="150"/>
    <cellStyle name="Normal 78" xfId="151"/>
    <cellStyle name="Normal 79" xfId="152"/>
    <cellStyle name="Normal 8" xfId="81"/>
    <cellStyle name="Normal 80" xfId="153"/>
    <cellStyle name="Normal 81" xfId="154"/>
    <cellStyle name="Normal 82" xfId="155"/>
    <cellStyle name="Normal 83" xfId="156"/>
    <cellStyle name="Normal 84" xfId="157"/>
    <cellStyle name="Normal 85" xfId="158"/>
    <cellStyle name="Normal 86" xfId="159"/>
    <cellStyle name="Normal 87" xfId="160"/>
    <cellStyle name="Normal 9" xfId="82"/>
    <cellStyle name="Normal 9 2" xfId="83"/>
    <cellStyle name="Note" xfId="16" builtinId="10" customBuiltin="1"/>
    <cellStyle name="Output" xfId="11" builtinId="21" customBuiltin="1"/>
    <cellStyle name="Percent" xfId="1" builtinId="5"/>
    <cellStyle name="Percent 2" xfId="161"/>
    <cellStyle name="Percent 3" xfId="162"/>
    <cellStyle name="Percent 4" xfId="163"/>
    <cellStyle name="Percent 5" xfId="164"/>
    <cellStyle name="Percent 6" xfId="165"/>
    <cellStyle name="Percent 7" xfId="166"/>
    <cellStyle name="Percent 8" xfId="167"/>
    <cellStyle name="Percent 9" xfId="172"/>
    <cellStyle name="Title" xfId="2" builtinId="15" customBuiltin="1"/>
    <cellStyle name="Total" xfId="18" builtinId="25" customBuiltin="1"/>
    <cellStyle name="Warning Text" xfId="15"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2:I40"/>
  <sheetViews>
    <sheetView view="pageLayout" zoomScale="85" zoomScaleNormal="100" zoomScaleSheetLayoutView="100" zoomScalePageLayoutView="85" workbookViewId="0">
      <selection activeCell="J12" sqref="J12"/>
    </sheetView>
  </sheetViews>
  <sheetFormatPr defaultRowHeight="15" x14ac:dyDescent="0.25"/>
  <cols>
    <col min="1" max="1" width="18.140625" customWidth="1"/>
    <col min="3" max="3" width="8.85546875" customWidth="1"/>
    <col min="5" max="5" width="6.42578125" customWidth="1"/>
    <col min="7" max="7" width="9.140625" customWidth="1"/>
    <col min="10" max="10" width="11.5703125" customWidth="1"/>
  </cols>
  <sheetData>
    <row r="2" spans="1:9" x14ac:dyDescent="0.25">
      <c r="A2" s="284">
        <v>42425</v>
      </c>
      <c r="B2" s="285"/>
      <c r="C2" s="285"/>
      <c r="D2" s="285"/>
      <c r="E2" s="285"/>
      <c r="F2" s="285"/>
      <c r="G2" s="285"/>
      <c r="H2" s="285"/>
      <c r="I2" s="285"/>
    </row>
    <row r="3" spans="1:9" x14ac:dyDescent="0.25">
      <c r="A3" s="285" t="s">
        <v>117</v>
      </c>
      <c r="B3" s="285"/>
      <c r="C3" s="285"/>
      <c r="D3" s="285"/>
      <c r="E3" s="285"/>
      <c r="F3" s="285"/>
      <c r="G3" s="285"/>
      <c r="H3" s="285"/>
      <c r="I3" s="285"/>
    </row>
    <row r="4" spans="1:9" x14ac:dyDescent="0.25">
      <c r="A4" s="285" t="s">
        <v>128</v>
      </c>
      <c r="B4" s="285"/>
      <c r="C4" s="285"/>
      <c r="D4" s="285"/>
      <c r="E4" s="285"/>
      <c r="F4" s="285"/>
      <c r="G4" s="285"/>
      <c r="H4" s="285"/>
      <c r="I4" s="285"/>
    </row>
    <row r="5" spans="1:9" ht="33.75" customHeight="1" x14ac:dyDescent="0.25">
      <c r="A5" s="457" t="s">
        <v>118</v>
      </c>
      <c r="B5" s="458"/>
      <c r="C5" s="458"/>
      <c r="D5" s="458"/>
      <c r="E5" s="458"/>
      <c r="F5" s="458"/>
      <c r="G5" s="458"/>
      <c r="H5" s="458"/>
      <c r="I5" s="458"/>
    </row>
    <row r="8" spans="1:9" x14ac:dyDescent="0.25">
      <c r="A8" s="21" t="s">
        <v>136</v>
      </c>
    </row>
    <row r="9" spans="1:9" ht="8.25" customHeight="1" x14ac:dyDescent="0.25"/>
    <row r="10" spans="1:9" ht="15.75" thickBot="1" x14ac:dyDescent="0.3">
      <c r="A10" s="279" t="s">
        <v>119</v>
      </c>
      <c r="B10" s="279"/>
      <c r="C10" s="279"/>
      <c r="D10" s="280" t="s">
        <v>120</v>
      </c>
      <c r="E10" s="281"/>
      <c r="F10" s="288" t="s">
        <v>137</v>
      </c>
      <c r="G10" s="281"/>
      <c r="H10" s="281"/>
    </row>
    <row r="11" spans="1:9" x14ac:dyDescent="0.25">
      <c r="A11" s="286" t="s">
        <v>129</v>
      </c>
      <c r="B11" s="286"/>
      <c r="C11" s="286"/>
      <c r="D11" s="287">
        <v>1</v>
      </c>
      <c r="E11" s="67"/>
      <c r="F11" s="57"/>
      <c r="G11" s="57"/>
      <c r="H11" s="57"/>
    </row>
    <row r="12" spans="1:9" s="57" customFormat="1" x14ac:dyDescent="0.25">
      <c r="A12" s="283" t="s">
        <v>148</v>
      </c>
      <c r="B12" s="283"/>
      <c r="C12" s="283"/>
      <c r="D12" s="388">
        <v>1</v>
      </c>
      <c r="E12" s="283"/>
      <c r="F12" s="454" t="s">
        <v>145</v>
      </c>
      <c r="G12" s="454"/>
      <c r="H12" s="454"/>
    </row>
    <row r="13" spans="1:9" x14ac:dyDescent="0.25">
      <c r="A13" s="67" t="s">
        <v>130</v>
      </c>
      <c r="B13" s="67"/>
      <c r="C13" s="67"/>
      <c r="D13" s="282">
        <v>2</v>
      </c>
      <c r="E13" s="67"/>
      <c r="F13" s="454" t="s">
        <v>138</v>
      </c>
      <c r="G13" s="454"/>
      <c r="H13" s="454"/>
    </row>
    <row r="14" spans="1:9" x14ac:dyDescent="0.25">
      <c r="A14" s="283" t="s">
        <v>176</v>
      </c>
      <c r="B14" s="283"/>
      <c r="C14" s="283"/>
      <c r="D14" s="388">
        <v>3</v>
      </c>
      <c r="E14" s="283"/>
      <c r="F14" s="454" t="s">
        <v>146</v>
      </c>
      <c r="G14" s="454"/>
      <c r="H14" s="454"/>
    </row>
    <row r="15" spans="1:9" x14ac:dyDescent="0.25">
      <c r="A15" s="283" t="s">
        <v>121</v>
      </c>
      <c r="B15" s="283"/>
      <c r="C15" s="283"/>
      <c r="D15" s="388">
        <v>4</v>
      </c>
      <c r="E15" s="283"/>
      <c r="F15" s="454" t="s">
        <v>146</v>
      </c>
      <c r="G15" s="454"/>
      <c r="H15" s="454"/>
    </row>
    <row r="16" spans="1:9" x14ac:dyDescent="0.25">
      <c r="A16" s="67" t="s">
        <v>122</v>
      </c>
      <c r="B16" s="67"/>
      <c r="C16" s="67"/>
      <c r="D16" s="282">
        <v>5</v>
      </c>
      <c r="E16" s="67"/>
      <c r="F16" s="454" t="s">
        <v>141</v>
      </c>
      <c r="G16" s="454"/>
      <c r="H16" s="454"/>
    </row>
    <row r="17" spans="1:9" x14ac:dyDescent="0.25">
      <c r="A17" s="283" t="s">
        <v>36</v>
      </c>
      <c r="B17" s="283"/>
      <c r="C17" s="283"/>
      <c r="D17" s="388">
        <v>6</v>
      </c>
      <c r="E17" s="283"/>
      <c r="F17" s="454" t="s">
        <v>143</v>
      </c>
      <c r="G17" s="454"/>
      <c r="H17" s="454"/>
    </row>
    <row r="18" spans="1:9" x14ac:dyDescent="0.25">
      <c r="A18" s="67" t="s">
        <v>123</v>
      </c>
      <c r="B18" s="67"/>
      <c r="C18" s="67"/>
      <c r="D18" s="282">
        <v>7</v>
      </c>
      <c r="E18" s="278"/>
      <c r="F18" s="456" t="s">
        <v>193</v>
      </c>
      <c r="G18" s="456"/>
      <c r="H18" s="456"/>
    </row>
    <row r="19" spans="1:9" x14ac:dyDescent="0.25">
      <c r="A19" s="283" t="s">
        <v>124</v>
      </c>
      <c r="B19" s="283"/>
      <c r="C19" s="283"/>
      <c r="D19" s="388">
        <v>8</v>
      </c>
      <c r="E19" s="278"/>
      <c r="F19" s="454" t="s">
        <v>142</v>
      </c>
      <c r="G19" s="454"/>
      <c r="H19" s="454"/>
    </row>
    <row r="20" spans="1:9" x14ac:dyDescent="0.25">
      <c r="A20" s="67" t="s">
        <v>125</v>
      </c>
      <c r="B20" s="67"/>
      <c r="C20" s="67"/>
      <c r="D20" s="282">
        <v>9</v>
      </c>
      <c r="E20" s="67"/>
      <c r="F20" s="454" t="s">
        <v>144</v>
      </c>
      <c r="G20" s="454"/>
      <c r="H20" s="454"/>
    </row>
    <row r="21" spans="1:9" x14ac:dyDescent="0.25">
      <c r="A21" s="283" t="s">
        <v>126</v>
      </c>
      <c r="B21" s="283"/>
      <c r="C21" s="283"/>
      <c r="D21" s="388">
        <v>10</v>
      </c>
      <c r="E21" s="283"/>
      <c r="F21" s="454" t="s">
        <v>140</v>
      </c>
      <c r="G21" s="454"/>
      <c r="H21" s="454"/>
    </row>
    <row r="22" spans="1:9" x14ac:dyDescent="0.25">
      <c r="A22" s="278" t="s">
        <v>127</v>
      </c>
      <c r="B22" s="278"/>
      <c r="C22" s="278"/>
      <c r="D22" s="389">
        <v>11</v>
      </c>
      <c r="E22" s="278"/>
      <c r="F22" s="454" t="s">
        <v>139</v>
      </c>
      <c r="G22" s="454"/>
      <c r="H22" s="454"/>
    </row>
    <row r="23" spans="1:9" x14ac:dyDescent="0.25">
      <c r="A23" s="391" t="s">
        <v>194</v>
      </c>
      <c r="B23" s="391"/>
      <c r="C23" s="391"/>
      <c r="D23" s="392">
        <v>12</v>
      </c>
      <c r="E23" s="391"/>
      <c r="F23" s="456" t="s">
        <v>195</v>
      </c>
      <c r="G23" s="456"/>
      <c r="H23" s="456"/>
    </row>
    <row r="24" spans="1:9" s="57" customFormat="1" x14ac:dyDescent="0.25"/>
    <row r="25" spans="1:9" s="57" customFormat="1" x14ac:dyDescent="0.25"/>
    <row r="26" spans="1:9" s="57" customFormat="1" x14ac:dyDescent="0.25"/>
    <row r="27" spans="1:9" s="57" customFormat="1" x14ac:dyDescent="0.25"/>
    <row r="28" spans="1:9" s="57" customFormat="1" x14ac:dyDescent="0.25"/>
    <row r="29" spans="1:9" s="57" customFormat="1" x14ac:dyDescent="0.25">
      <c r="A29" s="21" t="s">
        <v>147</v>
      </c>
    </row>
    <row r="30" spans="1:9" x14ac:dyDescent="0.25">
      <c r="A30" s="455" t="s">
        <v>149</v>
      </c>
      <c r="B30" s="455"/>
      <c r="C30" s="455"/>
      <c r="D30" s="455"/>
      <c r="E30" s="455"/>
      <c r="F30" s="455"/>
      <c r="G30" s="455"/>
      <c r="H30" s="455"/>
      <c r="I30" s="455"/>
    </row>
    <row r="31" spans="1:9" x14ac:dyDescent="0.25">
      <c r="A31" s="455"/>
      <c r="B31" s="455"/>
      <c r="C31" s="455"/>
      <c r="D31" s="455"/>
      <c r="E31" s="455"/>
      <c r="F31" s="455"/>
      <c r="G31" s="455"/>
      <c r="H31" s="455"/>
      <c r="I31" s="455"/>
    </row>
    <row r="32" spans="1:9" x14ac:dyDescent="0.25">
      <c r="A32" s="455"/>
      <c r="B32" s="455"/>
      <c r="C32" s="455"/>
      <c r="D32" s="455"/>
      <c r="E32" s="455"/>
      <c r="F32" s="455"/>
      <c r="G32" s="455"/>
      <c r="H32" s="455"/>
      <c r="I32" s="455"/>
    </row>
    <row r="33" spans="1:9" x14ac:dyDescent="0.25">
      <c r="A33" s="455"/>
      <c r="B33" s="455"/>
      <c r="C33" s="455"/>
      <c r="D33" s="455"/>
      <c r="E33" s="455"/>
      <c r="F33" s="455"/>
      <c r="G33" s="455"/>
      <c r="H33" s="455"/>
      <c r="I33" s="455"/>
    </row>
    <row r="34" spans="1:9" x14ac:dyDescent="0.25">
      <c r="A34" s="455"/>
      <c r="B34" s="455"/>
      <c r="C34" s="455"/>
      <c r="D34" s="455"/>
      <c r="E34" s="455"/>
      <c r="F34" s="455"/>
      <c r="G34" s="455"/>
      <c r="H34" s="455"/>
      <c r="I34" s="455"/>
    </row>
    <row r="35" spans="1:9" x14ac:dyDescent="0.25">
      <c r="A35" s="455"/>
      <c r="B35" s="455"/>
      <c r="C35" s="455"/>
      <c r="D35" s="455"/>
      <c r="E35" s="455"/>
      <c r="F35" s="455"/>
      <c r="G35" s="455"/>
      <c r="H35" s="455"/>
      <c r="I35" s="455"/>
    </row>
    <row r="36" spans="1:9" x14ac:dyDescent="0.25">
      <c r="A36" s="455"/>
      <c r="B36" s="455"/>
      <c r="C36" s="455"/>
      <c r="D36" s="455"/>
      <c r="E36" s="455"/>
      <c r="F36" s="455"/>
      <c r="G36" s="455"/>
      <c r="H36" s="455"/>
      <c r="I36" s="455"/>
    </row>
    <row r="37" spans="1:9" x14ac:dyDescent="0.25">
      <c r="A37" s="455"/>
      <c r="B37" s="455"/>
      <c r="C37" s="455"/>
      <c r="D37" s="455"/>
      <c r="E37" s="455"/>
      <c r="F37" s="455"/>
      <c r="G37" s="455"/>
      <c r="H37" s="455"/>
      <c r="I37" s="455"/>
    </row>
    <row r="38" spans="1:9" x14ac:dyDescent="0.25">
      <c r="A38" s="455"/>
      <c r="B38" s="455"/>
      <c r="C38" s="455"/>
      <c r="D38" s="455"/>
      <c r="E38" s="455"/>
      <c r="F38" s="455"/>
      <c r="G38" s="455"/>
      <c r="H38" s="455"/>
      <c r="I38" s="455"/>
    </row>
    <row r="39" spans="1:9" x14ac:dyDescent="0.25">
      <c r="A39" s="455"/>
      <c r="B39" s="455"/>
      <c r="C39" s="455"/>
      <c r="D39" s="455"/>
      <c r="E39" s="455"/>
      <c r="F39" s="455"/>
      <c r="G39" s="455"/>
      <c r="H39" s="455"/>
      <c r="I39" s="455"/>
    </row>
    <row r="40" spans="1:9" x14ac:dyDescent="0.25">
      <c r="A40" s="455"/>
      <c r="B40" s="455"/>
      <c r="C40" s="455"/>
      <c r="D40" s="455"/>
      <c r="E40" s="455"/>
      <c r="F40" s="455"/>
      <c r="G40" s="455"/>
      <c r="H40" s="455"/>
      <c r="I40" s="455"/>
    </row>
  </sheetData>
  <mergeCells count="14">
    <mergeCell ref="A5:I5"/>
    <mergeCell ref="F12:H12"/>
    <mergeCell ref="F17:H17"/>
    <mergeCell ref="F18:H18"/>
    <mergeCell ref="F19:H19"/>
    <mergeCell ref="F20:H20"/>
    <mergeCell ref="A30:I40"/>
    <mergeCell ref="F13:H13"/>
    <mergeCell ref="F14:H14"/>
    <mergeCell ref="F15:H15"/>
    <mergeCell ref="F16:H16"/>
    <mergeCell ref="F22:H22"/>
    <mergeCell ref="F21:H21"/>
    <mergeCell ref="F23:H23"/>
  </mergeCells>
  <pageMargins left="0.7" right="0.7" top="0.75" bottom="0.75" header="0.3" footer="0.3"/>
  <pageSetup orientation="portrait" r:id="rId1"/>
  <headerFooter>
    <oddHeader>&amp;RHC</oddHeader>
    <oddFooter>&amp;CTab 01 of 12&amp;RExhibit 1 HC</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B1:R33"/>
  <sheetViews>
    <sheetView view="pageLayout" topLeftCell="I28" zoomScale="50" zoomScaleNormal="55" zoomScaleSheetLayoutView="55" zoomScalePageLayoutView="50" workbookViewId="0">
      <selection activeCell="K12" sqref="K12"/>
    </sheetView>
  </sheetViews>
  <sheetFormatPr defaultColWidth="9.140625" defaultRowHeight="15" x14ac:dyDescent="0.25"/>
  <cols>
    <col min="1" max="1" width="3.7109375" style="57" customWidth="1"/>
    <col min="2" max="2" width="66.7109375" style="125" customWidth="1"/>
    <col min="3" max="3" width="1.7109375" style="67" customWidth="1"/>
    <col min="4" max="4" width="174.42578125" style="57" customWidth="1"/>
    <col min="5" max="5" width="9.140625" style="65" hidden="1" customWidth="1"/>
    <col min="6" max="7" width="1.7109375" style="65" customWidth="1"/>
    <col min="8" max="8" width="175.7109375" style="65" customWidth="1"/>
    <col min="9" max="10" width="1.7109375" style="65" customWidth="1"/>
    <col min="11" max="11" width="175.7109375" style="65" customWidth="1"/>
    <col min="12" max="12" width="2.28515625" style="65" customWidth="1"/>
    <col min="13" max="15" width="9.140625" style="65"/>
    <col min="16" max="16384" width="9.140625" style="57"/>
  </cols>
  <sheetData>
    <row r="1" spans="2:18" ht="13.5" customHeight="1" thickBot="1" x14ac:dyDescent="0.45">
      <c r="B1" s="136"/>
      <c r="C1" s="136"/>
      <c r="D1" s="147"/>
    </row>
    <row r="2" spans="2:18" s="67" customFormat="1" ht="30" customHeight="1" x14ac:dyDescent="0.4">
      <c r="B2" s="459" t="s">
        <v>107</v>
      </c>
      <c r="C2" s="228"/>
      <c r="D2" s="230" t="s">
        <v>65</v>
      </c>
      <c r="E2" s="147"/>
      <c r="F2" s="147"/>
      <c r="G2" s="48"/>
      <c r="H2" s="230" t="s">
        <v>65</v>
      </c>
      <c r="I2" s="147"/>
      <c r="J2" s="147"/>
      <c r="K2" s="230" t="s">
        <v>65</v>
      </c>
      <c r="L2" s="147"/>
      <c r="M2" s="48"/>
      <c r="N2" s="48"/>
      <c r="O2" s="48"/>
      <c r="Q2" s="176"/>
      <c r="R2" s="176"/>
    </row>
    <row r="3" spans="2:18" s="67" customFormat="1" ht="30" customHeight="1" x14ac:dyDescent="0.5">
      <c r="B3" s="466"/>
      <c r="C3" s="229"/>
      <c r="D3" s="231" t="str">
        <f>Costs!$D$3</f>
        <v>Report Date: 02/25/2016</v>
      </c>
      <c r="E3" s="136"/>
      <c r="F3" s="136"/>
      <c r="G3" s="48"/>
      <c r="H3" s="231" t="str">
        <f>Costs!$D$3</f>
        <v>Report Date: 02/25/2016</v>
      </c>
      <c r="I3" s="136"/>
      <c r="J3" s="136"/>
      <c r="K3" s="231" t="str">
        <f>Costs!$D$3</f>
        <v>Report Date: 02/25/2016</v>
      </c>
      <c r="L3" s="136"/>
      <c r="M3" s="48"/>
      <c r="N3" s="48"/>
      <c r="O3" s="48"/>
      <c r="P3" s="183"/>
      <c r="Q3" s="177"/>
      <c r="R3" s="177"/>
    </row>
    <row r="4" spans="2:18" s="67" customFormat="1" ht="30" customHeight="1" x14ac:dyDescent="0.5">
      <c r="B4" s="466"/>
      <c r="C4" s="229"/>
      <c r="D4" s="231" t="s">
        <v>72</v>
      </c>
      <c r="E4" s="136"/>
      <c r="F4" s="136"/>
      <c r="G4" s="48"/>
      <c r="H4" s="231" t="s">
        <v>104</v>
      </c>
      <c r="I4" s="136"/>
      <c r="J4" s="136"/>
      <c r="K4" s="231" t="s">
        <v>105</v>
      </c>
      <c r="L4" s="136"/>
      <c r="M4" s="48"/>
      <c r="N4" s="48"/>
      <c r="O4" s="48"/>
      <c r="P4" s="183"/>
      <c r="Q4" s="177"/>
      <c r="R4" s="177"/>
    </row>
    <row r="5" spans="2:18" s="67" customFormat="1" ht="30" customHeight="1" thickBot="1" x14ac:dyDescent="0.55000000000000004">
      <c r="B5" s="467"/>
      <c r="C5" s="229"/>
      <c r="D5" s="232" t="s">
        <v>59</v>
      </c>
      <c r="E5" s="136"/>
      <c r="F5" s="136"/>
      <c r="G5" s="48"/>
      <c r="H5" s="232" t="s">
        <v>59</v>
      </c>
      <c r="I5" s="136"/>
      <c r="J5" s="136"/>
      <c r="K5" s="232" t="s">
        <v>59</v>
      </c>
      <c r="L5" s="136"/>
      <c r="M5" s="48"/>
      <c r="N5" s="48"/>
      <c r="O5" s="48"/>
      <c r="P5" s="8"/>
      <c r="Q5" s="162"/>
      <c r="R5" s="162"/>
    </row>
    <row r="6" spans="2:18" s="67" customFormat="1" ht="17.25" customHeight="1" x14ac:dyDescent="0.4">
      <c r="B6" s="136"/>
      <c r="C6" s="136"/>
      <c r="D6" s="136"/>
      <c r="E6" s="72"/>
      <c r="F6" s="72"/>
      <c r="G6" s="72"/>
      <c r="H6" s="72"/>
      <c r="I6" s="72"/>
      <c r="J6" s="72"/>
      <c r="K6" s="72"/>
      <c r="L6" s="72"/>
      <c r="M6" s="72"/>
      <c r="N6" s="72"/>
      <c r="O6" s="72"/>
    </row>
    <row r="7" spans="2:18" ht="31.5" x14ac:dyDescent="0.5">
      <c r="B7" s="238" t="s">
        <v>0</v>
      </c>
      <c r="C7" s="227"/>
      <c r="D7" s="71" t="s">
        <v>30</v>
      </c>
      <c r="H7" s="71" t="s">
        <v>31</v>
      </c>
      <c r="K7" s="71" t="s">
        <v>32</v>
      </c>
    </row>
    <row r="8" spans="2:18" ht="18" customHeight="1" x14ac:dyDescent="0.25">
      <c r="B8" s="70"/>
      <c r="C8" s="15"/>
      <c r="D8" s="69"/>
      <c r="H8" s="69"/>
      <c r="K8" s="69"/>
    </row>
    <row r="9" spans="2:18" ht="18" customHeight="1" x14ac:dyDescent="0.3">
      <c r="B9" s="236" t="s">
        <v>73</v>
      </c>
      <c r="C9" s="195"/>
      <c r="D9" s="253" t="s">
        <v>111</v>
      </c>
      <c r="H9" s="253" t="s">
        <v>111</v>
      </c>
      <c r="K9" s="253" t="s">
        <v>111</v>
      </c>
      <c r="O9" s="57"/>
    </row>
    <row r="10" spans="2:18" s="383" customFormat="1" ht="27.75" customHeight="1" x14ac:dyDescent="0.3">
      <c r="B10" s="378" t="s">
        <v>48</v>
      </c>
      <c r="C10" s="387"/>
      <c r="D10" s="379" t="s">
        <v>150</v>
      </c>
      <c r="E10" s="380"/>
      <c r="F10" s="381"/>
      <c r="G10" s="381"/>
      <c r="H10" s="382" t="s">
        <v>150</v>
      </c>
      <c r="I10" s="381"/>
      <c r="J10" s="381"/>
      <c r="K10" s="434" t="s">
        <v>223</v>
      </c>
      <c r="L10" s="381"/>
      <c r="M10" s="381"/>
      <c r="N10" s="381"/>
    </row>
    <row r="11" spans="2:18" s="383" customFormat="1" ht="27.75" customHeight="1" x14ac:dyDescent="0.3">
      <c r="B11" s="384" t="s">
        <v>49</v>
      </c>
      <c r="C11" s="387"/>
      <c r="D11" s="379" t="s">
        <v>150</v>
      </c>
      <c r="E11" s="380"/>
      <c r="F11" s="381"/>
      <c r="G11" s="381"/>
      <c r="H11" s="433" t="s">
        <v>150</v>
      </c>
      <c r="I11" s="381"/>
      <c r="J11" s="381"/>
      <c r="K11" s="434" t="s">
        <v>213</v>
      </c>
      <c r="L11" s="381"/>
      <c r="M11" s="381"/>
      <c r="N11" s="381"/>
    </row>
    <row r="12" spans="2:18" s="383" customFormat="1" ht="27.75" customHeight="1" x14ac:dyDescent="0.3">
      <c r="B12" s="384" t="s">
        <v>50</v>
      </c>
      <c r="C12" s="387"/>
      <c r="D12" s="379" t="s">
        <v>92</v>
      </c>
      <c r="E12" s="380"/>
      <c r="F12" s="381"/>
      <c r="G12" s="381"/>
      <c r="H12" s="382" t="s">
        <v>92</v>
      </c>
      <c r="I12" s="381"/>
      <c r="J12" s="381"/>
      <c r="K12" s="356" t="s">
        <v>80</v>
      </c>
      <c r="L12" s="381"/>
      <c r="M12" s="381"/>
      <c r="N12" s="381"/>
    </row>
    <row r="13" spans="2:18" s="383" customFormat="1" ht="27.75" customHeight="1" x14ac:dyDescent="0.3">
      <c r="B13" s="384" t="s">
        <v>51</v>
      </c>
      <c r="C13" s="387"/>
      <c r="D13" s="379" t="s">
        <v>78</v>
      </c>
      <c r="E13" s="380"/>
      <c r="F13" s="381"/>
      <c r="G13" s="381"/>
      <c r="H13" s="382" t="s">
        <v>78</v>
      </c>
      <c r="I13" s="381"/>
      <c r="J13" s="381"/>
      <c r="K13" s="356" t="s">
        <v>80</v>
      </c>
      <c r="L13" s="381"/>
      <c r="M13" s="381"/>
      <c r="N13" s="381"/>
    </row>
    <row r="14" spans="2:18" s="383" customFormat="1" ht="27.75" customHeight="1" x14ac:dyDescent="0.3">
      <c r="B14" s="378"/>
      <c r="C14" s="387"/>
      <c r="D14" s="379"/>
      <c r="E14" s="380"/>
      <c r="F14" s="381"/>
      <c r="G14" s="381"/>
      <c r="H14" s="382"/>
      <c r="I14" s="381"/>
      <c r="J14" s="381"/>
      <c r="K14" s="434"/>
      <c r="L14" s="381"/>
      <c r="M14" s="381"/>
      <c r="N14" s="381"/>
    </row>
    <row r="15" spans="2:18" s="383" customFormat="1" ht="54.6" customHeight="1" x14ac:dyDescent="0.3">
      <c r="B15" s="385" t="s">
        <v>52</v>
      </c>
      <c r="C15" s="387"/>
      <c r="D15" s="264" t="s">
        <v>81</v>
      </c>
      <c r="E15" s="380"/>
      <c r="F15" s="381"/>
      <c r="G15" s="381"/>
      <c r="H15" s="377" t="s">
        <v>178</v>
      </c>
      <c r="I15" s="381"/>
      <c r="J15" s="381"/>
      <c r="K15" s="432" t="s">
        <v>203</v>
      </c>
      <c r="L15" s="381"/>
      <c r="M15" s="381"/>
      <c r="N15" s="381"/>
    </row>
    <row r="16" spans="2:18" s="383" customFormat="1" ht="41.25" customHeight="1" x14ac:dyDescent="0.3">
      <c r="B16" s="385" t="s">
        <v>53</v>
      </c>
      <c r="C16" s="387"/>
      <c r="D16" s="264" t="s">
        <v>112</v>
      </c>
      <c r="E16" s="380"/>
      <c r="F16" s="381"/>
      <c r="G16" s="381"/>
      <c r="H16" s="377" t="s">
        <v>179</v>
      </c>
      <c r="I16" s="381"/>
      <c r="J16" s="381"/>
      <c r="K16" s="432" t="s">
        <v>179</v>
      </c>
      <c r="L16" s="381"/>
      <c r="M16" s="381"/>
      <c r="N16" s="381"/>
    </row>
    <row r="17" spans="2:15" s="383" customFormat="1" ht="27.75" customHeight="1" x14ac:dyDescent="0.3">
      <c r="B17" s="385" t="s">
        <v>54</v>
      </c>
      <c r="C17" s="387"/>
      <c r="D17" s="264" t="s">
        <v>80</v>
      </c>
      <c r="E17" s="380"/>
      <c r="F17" s="381"/>
      <c r="G17" s="381"/>
      <c r="H17" s="377" t="s">
        <v>109</v>
      </c>
      <c r="I17" s="381"/>
      <c r="J17" s="381"/>
      <c r="K17" s="431" t="s">
        <v>204</v>
      </c>
      <c r="L17" s="381"/>
      <c r="M17" s="381"/>
      <c r="N17" s="381"/>
    </row>
    <row r="18" spans="2:15" s="383" customFormat="1" ht="27.75" customHeight="1" x14ac:dyDescent="0.3">
      <c r="B18" s="385" t="s">
        <v>55</v>
      </c>
      <c r="C18" s="387"/>
      <c r="D18" s="264" t="s">
        <v>78</v>
      </c>
      <c r="E18" s="380"/>
      <c r="F18" s="381"/>
      <c r="G18" s="381"/>
      <c r="H18" s="377" t="s">
        <v>78</v>
      </c>
      <c r="I18" s="381"/>
      <c r="J18" s="381"/>
      <c r="K18" s="431" t="s">
        <v>78</v>
      </c>
      <c r="L18" s="381"/>
      <c r="M18" s="381"/>
      <c r="N18" s="381"/>
    </row>
    <row r="19" spans="2:15" s="383" customFormat="1" ht="27.75" customHeight="1" x14ac:dyDescent="0.3">
      <c r="B19" s="385" t="s">
        <v>56</v>
      </c>
      <c r="C19" s="387"/>
      <c r="D19" s="264" t="s">
        <v>79</v>
      </c>
      <c r="E19" s="380"/>
      <c r="F19" s="381"/>
      <c r="G19" s="381"/>
      <c r="H19" s="377" t="s">
        <v>180</v>
      </c>
      <c r="I19" s="381"/>
      <c r="J19" s="381"/>
      <c r="K19" s="431" t="s">
        <v>180</v>
      </c>
      <c r="L19" s="381"/>
      <c r="M19" s="381"/>
      <c r="N19" s="381"/>
    </row>
    <row r="20" spans="2:15" s="383" customFormat="1" ht="27.75" customHeight="1" x14ac:dyDescent="0.3">
      <c r="B20" s="385" t="s">
        <v>57</v>
      </c>
      <c r="C20" s="387"/>
      <c r="D20" s="264" t="s">
        <v>78</v>
      </c>
      <c r="E20" s="386"/>
      <c r="F20" s="381"/>
      <c r="G20" s="381"/>
      <c r="H20" s="377" t="s">
        <v>181</v>
      </c>
      <c r="I20" s="381"/>
      <c r="J20" s="381"/>
      <c r="K20" s="431" t="s">
        <v>181</v>
      </c>
      <c r="L20" s="381"/>
      <c r="M20" s="381"/>
      <c r="N20" s="381"/>
    </row>
    <row r="21" spans="2:15" s="383" customFormat="1" ht="27.75" customHeight="1" x14ac:dyDescent="0.3">
      <c r="B21" s="385" t="s">
        <v>58</v>
      </c>
      <c r="C21" s="387"/>
      <c r="D21" s="264" t="s">
        <v>77</v>
      </c>
      <c r="E21" s="381"/>
      <c r="F21" s="381"/>
      <c r="G21" s="381"/>
      <c r="H21" s="377" t="s">
        <v>109</v>
      </c>
      <c r="I21" s="381"/>
      <c r="J21" s="381"/>
      <c r="K21" s="431" t="s">
        <v>205</v>
      </c>
      <c r="L21" s="381"/>
      <c r="M21" s="381"/>
      <c r="N21" s="381"/>
    </row>
    <row r="22" spans="2:15" ht="27.75" customHeight="1" x14ac:dyDescent="0.3">
      <c r="B22" s="237"/>
      <c r="C22" s="68"/>
      <c r="D22" s="67"/>
      <c r="E22" s="15" t="s">
        <v>0</v>
      </c>
      <c r="F22" s="15"/>
      <c r="G22" s="15" t="s">
        <v>0</v>
      </c>
      <c r="H22" s="15" t="s">
        <v>0</v>
      </c>
      <c r="I22" s="15" t="s">
        <v>0</v>
      </c>
      <c r="J22" s="15"/>
      <c r="K22" s="15" t="s">
        <v>0</v>
      </c>
      <c r="L22" s="15" t="s">
        <v>0</v>
      </c>
      <c r="M22" s="15" t="s">
        <v>0</v>
      </c>
      <c r="N22" s="15" t="s">
        <v>0</v>
      </c>
      <c r="O22" s="57"/>
    </row>
    <row r="23" spans="2:15" ht="63.75" customHeight="1" x14ac:dyDescent="0.3">
      <c r="B23" s="206" t="s">
        <v>64</v>
      </c>
      <c r="C23" s="197"/>
      <c r="E23" s="53"/>
      <c r="F23" s="57"/>
      <c r="G23" s="57"/>
      <c r="H23" s="57"/>
      <c r="I23" s="57"/>
      <c r="J23" s="57"/>
      <c r="K23" s="57"/>
      <c r="L23" s="57"/>
      <c r="M23" s="57"/>
      <c r="N23" s="57"/>
      <c r="O23" s="57"/>
    </row>
    <row r="24" spans="2:15" ht="15.75" x14ac:dyDescent="0.25">
      <c r="E24" s="15" t="s">
        <v>0</v>
      </c>
      <c r="F24" s="15"/>
      <c r="G24" s="15" t="s">
        <v>0</v>
      </c>
      <c r="H24" s="15" t="s">
        <v>0</v>
      </c>
      <c r="I24" s="15" t="s">
        <v>0</v>
      </c>
      <c r="J24" s="15"/>
      <c r="K24" s="15" t="s">
        <v>0</v>
      </c>
      <c r="L24" s="15" t="s">
        <v>0</v>
      </c>
      <c r="M24" s="15" t="s">
        <v>0</v>
      </c>
      <c r="N24" s="15" t="s">
        <v>0</v>
      </c>
      <c r="O24" s="57"/>
    </row>
    <row r="25" spans="2:15" ht="15.75" x14ac:dyDescent="0.25">
      <c r="E25" s="15" t="s">
        <v>0</v>
      </c>
      <c r="F25" s="15"/>
      <c r="G25" s="15" t="s">
        <v>0</v>
      </c>
      <c r="H25" s="15" t="s">
        <v>0</v>
      </c>
      <c r="I25" s="15" t="s">
        <v>0</v>
      </c>
      <c r="J25" s="15"/>
      <c r="K25" s="15" t="s">
        <v>0</v>
      </c>
      <c r="L25" s="15" t="s">
        <v>0</v>
      </c>
      <c r="M25" s="15" t="s">
        <v>0</v>
      </c>
      <c r="N25" s="15" t="s">
        <v>0</v>
      </c>
      <c r="O25" s="57"/>
    </row>
    <row r="26" spans="2:15" ht="15.75" x14ac:dyDescent="0.25">
      <c r="E26" s="15" t="s">
        <v>0</v>
      </c>
      <c r="F26" s="15"/>
      <c r="G26" s="15" t="s">
        <v>0</v>
      </c>
      <c r="H26" s="15" t="s">
        <v>0</v>
      </c>
      <c r="I26" s="15" t="s">
        <v>0</v>
      </c>
      <c r="J26" s="15"/>
      <c r="K26" s="15" t="s">
        <v>0</v>
      </c>
      <c r="L26" s="15" t="s">
        <v>0</v>
      </c>
      <c r="M26" s="15" t="s">
        <v>0</v>
      </c>
      <c r="N26" s="15" t="s">
        <v>0</v>
      </c>
      <c r="O26" s="57"/>
    </row>
    <row r="27" spans="2:15" ht="15.75" x14ac:dyDescent="0.25">
      <c r="E27" s="15" t="s">
        <v>0</v>
      </c>
      <c r="F27" s="15"/>
      <c r="G27" s="15" t="s">
        <v>0</v>
      </c>
      <c r="H27" s="15" t="s">
        <v>0</v>
      </c>
      <c r="I27" s="15" t="s">
        <v>0</v>
      </c>
      <c r="J27" s="15"/>
      <c r="K27" s="15" t="s">
        <v>0</v>
      </c>
      <c r="L27" s="15" t="s">
        <v>0</v>
      </c>
      <c r="M27" s="15" t="s">
        <v>0</v>
      </c>
      <c r="N27" s="15" t="s">
        <v>0</v>
      </c>
      <c r="O27" s="57"/>
    </row>
    <row r="28" spans="2:15" ht="15.75" x14ac:dyDescent="0.25">
      <c r="E28" s="15" t="s">
        <v>0</v>
      </c>
      <c r="F28" s="15"/>
      <c r="G28" s="15" t="s">
        <v>0</v>
      </c>
      <c r="H28" s="15" t="s">
        <v>0</v>
      </c>
      <c r="I28" s="15" t="s">
        <v>0</v>
      </c>
      <c r="J28" s="15"/>
      <c r="K28" s="15" t="s">
        <v>0</v>
      </c>
      <c r="L28" s="15" t="s">
        <v>0</v>
      </c>
      <c r="M28" s="15" t="s">
        <v>0</v>
      </c>
      <c r="N28" s="15" t="s">
        <v>0</v>
      </c>
      <c r="O28" s="57"/>
    </row>
    <row r="29" spans="2:15" ht="15.75" x14ac:dyDescent="0.25">
      <c r="E29" s="15" t="s">
        <v>0</v>
      </c>
      <c r="F29" s="15"/>
      <c r="G29" s="15" t="s">
        <v>0</v>
      </c>
      <c r="H29" s="15" t="s">
        <v>0</v>
      </c>
      <c r="I29" s="15" t="s">
        <v>0</v>
      </c>
      <c r="J29" s="15"/>
      <c r="K29" s="15" t="s">
        <v>0</v>
      </c>
      <c r="L29" s="15" t="s">
        <v>0</v>
      </c>
      <c r="M29" s="15" t="s">
        <v>0</v>
      </c>
      <c r="N29" s="15" t="s">
        <v>0</v>
      </c>
      <c r="O29" s="15" t="s">
        <v>0</v>
      </c>
    </row>
    <row r="30" spans="2:15" ht="15.75" x14ac:dyDescent="0.25">
      <c r="E30" s="15" t="s">
        <v>0</v>
      </c>
      <c r="F30" s="15"/>
      <c r="G30" s="15" t="s">
        <v>0</v>
      </c>
      <c r="H30" s="15" t="s">
        <v>0</v>
      </c>
      <c r="I30" s="15" t="s">
        <v>0</v>
      </c>
      <c r="J30" s="15"/>
      <c r="K30" s="15" t="s">
        <v>0</v>
      </c>
      <c r="L30" s="15" t="s">
        <v>0</v>
      </c>
      <c r="M30" s="15" t="s">
        <v>0</v>
      </c>
      <c r="N30" s="15" t="s">
        <v>0</v>
      </c>
      <c r="O30" s="15" t="s">
        <v>0</v>
      </c>
    </row>
    <row r="31" spans="2:15" ht="15.75" x14ac:dyDescent="0.25">
      <c r="E31" s="15" t="s">
        <v>0</v>
      </c>
      <c r="F31" s="15"/>
      <c r="G31" s="15" t="s">
        <v>0</v>
      </c>
      <c r="H31" s="15" t="s">
        <v>0</v>
      </c>
      <c r="I31" s="15" t="s">
        <v>0</v>
      </c>
      <c r="J31" s="15"/>
      <c r="K31" s="15" t="s">
        <v>0</v>
      </c>
      <c r="L31" s="15" t="s">
        <v>0</v>
      </c>
      <c r="M31" s="15" t="s">
        <v>0</v>
      </c>
      <c r="N31" s="15" t="s">
        <v>0</v>
      </c>
      <c r="O31" s="15" t="s">
        <v>0</v>
      </c>
    </row>
    <row r="32" spans="2:15" ht="15.75" x14ac:dyDescent="0.25">
      <c r="E32" s="15" t="s">
        <v>0</v>
      </c>
      <c r="F32" s="15"/>
      <c r="G32" s="15" t="s">
        <v>0</v>
      </c>
      <c r="H32" s="15" t="s">
        <v>0</v>
      </c>
      <c r="I32" s="15" t="s">
        <v>0</v>
      </c>
      <c r="J32" s="15"/>
      <c r="K32" s="15" t="s">
        <v>0</v>
      </c>
      <c r="L32" s="15" t="s">
        <v>0</v>
      </c>
      <c r="M32" s="15" t="s">
        <v>0</v>
      </c>
      <c r="N32" s="15" t="s">
        <v>0</v>
      </c>
      <c r="O32" s="15" t="s">
        <v>0</v>
      </c>
    </row>
    <row r="33" spans="5:15" ht="15.75" x14ac:dyDescent="0.25">
      <c r="E33" s="15" t="s">
        <v>0</v>
      </c>
      <c r="F33" s="15"/>
      <c r="G33" s="15" t="s">
        <v>0</v>
      </c>
      <c r="H33" s="15" t="s">
        <v>0</v>
      </c>
      <c r="I33" s="15" t="s">
        <v>0</v>
      </c>
      <c r="J33" s="15"/>
      <c r="K33" s="15" t="s">
        <v>0</v>
      </c>
      <c r="L33" s="15" t="s">
        <v>0</v>
      </c>
      <c r="M33" s="15" t="s">
        <v>0</v>
      </c>
      <c r="N33" s="15" t="s">
        <v>0</v>
      </c>
      <c r="O33" s="15" t="s">
        <v>0</v>
      </c>
    </row>
  </sheetData>
  <mergeCells count="1">
    <mergeCell ref="B2:B5"/>
  </mergeCells>
  <pageMargins left="0.7" right="0.7" top="0.75" bottom="0.75" header="0.3" footer="0.3"/>
  <pageSetup scale="41" orientation="landscape" r:id="rId1"/>
  <headerFooter>
    <oddHeader>&amp;RNP</oddHeader>
    <oddFooter>&amp;CTab 10 of 12&amp;RExhibit 1 NP</oddFooter>
  </headerFooter>
  <colBreaks count="2" manualBreakCount="2">
    <brk id="6" max="23" man="1"/>
    <brk id="9" max="23"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B1:V45"/>
  <sheetViews>
    <sheetView view="pageLayout" topLeftCell="A28" zoomScale="55" zoomScaleNormal="25" zoomScaleSheetLayoutView="25" zoomScalePageLayoutView="55" workbookViewId="0">
      <selection activeCell="B7" sqref="B7"/>
    </sheetView>
  </sheetViews>
  <sheetFormatPr defaultColWidth="9.140625" defaultRowHeight="15" x14ac:dyDescent="0.25"/>
  <cols>
    <col min="1" max="1" width="3.42578125" style="57" customWidth="1"/>
    <col min="2" max="2" width="66.7109375" style="125" customWidth="1"/>
    <col min="3" max="3" width="1.7109375" style="161" customWidth="1"/>
    <col min="4" max="4" width="105.7109375" style="57" customWidth="1"/>
    <col min="5" max="5" width="115.7109375" style="57" customWidth="1"/>
    <col min="6" max="7" width="2.7109375" style="65" customWidth="1"/>
    <col min="8" max="8" width="105.7109375" style="57" customWidth="1"/>
    <col min="9" max="9" width="115.7109375" style="57" customWidth="1"/>
    <col min="10" max="11" width="2.7109375" style="65" customWidth="1"/>
    <col min="12" max="12" width="105.7109375" style="57" customWidth="1"/>
    <col min="13" max="13" width="115.7109375" style="57" customWidth="1"/>
    <col min="14" max="14" width="2.7109375" style="65" customWidth="1"/>
    <col min="15" max="22" width="9.140625" style="65"/>
    <col min="23" max="16384" width="9.140625" style="57"/>
  </cols>
  <sheetData>
    <row r="1" spans="2:22" s="67" customFormat="1" ht="16.5" customHeight="1" thickBot="1" x14ac:dyDescent="0.45">
      <c r="B1" s="136"/>
      <c r="C1" s="136"/>
      <c r="D1" s="147"/>
      <c r="E1" s="147"/>
      <c r="F1" s="72"/>
      <c r="G1" s="72"/>
      <c r="H1" s="72"/>
      <c r="I1" s="72"/>
      <c r="J1" s="72"/>
      <c r="K1" s="72"/>
      <c r="L1" s="72"/>
      <c r="M1" s="72"/>
      <c r="N1" s="72"/>
      <c r="O1" s="72"/>
      <c r="P1" s="72"/>
      <c r="Q1" s="72"/>
      <c r="R1" s="72"/>
      <c r="S1" s="72"/>
      <c r="T1" s="72"/>
      <c r="U1" s="72"/>
      <c r="V1" s="72"/>
    </row>
    <row r="2" spans="2:22" s="67" customFormat="1" ht="30" customHeight="1" x14ac:dyDescent="0.4">
      <c r="B2" s="459" t="s">
        <v>113</v>
      </c>
      <c r="C2" s="228"/>
      <c r="D2" s="126" t="s">
        <v>65</v>
      </c>
      <c r="E2" s="144"/>
      <c r="F2" s="147"/>
      <c r="G2" s="48"/>
      <c r="H2" s="126" t="s">
        <v>65</v>
      </c>
      <c r="I2" s="144"/>
      <c r="J2" s="147"/>
      <c r="K2" s="147"/>
      <c r="L2" s="126" t="s">
        <v>65</v>
      </c>
      <c r="M2" s="144"/>
      <c r="N2" s="48"/>
      <c r="O2" s="48"/>
      <c r="P2" s="48"/>
      <c r="R2" s="176"/>
      <c r="S2" s="176"/>
    </row>
    <row r="3" spans="2:22" s="67" customFormat="1" ht="30" customHeight="1" x14ac:dyDescent="0.5">
      <c r="B3" s="466"/>
      <c r="C3" s="229"/>
      <c r="D3" s="135" t="str">
        <f>Costs!$D$3</f>
        <v>Report Date: 02/25/2016</v>
      </c>
      <c r="E3" s="145"/>
      <c r="F3" s="136"/>
      <c r="G3" s="48"/>
      <c r="H3" s="135" t="str">
        <f>Costs!$D$3</f>
        <v>Report Date: 02/25/2016</v>
      </c>
      <c r="I3" s="145"/>
      <c r="J3" s="136"/>
      <c r="K3" s="136"/>
      <c r="L3" s="135" t="str">
        <f>Costs!$D$3</f>
        <v>Report Date: 02/25/2016</v>
      </c>
      <c r="M3" s="145"/>
      <c r="N3" s="48"/>
      <c r="O3" s="48"/>
      <c r="P3" s="48"/>
      <c r="Q3" s="183"/>
      <c r="R3" s="177"/>
      <c r="S3" s="177"/>
    </row>
    <row r="4" spans="2:22" s="67" customFormat="1" ht="30" customHeight="1" x14ac:dyDescent="0.5">
      <c r="B4" s="466"/>
      <c r="C4" s="229"/>
      <c r="D4" s="135" t="s">
        <v>72</v>
      </c>
      <c r="E4" s="145"/>
      <c r="F4" s="136"/>
      <c r="G4" s="48"/>
      <c r="H4" s="135" t="s">
        <v>104</v>
      </c>
      <c r="I4" s="145"/>
      <c r="J4" s="136"/>
      <c r="K4" s="136"/>
      <c r="L4" s="135" t="s">
        <v>105</v>
      </c>
      <c r="M4" s="145"/>
      <c r="N4" s="48"/>
      <c r="O4" s="48"/>
      <c r="P4" s="48"/>
      <c r="Q4" s="183"/>
      <c r="R4" s="177"/>
      <c r="S4" s="177"/>
    </row>
    <row r="5" spans="2:22" s="67" customFormat="1" ht="30" customHeight="1" thickBot="1" x14ac:dyDescent="0.55000000000000004">
      <c r="B5" s="467"/>
      <c r="C5" s="229"/>
      <c r="D5" s="131" t="s">
        <v>59</v>
      </c>
      <c r="E5" s="146"/>
      <c r="F5" s="136"/>
      <c r="G5" s="48"/>
      <c r="H5" s="131" t="s">
        <v>59</v>
      </c>
      <c r="I5" s="146"/>
      <c r="J5" s="136"/>
      <c r="K5" s="136"/>
      <c r="L5" s="131" t="s">
        <v>59</v>
      </c>
      <c r="M5" s="146"/>
      <c r="N5" s="48"/>
      <c r="O5" s="48"/>
      <c r="P5" s="48"/>
      <c r="Q5" s="8"/>
      <c r="R5" s="162"/>
      <c r="S5" s="162"/>
    </row>
    <row r="6" spans="2:22" ht="17.25" customHeight="1" x14ac:dyDescent="0.4">
      <c r="B6" s="136"/>
      <c r="C6" s="208"/>
      <c r="D6" s="136"/>
      <c r="E6" s="136"/>
      <c r="H6" s="136"/>
      <c r="I6" s="136"/>
      <c r="L6" s="136"/>
      <c r="M6" s="136"/>
    </row>
    <row r="7" spans="2:22" ht="31.5" x14ac:dyDescent="0.5">
      <c r="B7" s="9" t="s">
        <v>0</v>
      </c>
      <c r="C7" s="209"/>
      <c r="D7" s="142" t="s">
        <v>30</v>
      </c>
      <c r="E7" s="143"/>
      <c r="H7" s="468" t="s">
        <v>31</v>
      </c>
      <c r="I7" s="470"/>
      <c r="L7" s="468" t="s">
        <v>32</v>
      </c>
      <c r="M7" s="470"/>
    </row>
    <row r="8" spans="2:22" ht="18" customHeight="1" x14ac:dyDescent="0.25">
      <c r="B8" s="15"/>
      <c r="C8" s="239"/>
      <c r="D8" s="16"/>
      <c r="E8" s="16"/>
      <c r="H8" s="16"/>
      <c r="I8" s="16"/>
      <c r="L8" s="16"/>
      <c r="M8" s="16"/>
    </row>
    <row r="9" spans="2:22" ht="31.5" customHeight="1" x14ac:dyDescent="0.35">
      <c r="B9" s="110" t="s">
        <v>93</v>
      </c>
      <c r="C9" s="240"/>
      <c r="D9" s="111" t="s">
        <v>75</v>
      </c>
      <c r="E9" s="295" t="s">
        <v>74</v>
      </c>
      <c r="H9" s="111" t="s">
        <v>75</v>
      </c>
      <c r="I9" s="111" t="s">
        <v>74</v>
      </c>
      <c r="L9" s="111" t="s">
        <v>75</v>
      </c>
      <c r="M9" s="295" t="s">
        <v>74</v>
      </c>
    </row>
    <row r="10" spans="2:22" ht="30" customHeight="1" x14ac:dyDescent="0.3">
      <c r="B10" s="265" t="s">
        <v>52</v>
      </c>
      <c r="C10" s="266"/>
      <c r="D10" s="289" t="s">
        <v>99</v>
      </c>
      <c r="E10" s="483" t="s">
        <v>115</v>
      </c>
      <c r="H10" s="289" t="s">
        <v>182</v>
      </c>
      <c r="I10" s="483" t="s">
        <v>190</v>
      </c>
      <c r="L10" s="263" t="s">
        <v>206</v>
      </c>
      <c r="M10" s="494" t="s">
        <v>216</v>
      </c>
    </row>
    <row r="11" spans="2:22" ht="30" customHeight="1" x14ac:dyDescent="0.3">
      <c r="B11" s="267"/>
      <c r="C11" s="268"/>
      <c r="D11" s="289" t="s">
        <v>101</v>
      </c>
      <c r="E11" s="483"/>
      <c r="H11" s="289" t="s">
        <v>183</v>
      </c>
      <c r="I11" s="484"/>
      <c r="L11" s="263" t="s">
        <v>183</v>
      </c>
      <c r="M11" s="495"/>
    </row>
    <row r="12" spans="2:22" ht="30" customHeight="1" x14ac:dyDescent="0.3">
      <c r="B12" s="267"/>
      <c r="C12" s="268"/>
      <c r="D12" s="289" t="s">
        <v>100</v>
      </c>
      <c r="E12" s="483"/>
      <c r="H12" s="289" t="s">
        <v>184</v>
      </c>
      <c r="I12" s="483"/>
      <c r="L12" s="263" t="s">
        <v>207</v>
      </c>
      <c r="M12" s="495"/>
    </row>
    <row r="13" spans="2:22" ht="30" customHeight="1" x14ac:dyDescent="0.3">
      <c r="B13" s="267"/>
      <c r="C13" s="268"/>
      <c r="D13" s="289" t="s">
        <v>102</v>
      </c>
      <c r="E13" s="483"/>
      <c r="H13" s="289" t="s">
        <v>185</v>
      </c>
      <c r="I13" s="484"/>
      <c r="L13" s="263" t="s">
        <v>208</v>
      </c>
      <c r="M13" s="495"/>
    </row>
    <row r="14" spans="2:22" ht="30" customHeight="1" x14ac:dyDescent="0.3">
      <c r="B14" s="267"/>
      <c r="C14" s="268"/>
      <c r="D14" s="289" t="s">
        <v>103</v>
      </c>
      <c r="E14" s="483"/>
      <c r="H14" s="289" t="s">
        <v>186</v>
      </c>
      <c r="I14" s="483"/>
      <c r="L14" s="263" t="s">
        <v>209</v>
      </c>
      <c r="M14" s="495"/>
    </row>
    <row r="15" spans="2:22" ht="30" customHeight="1" x14ac:dyDescent="0.3">
      <c r="B15" s="267"/>
      <c r="C15" s="268"/>
      <c r="D15" s="477" t="s">
        <v>116</v>
      </c>
      <c r="E15" s="483"/>
      <c r="H15" s="485" t="s">
        <v>191</v>
      </c>
      <c r="I15" s="484"/>
      <c r="L15" s="448"/>
      <c r="M15" s="495"/>
    </row>
    <row r="16" spans="2:22" ht="30" customHeight="1" x14ac:dyDescent="0.3">
      <c r="B16" s="267"/>
      <c r="C16" s="268"/>
      <c r="D16" s="478"/>
      <c r="E16" s="483"/>
      <c r="H16" s="486"/>
      <c r="I16" s="483"/>
      <c r="L16" s="448"/>
      <c r="M16" s="495"/>
    </row>
    <row r="17" spans="2:15" ht="30" customHeight="1" x14ac:dyDescent="0.3">
      <c r="B17" s="267"/>
      <c r="C17" s="268"/>
      <c r="D17" s="478"/>
      <c r="E17" s="483"/>
      <c r="H17" s="486"/>
      <c r="I17" s="484"/>
      <c r="L17" s="448"/>
      <c r="M17" s="447"/>
    </row>
    <row r="18" spans="2:15" ht="30" customHeight="1" x14ac:dyDescent="0.3">
      <c r="B18" s="475"/>
      <c r="C18" s="268"/>
      <c r="D18" s="479"/>
      <c r="E18" s="483"/>
      <c r="H18" s="486"/>
      <c r="I18" s="483"/>
      <c r="L18" s="445"/>
      <c r="M18" s="447"/>
    </row>
    <row r="19" spans="2:15" ht="284.45" customHeight="1" x14ac:dyDescent="0.3">
      <c r="B19" s="476"/>
      <c r="C19" s="268"/>
      <c r="D19" s="480"/>
      <c r="E19" s="483"/>
      <c r="H19" s="487"/>
      <c r="I19" s="484"/>
      <c r="L19" s="158"/>
      <c r="M19" s="443" t="s">
        <v>214</v>
      </c>
    </row>
    <row r="20" spans="2:15" ht="30" customHeight="1" x14ac:dyDescent="0.3">
      <c r="B20" s="265" t="s">
        <v>54</v>
      </c>
      <c r="C20" s="266"/>
      <c r="D20" s="263" t="s">
        <v>96</v>
      </c>
      <c r="E20" s="489" t="s">
        <v>160</v>
      </c>
      <c r="H20" s="289" t="s">
        <v>187</v>
      </c>
      <c r="I20" s="488" t="s">
        <v>192</v>
      </c>
      <c r="L20" s="263" t="s">
        <v>210</v>
      </c>
      <c r="M20" s="498" t="s">
        <v>215</v>
      </c>
      <c r="O20" s="124"/>
    </row>
    <row r="21" spans="2:15" ht="30" customHeight="1" x14ac:dyDescent="0.3">
      <c r="B21" s="267"/>
      <c r="C21" s="269"/>
      <c r="D21" s="270" t="s">
        <v>97</v>
      </c>
      <c r="E21" s="489"/>
      <c r="H21" s="270" t="s">
        <v>188</v>
      </c>
      <c r="I21" s="489"/>
      <c r="L21" s="270" t="s">
        <v>211</v>
      </c>
      <c r="M21" s="497"/>
      <c r="O21" s="124"/>
    </row>
    <row r="22" spans="2:15" ht="30" customHeight="1" x14ac:dyDescent="0.3">
      <c r="B22" s="267"/>
      <c r="C22" s="268"/>
      <c r="D22" s="263" t="s">
        <v>98</v>
      </c>
      <c r="E22" s="489"/>
      <c r="H22" s="263" t="s">
        <v>189</v>
      </c>
      <c r="I22" s="489"/>
      <c r="L22" s="263" t="s">
        <v>212</v>
      </c>
      <c r="M22" s="497"/>
      <c r="O22" s="124"/>
    </row>
    <row r="23" spans="2:15" ht="30" customHeight="1" x14ac:dyDescent="0.3">
      <c r="B23" s="267"/>
      <c r="C23" s="268"/>
      <c r="D23" s="263"/>
      <c r="E23" s="489"/>
      <c r="H23" s="263"/>
      <c r="I23" s="489"/>
      <c r="L23" s="448"/>
      <c r="M23" s="497"/>
      <c r="O23" s="124"/>
    </row>
    <row r="24" spans="2:15" ht="30" customHeight="1" x14ac:dyDescent="0.3">
      <c r="B24" s="267"/>
      <c r="C24" s="268"/>
      <c r="D24" s="263"/>
      <c r="E24" s="489"/>
      <c r="H24" s="263"/>
      <c r="I24" s="489"/>
      <c r="L24" s="448"/>
      <c r="M24" s="497"/>
      <c r="O24" s="124"/>
    </row>
    <row r="25" spans="2:15" ht="30" customHeight="1" x14ac:dyDescent="0.3">
      <c r="B25" s="267"/>
      <c r="C25" s="268"/>
      <c r="D25" s="264"/>
      <c r="E25" s="489"/>
      <c r="H25" s="264"/>
      <c r="I25" s="489"/>
      <c r="L25" s="448"/>
      <c r="M25" s="447"/>
      <c r="O25" s="124"/>
    </row>
    <row r="26" spans="2:15" ht="30" customHeight="1" x14ac:dyDescent="0.3">
      <c r="B26" s="267"/>
      <c r="C26" s="268"/>
      <c r="D26" s="263"/>
      <c r="E26" s="490"/>
      <c r="H26" s="263"/>
      <c r="I26" s="490"/>
      <c r="L26" s="448"/>
      <c r="M26" s="447"/>
      <c r="O26" s="124"/>
    </row>
    <row r="27" spans="2:15" ht="30" customHeight="1" x14ac:dyDescent="0.3">
      <c r="B27" s="265"/>
      <c r="C27" s="266"/>
      <c r="D27" s="270"/>
      <c r="E27" s="491"/>
      <c r="H27" s="270"/>
      <c r="I27" s="491"/>
      <c r="L27" s="158"/>
      <c r="M27" s="443"/>
      <c r="O27" s="124"/>
    </row>
    <row r="28" spans="2:15" ht="30" customHeight="1" x14ac:dyDescent="0.3">
      <c r="B28" s="267"/>
      <c r="C28" s="268"/>
      <c r="D28" s="270"/>
      <c r="E28" s="492"/>
      <c r="H28" s="270"/>
      <c r="I28" s="492"/>
      <c r="L28" s="445"/>
      <c r="M28" s="496"/>
      <c r="O28" s="124"/>
    </row>
    <row r="29" spans="2:15" ht="30" customHeight="1" x14ac:dyDescent="0.3">
      <c r="B29" s="267"/>
      <c r="C29" s="268"/>
      <c r="D29" s="270"/>
      <c r="E29" s="492"/>
      <c r="H29" s="270"/>
      <c r="I29" s="492"/>
      <c r="L29" s="445"/>
      <c r="M29" s="497"/>
    </row>
    <row r="30" spans="2:15" ht="30" customHeight="1" x14ac:dyDescent="0.3">
      <c r="B30" s="267"/>
      <c r="C30" s="268"/>
      <c r="D30" s="270"/>
      <c r="E30" s="492"/>
      <c r="H30" s="270"/>
      <c r="I30" s="492"/>
      <c r="L30" s="445"/>
      <c r="M30" s="497"/>
    </row>
    <row r="31" spans="2:15" ht="30" customHeight="1" x14ac:dyDescent="0.3">
      <c r="B31" s="267"/>
      <c r="C31" s="268"/>
      <c r="D31" s="270"/>
      <c r="E31" s="492"/>
      <c r="H31" s="270"/>
      <c r="I31" s="492"/>
      <c r="L31" s="445"/>
      <c r="M31" s="497"/>
    </row>
    <row r="32" spans="2:15" ht="30" customHeight="1" x14ac:dyDescent="0.3">
      <c r="B32" s="271"/>
      <c r="C32" s="272"/>
      <c r="D32" s="270"/>
      <c r="E32" s="493"/>
      <c r="H32" s="270"/>
      <c r="I32" s="493"/>
      <c r="L32" s="446"/>
      <c r="M32" s="497"/>
    </row>
    <row r="33" spans="2:22" ht="30" customHeight="1" x14ac:dyDescent="0.25">
      <c r="B33" s="481" t="s">
        <v>64</v>
      </c>
      <c r="C33" s="176"/>
      <c r="D33" s="242"/>
      <c r="E33" s="242"/>
      <c r="H33" s="242"/>
      <c r="I33" s="242"/>
      <c r="L33" s="444"/>
      <c r="M33" s="430"/>
    </row>
    <row r="34" spans="2:22" ht="30.75" customHeight="1" x14ac:dyDescent="0.3">
      <c r="B34" s="482"/>
      <c r="C34" s="197"/>
      <c r="E34" s="53"/>
      <c r="H34" s="242"/>
      <c r="I34" s="242"/>
      <c r="L34" s="242"/>
      <c r="M34" s="242"/>
    </row>
    <row r="35" spans="2:22" ht="54" customHeight="1" x14ac:dyDescent="0.25">
      <c r="F35" s="57"/>
      <c r="G35" s="57"/>
      <c r="J35" s="57"/>
      <c r="K35" s="57"/>
      <c r="N35" s="57"/>
      <c r="O35" s="57"/>
      <c r="P35" s="57"/>
      <c r="Q35" s="57"/>
      <c r="R35" s="57"/>
      <c r="S35" s="57"/>
      <c r="T35" s="57"/>
      <c r="U35" s="57"/>
      <c r="V35" s="57"/>
    </row>
    <row r="36" spans="2:22" ht="15.75" x14ac:dyDescent="0.25">
      <c r="F36" s="15" t="s">
        <v>0</v>
      </c>
      <c r="G36" s="15"/>
      <c r="J36" s="15"/>
      <c r="K36" s="15"/>
      <c r="N36" s="15"/>
      <c r="O36" s="15" t="s">
        <v>0</v>
      </c>
      <c r="P36" s="15" t="s">
        <v>0</v>
      </c>
      <c r="Q36" s="15" t="s">
        <v>0</v>
      </c>
      <c r="R36" s="15" t="s">
        <v>0</v>
      </c>
      <c r="S36" s="15" t="s">
        <v>0</v>
      </c>
      <c r="T36" s="15" t="s">
        <v>0</v>
      </c>
      <c r="U36" s="15" t="s">
        <v>0</v>
      </c>
      <c r="V36" s="15" t="s">
        <v>0</v>
      </c>
    </row>
    <row r="37" spans="2:22" ht="15.75" x14ac:dyDescent="0.25">
      <c r="F37" s="15" t="s">
        <v>0</v>
      </c>
      <c r="G37" s="15"/>
      <c r="J37" s="15"/>
      <c r="K37" s="15"/>
      <c r="N37" s="15"/>
      <c r="O37" s="15" t="s">
        <v>0</v>
      </c>
      <c r="P37" s="15" t="s">
        <v>0</v>
      </c>
      <c r="Q37" s="15" t="s">
        <v>0</v>
      </c>
      <c r="R37" s="15" t="s">
        <v>0</v>
      </c>
      <c r="S37" s="15" t="s">
        <v>0</v>
      </c>
      <c r="T37" s="15" t="s">
        <v>0</v>
      </c>
      <c r="U37" s="15" t="s">
        <v>0</v>
      </c>
      <c r="V37" s="15" t="s">
        <v>0</v>
      </c>
    </row>
    <row r="38" spans="2:22" ht="15.75" x14ac:dyDescent="0.25">
      <c r="F38" s="15" t="s">
        <v>0</v>
      </c>
      <c r="G38" s="15"/>
      <c r="J38" s="15"/>
      <c r="K38" s="15"/>
      <c r="N38" s="15"/>
      <c r="O38" s="15" t="s">
        <v>0</v>
      </c>
      <c r="P38" s="15" t="s">
        <v>0</v>
      </c>
      <c r="Q38" s="15" t="s">
        <v>0</v>
      </c>
      <c r="R38" s="15" t="s">
        <v>0</v>
      </c>
      <c r="S38" s="15" t="s">
        <v>0</v>
      </c>
      <c r="T38" s="15" t="s">
        <v>0</v>
      </c>
      <c r="U38" s="15" t="s">
        <v>0</v>
      </c>
      <c r="V38" s="15" t="s">
        <v>0</v>
      </c>
    </row>
    <row r="39" spans="2:22" ht="15.75" x14ac:dyDescent="0.25">
      <c r="F39" s="15" t="s">
        <v>0</v>
      </c>
      <c r="G39" s="15"/>
      <c r="J39" s="15"/>
      <c r="K39" s="15"/>
      <c r="N39" s="15"/>
      <c r="O39" s="15" t="s">
        <v>0</v>
      </c>
      <c r="P39" s="15" t="s">
        <v>0</v>
      </c>
      <c r="Q39" s="15" t="s">
        <v>0</v>
      </c>
      <c r="R39" s="15" t="s">
        <v>0</v>
      </c>
      <c r="S39" s="15" t="s">
        <v>0</v>
      </c>
      <c r="T39" s="15" t="s">
        <v>0</v>
      </c>
      <c r="U39" s="15" t="s">
        <v>0</v>
      </c>
      <c r="V39" s="15" t="s">
        <v>0</v>
      </c>
    </row>
    <row r="40" spans="2:22" ht="15.75" x14ac:dyDescent="0.25">
      <c r="F40" s="15" t="s">
        <v>0</v>
      </c>
      <c r="G40" s="15"/>
      <c r="J40" s="15"/>
      <c r="K40" s="15"/>
      <c r="N40" s="15"/>
      <c r="O40" s="15" t="s">
        <v>0</v>
      </c>
      <c r="P40" s="15" t="s">
        <v>0</v>
      </c>
      <c r="Q40" s="15" t="s">
        <v>0</v>
      </c>
      <c r="R40" s="15" t="s">
        <v>0</v>
      </c>
      <c r="S40" s="15" t="s">
        <v>0</v>
      </c>
      <c r="T40" s="15" t="s">
        <v>0</v>
      </c>
      <c r="U40" s="15" t="s">
        <v>0</v>
      </c>
      <c r="V40" s="15" t="s">
        <v>0</v>
      </c>
    </row>
    <row r="41" spans="2:22" ht="15.75" x14ac:dyDescent="0.25">
      <c r="F41" s="15" t="s">
        <v>0</v>
      </c>
      <c r="G41" s="15"/>
      <c r="J41" s="15"/>
      <c r="K41" s="15"/>
      <c r="N41" s="15"/>
      <c r="O41" s="15" t="s">
        <v>0</v>
      </c>
      <c r="P41" s="15" t="s">
        <v>0</v>
      </c>
      <c r="Q41" s="15" t="s">
        <v>0</v>
      </c>
      <c r="R41" s="15" t="s">
        <v>0</v>
      </c>
      <c r="S41" s="15" t="s">
        <v>0</v>
      </c>
      <c r="T41" s="15" t="s">
        <v>0</v>
      </c>
      <c r="U41" s="15" t="s">
        <v>0</v>
      </c>
      <c r="V41" s="15" t="s">
        <v>0</v>
      </c>
    </row>
    <row r="42" spans="2:22" ht="15.75" x14ac:dyDescent="0.25">
      <c r="F42" s="15" t="s">
        <v>0</v>
      </c>
      <c r="G42" s="15"/>
      <c r="J42" s="15"/>
      <c r="K42" s="15"/>
      <c r="N42" s="15"/>
      <c r="O42" s="15" t="s">
        <v>0</v>
      </c>
      <c r="P42" s="15" t="s">
        <v>0</v>
      </c>
      <c r="Q42" s="15" t="s">
        <v>0</v>
      </c>
      <c r="R42" s="15" t="s">
        <v>0</v>
      </c>
      <c r="S42" s="15" t="s">
        <v>0</v>
      </c>
      <c r="T42" s="15" t="s">
        <v>0</v>
      </c>
      <c r="U42" s="15" t="s">
        <v>0</v>
      </c>
      <c r="V42" s="15" t="s">
        <v>0</v>
      </c>
    </row>
    <row r="43" spans="2:22" ht="15.75" x14ac:dyDescent="0.25">
      <c r="F43" s="15" t="s">
        <v>0</v>
      </c>
      <c r="G43" s="15"/>
      <c r="J43" s="15"/>
      <c r="K43" s="15"/>
      <c r="N43" s="15"/>
      <c r="O43" s="15" t="s">
        <v>0</v>
      </c>
      <c r="P43" s="15" t="s">
        <v>0</v>
      </c>
      <c r="Q43" s="15" t="s">
        <v>0</v>
      </c>
      <c r="R43" s="15" t="s">
        <v>0</v>
      </c>
      <c r="S43" s="15" t="s">
        <v>0</v>
      </c>
      <c r="T43" s="15" t="s">
        <v>0</v>
      </c>
      <c r="U43" s="15" t="s">
        <v>0</v>
      </c>
      <c r="V43" s="15" t="s">
        <v>0</v>
      </c>
    </row>
    <row r="44" spans="2:22" ht="15.75" x14ac:dyDescent="0.25">
      <c r="F44" s="15" t="s">
        <v>0</v>
      </c>
      <c r="G44" s="15"/>
      <c r="J44" s="15"/>
      <c r="K44" s="15"/>
      <c r="N44" s="15"/>
      <c r="O44" s="15" t="s">
        <v>0</v>
      </c>
      <c r="P44" s="15" t="s">
        <v>0</v>
      </c>
      <c r="Q44" s="15" t="s">
        <v>0</v>
      </c>
      <c r="R44" s="15" t="s">
        <v>0</v>
      </c>
      <c r="S44" s="15" t="s">
        <v>0</v>
      </c>
      <c r="T44" s="15" t="s">
        <v>0</v>
      </c>
      <c r="U44" s="15" t="s">
        <v>0</v>
      </c>
      <c r="V44" s="15" t="s">
        <v>0</v>
      </c>
    </row>
    <row r="45" spans="2:22" ht="15.75" x14ac:dyDescent="0.25">
      <c r="F45" s="15" t="s">
        <v>0</v>
      </c>
      <c r="G45" s="15"/>
      <c r="J45" s="15"/>
      <c r="K45" s="15"/>
      <c r="N45" s="15"/>
      <c r="O45" s="15" t="s">
        <v>0</v>
      </c>
      <c r="P45" s="15" t="s">
        <v>0</v>
      </c>
      <c r="Q45" s="15" t="s">
        <v>0</v>
      </c>
      <c r="R45" s="15" t="s">
        <v>0</v>
      </c>
      <c r="S45" s="15" t="s">
        <v>0</v>
      </c>
      <c r="T45" s="15" t="s">
        <v>0</v>
      </c>
      <c r="U45" s="15" t="s">
        <v>0</v>
      </c>
      <c r="V45" s="15" t="s">
        <v>0</v>
      </c>
    </row>
  </sheetData>
  <mergeCells count="16">
    <mergeCell ref="L7:M7"/>
    <mergeCell ref="E27:E32"/>
    <mergeCell ref="E10:E19"/>
    <mergeCell ref="E20:E26"/>
    <mergeCell ref="M10:M16"/>
    <mergeCell ref="M28:M32"/>
    <mergeCell ref="M20:M24"/>
    <mergeCell ref="B2:B5"/>
    <mergeCell ref="H7:I7"/>
    <mergeCell ref="B18:B19"/>
    <mergeCell ref="D15:D19"/>
    <mergeCell ref="B33:B34"/>
    <mergeCell ref="I10:I19"/>
    <mergeCell ref="H15:H19"/>
    <mergeCell ref="I20:I26"/>
    <mergeCell ref="I27:I32"/>
  </mergeCells>
  <pageMargins left="0.7" right="0.7" top="0.75" bottom="0.75" header="0.3" footer="0.3"/>
  <pageSetup scale="34" fitToWidth="0" orientation="landscape" r:id="rId1"/>
  <headerFooter>
    <oddHeader>&amp;RNP</oddHeader>
    <oddFooter>&amp;CTab 11of 12&amp;RExhibit 1 NP</oddFooter>
  </headerFooter>
  <colBreaks count="2" manualBreakCount="2">
    <brk id="6" max="33" man="1"/>
    <brk id="10" max="33"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pageSetUpPr fitToPage="1"/>
  </sheetPr>
  <dimension ref="A1:H60"/>
  <sheetViews>
    <sheetView tabSelected="1" view="pageLayout" zoomScale="70" zoomScaleNormal="55" zoomScaleSheetLayoutView="55" zoomScalePageLayoutView="70" workbookViewId="0">
      <selection activeCell="B7" sqref="B7"/>
    </sheetView>
  </sheetViews>
  <sheetFormatPr defaultColWidth="8.85546875" defaultRowHeight="15" x14ac:dyDescent="0.25"/>
  <cols>
    <col min="1" max="1" width="1.5703125" style="57" customWidth="1"/>
    <col min="2" max="2" width="66.7109375" style="57" customWidth="1"/>
    <col min="3" max="3" width="1.7109375" style="67" customWidth="1"/>
    <col min="4" max="6" width="21.28515625" style="57" customWidth="1"/>
    <col min="7" max="7" width="2" style="57" customWidth="1"/>
    <col min="8" max="16384" width="8.85546875" style="57"/>
  </cols>
  <sheetData>
    <row r="1" spans="1:7" ht="29.25" thickBot="1" x14ac:dyDescent="0.5">
      <c r="A1" s="67"/>
      <c r="B1" s="473"/>
      <c r="C1" s="473"/>
      <c r="D1" s="474"/>
      <c r="E1" s="225"/>
      <c r="F1" s="225"/>
      <c r="G1" s="67"/>
    </row>
    <row r="2" spans="1:7" ht="26.25" x14ac:dyDescent="0.4">
      <c r="A2" s="393"/>
      <c r="B2" s="459" t="s">
        <v>196</v>
      </c>
      <c r="C2" s="187"/>
      <c r="D2" s="126" t="s">
        <v>65</v>
      </c>
      <c r="E2" s="127"/>
      <c r="F2" s="129"/>
      <c r="G2" s="48"/>
    </row>
    <row r="3" spans="1:7" ht="26.25" x14ac:dyDescent="0.4">
      <c r="B3" s="466"/>
      <c r="C3" s="207"/>
      <c r="D3" s="135" t="s">
        <v>217</v>
      </c>
      <c r="E3" s="136"/>
      <c r="F3" s="137"/>
      <c r="G3" s="48"/>
    </row>
    <row r="4" spans="1:7" ht="26.25" x14ac:dyDescent="0.4">
      <c r="B4" s="466"/>
      <c r="C4" s="207"/>
      <c r="D4" s="135" t="s">
        <v>197</v>
      </c>
      <c r="E4" s="136"/>
      <c r="F4" s="137"/>
      <c r="G4" s="48"/>
    </row>
    <row r="5" spans="1:7" ht="27" thickBot="1" x14ac:dyDescent="0.45">
      <c r="B5" s="467"/>
      <c r="C5" s="207"/>
      <c r="D5" s="131" t="s">
        <v>59</v>
      </c>
      <c r="E5" s="132"/>
      <c r="F5" s="134"/>
      <c r="G5" s="48"/>
    </row>
    <row r="6" spans="1:7" ht="26.25" x14ac:dyDescent="0.4">
      <c r="B6" s="136"/>
      <c r="C6" s="136"/>
      <c r="D6" s="136"/>
      <c r="E6" s="14"/>
      <c r="F6" s="14"/>
    </row>
    <row r="7" spans="1:7" ht="42" x14ac:dyDescent="0.5">
      <c r="B7" s="273" t="s">
        <v>198</v>
      </c>
      <c r="C7" s="210"/>
      <c r="D7" s="273" t="s">
        <v>87</v>
      </c>
      <c r="E7" s="273" t="s">
        <v>88</v>
      </c>
      <c r="F7" s="273" t="s">
        <v>89</v>
      </c>
    </row>
    <row r="8" spans="1:7" x14ac:dyDescent="0.25">
      <c r="B8" s="2" t="s">
        <v>199</v>
      </c>
      <c r="C8" s="224"/>
      <c r="D8" s="394">
        <v>41791</v>
      </c>
      <c r="E8" s="394">
        <v>42156</v>
      </c>
      <c r="F8" s="436" t="s">
        <v>200</v>
      </c>
    </row>
    <row r="9" spans="1:7" x14ac:dyDescent="0.25">
      <c r="B9" s="2" t="s">
        <v>201</v>
      </c>
      <c r="C9" s="224"/>
      <c r="D9" s="449">
        <v>42036</v>
      </c>
      <c r="E9" s="449">
        <v>42186</v>
      </c>
      <c r="F9" s="395"/>
    </row>
    <row r="10" spans="1:7" x14ac:dyDescent="0.25">
      <c r="B10" s="2"/>
      <c r="C10" s="224"/>
      <c r="D10" s="397"/>
      <c r="E10" s="398"/>
      <c r="F10" s="396"/>
    </row>
    <row r="11" spans="1:7" x14ac:dyDescent="0.25">
      <c r="B11" s="2"/>
      <c r="C11" s="224"/>
      <c r="D11" s="397"/>
      <c r="E11" s="395"/>
      <c r="F11" s="396"/>
    </row>
    <row r="12" spans="1:7" x14ac:dyDescent="0.25">
      <c r="B12" s="2"/>
      <c r="C12" s="224"/>
      <c r="D12" s="397"/>
      <c r="E12" s="395"/>
      <c r="F12" s="396"/>
    </row>
    <row r="13" spans="1:7" x14ac:dyDescent="0.25">
      <c r="B13" s="2"/>
      <c r="C13" s="224"/>
      <c r="D13" s="397"/>
      <c r="E13" s="395"/>
      <c r="F13" s="396"/>
    </row>
    <row r="14" spans="1:7" x14ac:dyDescent="0.25">
      <c r="B14" s="2"/>
      <c r="C14" s="224"/>
      <c r="D14" s="397"/>
      <c r="E14" s="395"/>
      <c r="F14" s="396"/>
    </row>
    <row r="15" spans="1:7" x14ac:dyDescent="0.25">
      <c r="B15" s="2"/>
      <c r="C15" s="224"/>
      <c r="D15" s="397"/>
      <c r="E15" s="395"/>
      <c r="F15" s="396"/>
    </row>
    <row r="16" spans="1:7" x14ac:dyDescent="0.25">
      <c r="B16" s="2"/>
      <c r="C16" s="224"/>
      <c r="D16" s="397"/>
      <c r="E16" s="395"/>
      <c r="F16" s="396"/>
    </row>
    <row r="17" spans="1:8" x14ac:dyDescent="0.25">
      <c r="B17" s="2"/>
      <c r="C17" s="224"/>
      <c r="D17" s="397"/>
      <c r="E17" s="399"/>
      <c r="F17" s="396"/>
    </row>
    <row r="18" spans="1:8" x14ac:dyDescent="0.25">
      <c r="B18" s="2"/>
      <c r="C18" s="224"/>
      <c r="D18" s="397"/>
      <c r="E18" s="395"/>
      <c r="F18" s="400"/>
      <c r="G18" s="161"/>
      <c r="H18" s="161"/>
    </row>
    <row r="19" spans="1:8" x14ac:dyDescent="0.25">
      <c r="B19" s="2"/>
      <c r="C19" s="224"/>
      <c r="D19" s="397"/>
      <c r="E19" s="395"/>
      <c r="F19" s="396"/>
    </row>
    <row r="20" spans="1:8" x14ac:dyDescent="0.25">
      <c r="B20" s="2"/>
      <c r="C20" s="224"/>
      <c r="D20" s="397"/>
      <c r="E20" s="395"/>
      <c r="F20" s="396"/>
    </row>
    <row r="21" spans="1:8" x14ac:dyDescent="0.25">
      <c r="B21" s="2"/>
      <c r="C21" s="224"/>
      <c r="D21" s="397"/>
      <c r="E21" s="398"/>
      <c r="F21" s="396"/>
    </row>
    <row r="22" spans="1:8" x14ac:dyDescent="0.25">
      <c r="B22" s="2"/>
      <c r="C22" s="224"/>
      <c r="D22" s="397"/>
      <c r="E22" s="395"/>
      <c r="F22" s="396"/>
    </row>
    <row r="23" spans="1:8" x14ac:dyDescent="0.25">
      <c r="A23" s="161"/>
      <c r="B23" s="241"/>
      <c r="C23" s="401"/>
      <c r="D23" s="402"/>
      <c r="E23" s="398"/>
      <c r="F23" s="400"/>
      <c r="G23" s="161"/>
      <c r="H23" s="161"/>
    </row>
    <row r="24" spans="1:8" x14ac:dyDescent="0.25">
      <c r="B24" s="2"/>
      <c r="C24" s="224"/>
      <c r="D24" s="397"/>
      <c r="E24" s="395"/>
      <c r="F24" s="396"/>
    </row>
    <row r="25" spans="1:8" x14ac:dyDescent="0.25">
      <c r="B25" s="2"/>
      <c r="C25" s="224"/>
      <c r="D25" s="397"/>
      <c r="E25" s="395"/>
      <c r="F25" s="396"/>
    </row>
    <row r="26" spans="1:8" x14ac:dyDescent="0.25">
      <c r="B26" s="2"/>
      <c r="C26" s="224"/>
      <c r="D26" s="397"/>
      <c r="E26" s="395"/>
      <c r="F26" s="396"/>
    </row>
    <row r="27" spans="1:8" x14ac:dyDescent="0.25">
      <c r="B27" s="2"/>
      <c r="C27" s="224"/>
      <c r="D27" s="397"/>
      <c r="E27" s="395"/>
      <c r="F27" s="396"/>
    </row>
    <row r="28" spans="1:8" x14ac:dyDescent="0.25">
      <c r="B28" s="2"/>
      <c r="C28" s="224"/>
      <c r="D28" s="397"/>
      <c r="E28" s="395"/>
      <c r="F28" s="396"/>
    </row>
    <row r="29" spans="1:8" x14ac:dyDescent="0.25">
      <c r="B29" s="74"/>
      <c r="C29" s="74"/>
      <c r="D29" s="403"/>
      <c r="E29" s="403"/>
      <c r="F29" s="403"/>
    </row>
    <row r="30" spans="1:8" x14ac:dyDescent="0.25">
      <c r="B30" s="74"/>
      <c r="C30" s="74"/>
      <c r="D30" s="403"/>
      <c r="E30" s="403"/>
      <c r="F30" s="403"/>
    </row>
    <row r="31" spans="1:8" x14ac:dyDescent="0.25">
      <c r="B31" s="4"/>
      <c r="C31" s="75"/>
      <c r="D31" s="57" t="s">
        <v>0</v>
      </c>
      <c r="E31" s="75"/>
      <c r="F31" s="75"/>
    </row>
    <row r="32" spans="1:8" ht="56.25" x14ac:dyDescent="0.3">
      <c r="B32" s="390" t="s">
        <v>64</v>
      </c>
      <c r="C32" s="197"/>
      <c r="E32" s="53"/>
    </row>
    <row r="47" spans="7:7" ht="15.75" x14ac:dyDescent="0.25">
      <c r="G47" s="15" t="s">
        <v>0</v>
      </c>
    </row>
    <row r="48" spans="7:7" ht="15.75" x14ac:dyDescent="0.25">
      <c r="G48" s="15" t="s">
        <v>0</v>
      </c>
    </row>
    <row r="49" spans="7:7" ht="15.75" x14ac:dyDescent="0.25">
      <c r="G49" s="15" t="s">
        <v>0</v>
      </c>
    </row>
    <row r="50" spans="7:7" ht="15.75" x14ac:dyDescent="0.25">
      <c r="G50" s="15" t="s">
        <v>0</v>
      </c>
    </row>
    <row r="51" spans="7:7" ht="15.75" x14ac:dyDescent="0.25">
      <c r="G51" s="15" t="s">
        <v>0</v>
      </c>
    </row>
    <row r="52" spans="7:7" ht="15.75" x14ac:dyDescent="0.25">
      <c r="G52" s="15" t="s">
        <v>0</v>
      </c>
    </row>
    <row r="53" spans="7:7" ht="15.75" x14ac:dyDescent="0.25">
      <c r="G53" s="15" t="s">
        <v>0</v>
      </c>
    </row>
    <row r="54" spans="7:7" ht="15.75" x14ac:dyDescent="0.25">
      <c r="G54" s="15" t="s">
        <v>0</v>
      </c>
    </row>
    <row r="55" spans="7:7" ht="15.75" x14ac:dyDescent="0.25">
      <c r="G55" s="15" t="s">
        <v>0</v>
      </c>
    </row>
    <row r="56" spans="7:7" ht="15.75" x14ac:dyDescent="0.25">
      <c r="G56" s="15" t="s">
        <v>0</v>
      </c>
    </row>
    <row r="57" spans="7:7" ht="15.75" x14ac:dyDescent="0.25">
      <c r="G57" s="15" t="s">
        <v>0</v>
      </c>
    </row>
    <row r="58" spans="7:7" ht="15.75" x14ac:dyDescent="0.25">
      <c r="G58" s="15" t="s">
        <v>0</v>
      </c>
    </row>
    <row r="59" spans="7:7" ht="15.75" x14ac:dyDescent="0.25">
      <c r="G59" s="15" t="s">
        <v>0</v>
      </c>
    </row>
    <row r="60" spans="7:7" ht="15.75" x14ac:dyDescent="0.25">
      <c r="G60" s="15" t="s">
        <v>0</v>
      </c>
    </row>
  </sheetData>
  <mergeCells count="2">
    <mergeCell ref="B1:D1"/>
    <mergeCell ref="B2:B5"/>
  </mergeCells>
  <pageMargins left="0.7" right="0.7" top="0.75" bottom="0.75" header="0.3" footer="0.3"/>
  <pageSetup scale="63" orientation="portrait" r:id="rId1"/>
  <headerFooter>
    <oddHeader>&amp;RNP</oddHeader>
    <oddFooter>&amp;CTab 12 of 12&amp;RExhibit 1 NP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pageSetUpPr fitToPage="1"/>
  </sheetPr>
  <dimension ref="A1:AE97"/>
  <sheetViews>
    <sheetView zoomScale="55" zoomScaleNormal="55" zoomScaleSheetLayoutView="55" zoomScalePageLayoutView="55" workbookViewId="0">
      <selection activeCell="V42" sqref="V42"/>
    </sheetView>
  </sheetViews>
  <sheetFormatPr defaultColWidth="9.140625" defaultRowHeight="15" x14ac:dyDescent="0.25"/>
  <cols>
    <col min="1" max="1" width="2.140625" style="57" customWidth="1"/>
    <col min="2" max="2" width="66" style="57" customWidth="1"/>
    <col min="3" max="3" width="1.7109375" style="176" customWidth="1"/>
    <col min="4" max="8" width="23.7109375" style="57" customWidth="1"/>
    <col min="9" max="10" width="1.7109375" style="57" customWidth="1"/>
    <col min="11" max="15" width="23.7109375" style="57" customWidth="1"/>
    <col min="16" max="17" width="1.7109375" style="57" customWidth="1"/>
    <col min="18" max="22" width="23.7109375" style="57" customWidth="1"/>
    <col min="23" max="23" width="1.7109375" style="57" customWidth="1"/>
    <col min="24" max="24" width="23.7109375" style="57" customWidth="1"/>
    <col min="25" max="25" width="1.5703125" style="57" customWidth="1"/>
    <col min="26" max="26" width="42.5703125" style="57" customWidth="1"/>
    <col min="27" max="27" width="9.140625" style="57"/>
    <col min="28" max="28" width="6.28515625" style="57" customWidth="1"/>
    <col min="29" max="30" width="9.140625" style="57"/>
    <col min="31" max="31" width="16" style="57" customWidth="1"/>
    <col min="32" max="16384" width="9.140625" style="57"/>
  </cols>
  <sheetData>
    <row r="1" spans="1:31" ht="14.25" customHeight="1" thickBot="1" x14ac:dyDescent="0.55000000000000004">
      <c r="B1" s="67"/>
      <c r="D1" s="462"/>
      <c r="E1" s="462"/>
      <c r="F1" s="462"/>
      <c r="G1" s="462"/>
      <c r="H1" s="462"/>
      <c r="I1" s="168"/>
      <c r="J1" s="168"/>
      <c r="K1" s="8"/>
      <c r="L1" s="8"/>
      <c r="M1" s="8"/>
      <c r="N1" s="8"/>
      <c r="O1" s="8"/>
      <c r="P1" s="8"/>
      <c r="Q1" s="8"/>
      <c r="R1" s="162"/>
      <c r="S1" s="8"/>
      <c r="T1" s="8"/>
      <c r="U1" s="8"/>
      <c r="V1" s="8"/>
      <c r="W1" s="8"/>
      <c r="X1" s="8"/>
      <c r="AA1" s="161"/>
    </row>
    <row r="2" spans="1:31" ht="30" customHeight="1" x14ac:dyDescent="0.5">
      <c r="B2" s="459" t="s">
        <v>132</v>
      </c>
      <c r="C2" s="187"/>
      <c r="D2" s="126" t="s">
        <v>65</v>
      </c>
      <c r="E2" s="127"/>
      <c r="F2" s="128"/>
      <c r="G2" s="128"/>
      <c r="H2" s="129"/>
      <c r="I2" s="8"/>
      <c r="J2" s="8"/>
      <c r="K2" s="126" t="s">
        <v>65</v>
      </c>
      <c r="L2" s="127"/>
      <c r="M2" s="128"/>
      <c r="N2" s="128"/>
      <c r="O2" s="129"/>
      <c r="P2" s="8"/>
      <c r="Q2" s="8"/>
      <c r="R2" s="126" t="s">
        <v>65</v>
      </c>
      <c r="S2" s="127"/>
      <c r="T2" s="128"/>
      <c r="U2" s="128"/>
      <c r="V2" s="129"/>
      <c r="X2" s="178"/>
    </row>
    <row r="3" spans="1:31" ht="30" customHeight="1" x14ac:dyDescent="0.5">
      <c r="B3" s="460"/>
      <c r="C3" s="187"/>
      <c r="D3" s="130" t="s">
        <v>221</v>
      </c>
      <c r="E3" s="136"/>
      <c r="F3" s="48"/>
      <c r="G3" s="48"/>
      <c r="H3" s="137"/>
      <c r="I3" s="8"/>
      <c r="J3" s="8"/>
      <c r="K3" s="130" t="str">
        <f>$D$3</f>
        <v>Report Date: 02/25/2016</v>
      </c>
      <c r="L3" s="136"/>
      <c r="M3" s="48"/>
      <c r="N3" s="48"/>
      <c r="O3" s="137"/>
      <c r="P3" s="8"/>
      <c r="Q3" s="8"/>
      <c r="R3" s="130" t="str">
        <f>$D$3</f>
        <v>Report Date: 02/25/2016</v>
      </c>
      <c r="S3" s="136"/>
      <c r="T3" s="48"/>
      <c r="U3" s="48"/>
      <c r="V3" s="137"/>
      <c r="W3" s="6"/>
      <c r="X3" s="179"/>
    </row>
    <row r="4" spans="1:31" ht="30" customHeight="1" x14ac:dyDescent="0.5">
      <c r="B4" s="460"/>
      <c r="C4" s="187"/>
      <c r="D4" s="135" t="s">
        <v>72</v>
      </c>
      <c r="E4" s="136"/>
      <c r="F4" s="48"/>
      <c r="G4" s="48"/>
      <c r="H4" s="137"/>
      <c r="I4" s="46"/>
      <c r="J4" s="46"/>
      <c r="K4" s="135" t="s">
        <v>104</v>
      </c>
      <c r="L4" s="136"/>
      <c r="M4" s="48"/>
      <c r="N4" s="48"/>
      <c r="O4" s="137"/>
      <c r="P4" s="46"/>
      <c r="Q4" s="46"/>
      <c r="R4" s="135" t="s">
        <v>105</v>
      </c>
      <c r="S4" s="136"/>
      <c r="T4" s="48"/>
      <c r="U4" s="48"/>
      <c r="V4" s="137"/>
      <c r="W4" s="6"/>
      <c r="X4" s="179"/>
    </row>
    <row r="5" spans="1:31" ht="32.25" thickBot="1" x14ac:dyDescent="0.55000000000000004">
      <c r="B5" s="461"/>
      <c r="C5" s="187"/>
      <c r="D5" s="131" t="s">
        <v>59</v>
      </c>
      <c r="E5" s="132"/>
      <c r="F5" s="133"/>
      <c r="G5" s="133"/>
      <c r="H5" s="134"/>
      <c r="I5" s="8"/>
      <c r="J5" s="8"/>
      <c r="K5" s="131" t="s">
        <v>59</v>
      </c>
      <c r="L5" s="132"/>
      <c r="M5" s="133"/>
      <c r="N5" s="133"/>
      <c r="O5" s="134"/>
      <c r="P5" s="8"/>
      <c r="Q5" s="8"/>
      <c r="R5" s="131" t="s">
        <v>59</v>
      </c>
      <c r="S5" s="132"/>
      <c r="T5" s="133"/>
      <c r="U5" s="133"/>
      <c r="V5" s="134"/>
      <c r="W5" s="8"/>
      <c r="X5" s="180"/>
    </row>
    <row r="6" spans="1:31" ht="15.75" customHeight="1" x14ac:dyDescent="0.25">
      <c r="K6" s="125"/>
    </row>
    <row r="7" spans="1:31" ht="36" customHeight="1" x14ac:dyDescent="0.3">
      <c r="A7" s="49"/>
      <c r="B7" s="22" t="s">
        <v>23</v>
      </c>
      <c r="C7" s="188"/>
      <c r="D7" s="22" t="s">
        <v>1</v>
      </c>
      <c r="E7" s="22" t="s">
        <v>2</v>
      </c>
      <c r="F7" s="22" t="s">
        <v>3</v>
      </c>
      <c r="G7" s="22" t="s">
        <v>4</v>
      </c>
      <c r="H7" s="22" t="s">
        <v>13</v>
      </c>
      <c r="I7" s="23"/>
      <c r="J7" s="23"/>
      <c r="K7" s="22" t="s">
        <v>5</v>
      </c>
      <c r="L7" s="22" t="s">
        <v>6</v>
      </c>
      <c r="M7" s="22" t="s">
        <v>7</v>
      </c>
      <c r="N7" s="22" t="s">
        <v>8</v>
      </c>
      <c r="O7" s="22" t="s">
        <v>14</v>
      </c>
      <c r="P7" s="23"/>
      <c r="Q7" s="23"/>
      <c r="R7" s="22" t="s">
        <v>9</v>
      </c>
      <c r="S7" s="22" t="s">
        <v>10</v>
      </c>
      <c r="T7" s="22" t="s">
        <v>11</v>
      </c>
      <c r="U7" s="22" t="s">
        <v>12</v>
      </c>
      <c r="V7" s="22" t="s">
        <v>15</v>
      </c>
      <c r="W7" s="23"/>
      <c r="X7" s="22" t="s">
        <v>16</v>
      </c>
    </row>
    <row r="8" spans="1:31" ht="18" customHeight="1" x14ac:dyDescent="0.3">
      <c r="A8" s="50"/>
      <c r="B8" s="81" t="s">
        <v>48</v>
      </c>
      <c r="C8" s="194"/>
      <c r="D8" s="345">
        <v>239218.01</v>
      </c>
      <c r="E8" s="345">
        <v>664011.13</v>
      </c>
      <c r="F8" s="345">
        <v>416288.20999999996</v>
      </c>
      <c r="G8" s="345">
        <v>1004313.4400000002</v>
      </c>
      <c r="H8" s="26">
        <f t="shared" ref="H8:H23" si="0">SUM(D8:G8)</f>
        <v>2323830.79</v>
      </c>
      <c r="I8" s="24"/>
      <c r="J8" s="24"/>
      <c r="K8" s="26">
        <v>672918.55999999994</v>
      </c>
      <c r="L8" s="26">
        <v>753614.01</v>
      </c>
      <c r="M8" s="26">
        <v>1012658.4199999999</v>
      </c>
      <c r="N8" s="26">
        <v>1476759.74</v>
      </c>
      <c r="O8" s="26">
        <f>SUM(K8:N8)</f>
        <v>3915950.7299999995</v>
      </c>
      <c r="P8" s="24"/>
      <c r="Q8" s="24"/>
      <c r="R8" s="26">
        <v>719521.35000000009</v>
      </c>
      <c r="S8" s="26">
        <v>1319307.4999999995</v>
      </c>
      <c r="T8" s="26">
        <v>1354192.1</v>
      </c>
      <c r="U8" s="26">
        <v>2360807.2400000002</v>
      </c>
      <c r="V8" s="26">
        <f>SUM(R8:U8)</f>
        <v>5753828.1899999995</v>
      </c>
      <c r="W8" s="24"/>
      <c r="X8" s="26">
        <f>V8+O8+H8</f>
        <v>11993609.709999997</v>
      </c>
      <c r="AE8" s="53"/>
    </row>
    <row r="9" spans="1:31" ht="18" customHeight="1" x14ac:dyDescent="0.3">
      <c r="A9" s="50"/>
      <c r="B9" s="81" t="s">
        <v>49</v>
      </c>
      <c r="C9" s="194"/>
      <c r="D9" s="345">
        <v>773728.97</v>
      </c>
      <c r="E9" s="345">
        <v>1374208.23</v>
      </c>
      <c r="F9" s="345">
        <v>1964948.2599999998</v>
      </c>
      <c r="G9" s="345">
        <v>2468445.2999999998</v>
      </c>
      <c r="H9" s="26">
        <f t="shared" si="0"/>
        <v>6581330.7599999998</v>
      </c>
      <c r="I9" s="24"/>
      <c r="J9" s="24"/>
      <c r="K9" s="26">
        <v>1740744.7600000002</v>
      </c>
      <c r="L9" s="26">
        <v>2557711.85</v>
      </c>
      <c r="M9" s="26">
        <v>2163206.59</v>
      </c>
      <c r="N9" s="26">
        <v>1058108.96</v>
      </c>
      <c r="O9" s="26">
        <f t="shared" ref="O9:O22" si="1">SUM(K9:N9)</f>
        <v>7519772.1600000001</v>
      </c>
      <c r="P9" s="24"/>
      <c r="Q9" s="24"/>
      <c r="R9" s="26">
        <v>1600751.3799999997</v>
      </c>
      <c r="S9" s="26">
        <v>3425469.7299999995</v>
      </c>
      <c r="T9" s="26">
        <v>4361033.4099999992</v>
      </c>
      <c r="U9" s="26">
        <v>7108593.4499999993</v>
      </c>
      <c r="V9" s="26">
        <f>SUM(R9:U9)</f>
        <v>16495847.969999999</v>
      </c>
      <c r="W9" s="24"/>
      <c r="X9" s="26">
        <f t="shared" ref="X9:X23" si="2">V9+O9+H9</f>
        <v>30596950.890000001</v>
      </c>
      <c r="AE9" s="53"/>
    </row>
    <row r="10" spans="1:31" ht="18" customHeight="1" x14ac:dyDescent="0.3">
      <c r="A10" s="50"/>
      <c r="B10" s="81" t="s">
        <v>50</v>
      </c>
      <c r="C10" s="194"/>
      <c r="D10" s="345">
        <v>124245</v>
      </c>
      <c r="E10" s="345">
        <v>62707.68</v>
      </c>
      <c r="F10" s="345">
        <v>60338.979999999996</v>
      </c>
      <c r="G10" s="345">
        <v>73343.27</v>
      </c>
      <c r="H10" s="26">
        <f t="shared" si="0"/>
        <v>320634.93</v>
      </c>
      <c r="I10" s="24"/>
      <c r="J10" s="24"/>
      <c r="K10" s="26">
        <v>302201.51</v>
      </c>
      <c r="L10" s="26">
        <v>98057.82</v>
      </c>
      <c r="M10" s="26">
        <v>127591.38999999998</v>
      </c>
      <c r="N10" s="26">
        <v>1218867.3799999999</v>
      </c>
      <c r="O10" s="26">
        <f t="shared" si="1"/>
        <v>1746718.0999999999</v>
      </c>
      <c r="P10" s="24"/>
      <c r="Q10" s="24"/>
      <c r="R10" s="26">
        <v>-198276.31999999983</v>
      </c>
      <c r="S10" s="26">
        <v>480389.42999999993</v>
      </c>
      <c r="T10" s="26">
        <v>680374.39</v>
      </c>
      <c r="U10" s="26">
        <v>3215729.89</v>
      </c>
      <c r="V10" s="26">
        <f t="shared" ref="V10:V22" si="3">SUM(R10:U10)</f>
        <v>4178217.39</v>
      </c>
      <c r="W10" s="24"/>
      <c r="X10" s="26">
        <f t="shared" si="2"/>
        <v>6245570.4199999999</v>
      </c>
      <c r="AE10" s="53"/>
    </row>
    <row r="11" spans="1:31" ht="18" customHeight="1" x14ac:dyDescent="0.3">
      <c r="A11" s="52"/>
      <c r="B11" s="81" t="s">
        <v>51</v>
      </c>
      <c r="C11" s="194"/>
      <c r="D11" s="345">
        <v>93183.75</v>
      </c>
      <c r="E11" s="345">
        <v>108903.84</v>
      </c>
      <c r="F11" s="345">
        <v>42653.829999999994</v>
      </c>
      <c r="G11" s="345">
        <v>120252.83</v>
      </c>
      <c r="H11" s="26">
        <f t="shared" si="0"/>
        <v>364994.25</v>
      </c>
      <c r="I11" s="24"/>
      <c r="J11" s="24"/>
      <c r="K11" s="26">
        <v>90851.28</v>
      </c>
      <c r="L11" s="26">
        <v>488899.1</v>
      </c>
      <c r="M11" s="26">
        <v>628674.66999999993</v>
      </c>
      <c r="N11" s="26">
        <v>387880.42</v>
      </c>
      <c r="O11" s="26">
        <f t="shared" si="1"/>
        <v>1596305.4699999997</v>
      </c>
      <c r="P11" s="24"/>
      <c r="Q11" s="24"/>
      <c r="R11" s="26">
        <v>-112768.77999999997</v>
      </c>
      <c r="S11" s="26">
        <v>420634.27</v>
      </c>
      <c r="T11" s="26">
        <v>1033075.6799999999</v>
      </c>
      <c r="U11" s="26">
        <v>889116.8</v>
      </c>
      <c r="V11" s="26">
        <f t="shared" si="3"/>
        <v>2230057.9699999997</v>
      </c>
      <c r="W11" s="24"/>
      <c r="X11" s="26">
        <f t="shared" si="2"/>
        <v>4191357.6899999995</v>
      </c>
      <c r="AE11" s="53"/>
    </row>
    <row r="12" spans="1:31" s="21" customFormat="1" ht="18" customHeight="1" x14ac:dyDescent="0.3">
      <c r="A12" s="51"/>
      <c r="B12" s="82" t="s">
        <v>42</v>
      </c>
      <c r="C12" s="195"/>
      <c r="D12" s="346">
        <f>SUM(D8:D11)</f>
        <v>1230375.73</v>
      </c>
      <c r="E12" s="346">
        <f>SUM(E8:E11)</f>
        <v>2209830.88</v>
      </c>
      <c r="F12" s="346">
        <f>SUM(F8:F11)</f>
        <v>2484229.2799999998</v>
      </c>
      <c r="G12" s="346">
        <f>SUM(G8:G11)</f>
        <v>3666354.8400000003</v>
      </c>
      <c r="H12" s="83">
        <f t="shared" si="0"/>
        <v>9590790.7300000004</v>
      </c>
      <c r="I12" s="25"/>
      <c r="J12" s="25"/>
      <c r="K12" s="83">
        <f>SUM(K8:K11)</f>
        <v>2806716.11</v>
      </c>
      <c r="L12" s="83">
        <f>SUM(L8:L11)</f>
        <v>3898282.7800000003</v>
      </c>
      <c r="M12" s="83">
        <f>SUM(M8:M11)</f>
        <v>3932131.07</v>
      </c>
      <c r="N12" s="83">
        <f>SUM(N8:N11)</f>
        <v>4141616.5</v>
      </c>
      <c r="O12" s="83">
        <f t="shared" si="1"/>
        <v>14778746.460000001</v>
      </c>
      <c r="P12" s="25"/>
      <c r="Q12" s="25"/>
      <c r="R12" s="83">
        <f>SUM(R8:R11)</f>
        <v>2009227.6299999997</v>
      </c>
      <c r="S12" s="83">
        <f>SUM(S8:S11)</f>
        <v>5645800.9299999978</v>
      </c>
      <c r="T12" s="83">
        <f>SUM(T8:T11)</f>
        <v>7428675.5799999991</v>
      </c>
      <c r="U12" s="83">
        <f>SUM(U8:U11)</f>
        <v>13574247.380000001</v>
      </c>
      <c r="V12" s="83">
        <f t="shared" si="3"/>
        <v>28657951.519999996</v>
      </c>
      <c r="W12" s="25"/>
      <c r="X12" s="83">
        <f t="shared" si="2"/>
        <v>53027488.709999993</v>
      </c>
      <c r="Z12" s="57"/>
      <c r="AE12" s="53"/>
    </row>
    <row r="13" spans="1:31" ht="18" customHeight="1" x14ac:dyDescent="0.3">
      <c r="B13" s="85" t="s">
        <v>52</v>
      </c>
      <c r="C13" s="194"/>
      <c r="D13" s="347">
        <v>1138006.4099999999</v>
      </c>
      <c r="E13" s="347">
        <v>1184551.1000000001</v>
      </c>
      <c r="F13" s="347">
        <v>2284706.2500000009</v>
      </c>
      <c r="G13" s="347">
        <v>2469950.4000000004</v>
      </c>
      <c r="H13" s="86">
        <f t="shared" si="0"/>
        <v>7077214.1600000011</v>
      </c>
      <c r="I13" s="24"/>
      <c r="J13" s="24"/>
      <c r="K13" s="86">
        <v>2140858.63</v>
      </c>
      <c r="L13" s="86">
        <v>2253041.79</v>
      </c>
      <c r="M13" s="86">
        <v>1832175.0299999998</v>
      </c>
      <c r="N13" s="86">
        <v>1645207.7400000002</v>
      </c>
      <c r="O13" s="86">
        <f t="shared" si="1"/>
        <v>7871283.1899999995</v>
      </c>
      <c r="P13" s="24"/>
      <c r="Q13" s="24"/>
      <c r="R13" s="404">
        <v>1406583.33</v>
      </c>
      <c r="S13" s="86">
        <v>875538.17999999993</v>
      </c>
      <c r="T13" s="86">
        <v>1010416.4999999998</v>
      </c>
      <c r="U13" s="86">
        <v>2851255.12</v>
      </c>
      <c r="V13" s="86">
        <f t="shared" si="3"/>
        <v>6143793.1299999999</v>
      </c>
      <c r="W13" s="24">
        <v>1406583.33</v>
      </c>
      <c r="X13" s="86">
        <f>V13+O13+H13</f>
        <v>21092290.48</v>
      </c>
      <c r="AE13" s="53"/>
    </row>
    <row r="14" spans="1:31" ht="18" customHeight="1" x14ac:dyDescent="0.3">
      <c r="B14" s="85" t="s">
        <v>53</v>
      </c>
      <c r="C14" s="194"/>
      <c r="D14" s="347">
        <v>201070.51</v>
      </c>
      <c r="E14" s="347">
        <v>146947.99</v>
      </c>
      <c r="F14" s="347">
        <v>404954.05000000016</v>
      </c>
      <c r="G14" s="347">
        <v>640039.39</v>
      </c>
      <c r="H14" s="86">
        <f t="shared" si="0"/>
        <v>1393011.9400000002</v>
      </c>
      <c r="I14" s="24"/>
      <c r="J14" s="24"/>
      <c r="K14" s="86">
        <v>559215.12999999989</v>
      </c>
      <c r="L14" s="86">
        <v>341011.23</v>
      </c>
      <c r="M14" s="86">
        <v>305058.7699999999</v>
      </c>
      <c r="N14" s="86">
        <v>522183.26999999996</v>
      </c>
      <c r="O14" s="86">
        <f t="shared" si="1"/>
        <v>1727468.4</v>
      </c>
      <c r="P14" s="24"/>
      <c r="Q14" s="24"/>
      <c r="R14" s="404">
        <v>430210.27999999997</v>
      </c>
      <c r="S14" s="86">
        <v>330273.51</v>
      </c>
      <c r="T14" s="86">
        <v>621264.06999999995</v>
      </c>
      <c r="U14" s="86">
        <v>598980.72</v>
      </c>
      <c r="V14" s="86">
        <f t="shared" si="3"/>
        <v>1980728.5799999998</v>
      </c>
      <c r="W14" s="24"/>
      <c r="X14" s="86">
        <f t="shared" si="2"/>
        <v>5101208.92</v>
      </c>
      <c r="AE14" s="53"/>
    </row>
    <row r="15" spans="1:31" ht="18" customHeight="1" x14ac:dyDescent="0.3">
      <c r="B15" s="85" t="s">
        <v>54</v>
      </c>
      <c r="C15" s="194"/>
      <c r="D15" s="347">
        <v>373961.10000000009</v>
      </c>
      <c r="E15" s="347">
        <v>1539594.97</v>
      </c>
      <c r="F15" s="347">
        <v>1803160.42</v>
      </c>
      <c r="G15" s="347">
        <v>1247284.67</v>
      </c>
      <c r="H15" s="86">
        <f t="shared" si="0"/>
        <v>4964001.16</v>
      </c>
      <c r="I15" s="24"/>
      <c r="J15" s="24"/>
      <c r="K15" s="86">
        <v>1099643.32</v>
      </c>
      <c r="L15" s="86">
        <v>1774339.23</v>
      </c>
      <c r="M15" s="86">
        <v>2596959.59</v>
      </c>
      <c r="N15" s="86">
        <v>1658362.47</v>
      </c>
      <c r="O15" s="86">
        <f t="shared" si="1"/>
        <v>7129304.6099999994</v>
      </c>
      <c r="P15" s="24"/>
      <c r="Q15" s="24"/>
      <c r="R15" s="404">
        <v>1285494.3799999999</v>
      </c>
      <c r="S15" s="86">
        <v>2593103.09</v>
      </c>
      <c r="T15" s="86">
        <v>3532947.6599999997</v>
      </c>
      <c r="U15" s="86">
        <v>4009203.66</v>
      </c>
      <c r="V15" s="86">
        <f t="shared" si="3"/>
        <v>11420748.789999999</v>
      </c>
      <c r="W15" s="24"/>
      <c r="X15" s="86">
        <f t="shared" si="2"/>
        <v>23514054.559999999</v>
      </c>
      <c r="AE15" s="53"/>
    </row>
    <row r="16" spans="1:31" ht="18" customHeight="1" x14ac:dyDescent="0.3">
      <c r="B16" s="85" t="s">
        <v>55</v>
      </c>
      <c r="C16" s="194"/>
      <c r="D16" s="347">
        <v>174274.33000000002</v>
      </c>
      <c r="E16" s="347">
        <v>289879.44</v>
      </c>
      <c r="F16" s="347">
        <v>333464.94999999995</v>
      </c>
      <c r="G16" s="347">
        <v>261164.59000000003</v>
      </c>
      <c r="H16" s="86">
        <f t="shared" si="0"/>
        <v>1058783.31</v>
      </c>
      <c r="I16" s="24"/>
      <c r="J16" s="24"/>
      <c r="K16" s="86">
        <v>174720.42</v>
      </c>
      <c r="L16" s="86">
        <v>382673.01999999996</v>
      </c>
      <c r="M16" s="86">
        <v>469035.88999999996</v>
      </c>
      <c r="N16" s="86">
        <v>248063.71999999997</v>
      </c>
      <c r="O16" s="86">
        <f t="shared" si="1"/>
        <v>1274493.0499999998</v>
      </c>
      <c r="P16" s="24"/>
      <c r="Q16" s="24"/>
      <c r="R16" s="404">
        <v>115829.26000000001</v>
      </c>
      <c r="S16" s="86">
        <v>417764.00000000012</v>
      </c>
      <c r="T16" s="86">
        <v>530986.04</v>
      </c>
      <c r="U16" s="86">
        <v>479622.32000000007</v>
      </c>
      <c r="V16" s="86">
        <f t="shared" si="3"/>
        <v>1544201.6200000003</v>
      </c>
      <c r="W16" s="24"/>
      <c r="X16" s="86">
        <f t="shared" si="2"/>
        <v>3877477.98</v>
      </c>
      <c r="AE16" s="53"/>
    </row>
    <row r="17" spans="1:31" ht="18" customHeight="1" x14ac:dyDescent="0.3">
      <c r="B17" s="85" t="s">
        <v>56</v>
      </c>
      <c r="C17" s="194"/>
      <c r="D17" s="347">
        <v>0</v>
      </c>
      <c r="E17" s="347">
        <v>31754.620000000003</v>
      </c>
      <c r="F17" s="347">
        <v>86430.699999999953</v>
      </c>
      <c r="G17" s="347">
        <v>63683.289999999994</v>
      </c>
      <c r="H17" s="86">
        <f t="shared" si="0"/>
        <v>181868.60999999993</v>
      </c>
      <c r="I17" s="24"/>
      <c r="J17" s="24"/>
      <c r="K17" s="86">
        <v>73556.800000000003</v>
      </c>
      <c r="L17" s="86">
        <v>76654.820000000007</v>
      </c>
      <c r="M17" s="86">
        <v>95530.63</v>
      </c>
      <c r="N17" s="86">
        <v>77659.060000000012</v>
      </c>
      <c r="O17" s="86">
        <f t="shared" si="1"/>
        <v>323401.31</v>
      </c>
      <c r="P17" s="24"/>
      <c r="Q17" s="24"/>
      <c r="R17" s="404">
        <v>53624.989999999991</v>
      </c>
      <c r="S17" s="86">
        <v>46727.849999999991</v>
      </c>
      <c r="T17" s="86">
        <v>60424.61</v>
      </c>
      <c r="U17" s="86">
        <v>87132.98000000001</v>
      </c>
      <c r="V17" s="86">
        <f t="shared" si="3"/>
        <v>247910.43</v>
      </c>
      <c r="W17" s="24"/>
      <c r="X17" s="86">
        <f t="shared" si="2"/>
        <v>753180.34999999986</v>
      </c>
      <c r="AE17" s="53"/>
    </row>
    <row r="18" spans="1:31" ht="18" customHeight="1" x14ac:dyDescent="0.3">
      <c r="B18" s="85" t="s">
        <v>57</v>
      </c>
      <c r="C18" s="194"/>
      <c r="D18" s="347">
        <v>77520.87</v>
      </c>
      <c r="E18" s="347">
        <v>118905.78</v>
      </c>
      <c r="F18" s="347">
        <v>112550.47</v>
      </c>
      <c r="G18" s="347">
        <v>99472.25</v>
      </c>
      <c r="H18" s="86">
        <f t="shared" si="0"/>
        <v>408449.37</v>
      </c>
      <c r="I18" s="24"/>
      <c r="J18" s="24"/>
      <c r="K18" s="86">
        <v>105251.45999999999</v>
      </c>
      <c r="L18" s="86">
        <v>76588.039999999994</v>
      </c>
      <c r="M18" s="86">
        <v>93252.770000000019</v>
      </c>
      <c r="N18" s="86">
        <v>41223.12000000001</v>
      </c>
      <c r="O18" s="86">
        <f t="shared" si="1"/>
        <v>316315.39</v>
      </c>
      <c r="P18" s="24"/>
      <c r="Q18" s="24"/>
      <c r="R18" s="404">
        <v>428.52000000000044</v>
      </c>
      <c r="S18" s="86">
        <v>0</v>
      </c>
      <c r="T18" s="86">
        <v>0</v>
      </c>
      <c r="U18" s="86">
        <v>197.14</v>
      </c>
      <c r="V18" s="86">
        <f t="shared" si="3"/>
        <v>625.66000000000042</v>
      </c>
      <c r="W18" s="24"/>
      <c r="X18" s="86">
        <f t="shared" si="2"/>
        <v>725390.41999999993</v>
      </c>
      <c r="AE18" s="53"/>
    </row>
    <row r="19" spans="1:31" ht="18" customHeight="1" x14ac:dyDescent="0.3">
      <c r="B19" s="85" t="s">
        <v>58</v>
      </c>
      <c r="C19" s="194"/>
      <c r="D19" s="347">
        <v>492935.33000000007</v>
      </c>
      <c r="E19" s="347">
        <v>977601.58000000007</v>
      </c>
      <c r="F19" s="347">
        <v>1330864.73</v>
      </c>
      <c r="G19" s="347">
        <v>1017486.0199999999</v>
      </c>
      <c r="H19" s="86">
        <f t="shared" si="0"/>
        <v>3818887.66</v>
      </c>
      <c r="I19" s="24"/>
      <c r="J19" s="24"/>
      <c r="K19" s="86">
        <v>465657.48</v>
      </c>
      <c r="L19" s="86">
        <v>1396472.4</v>
      </c>
      <c r="M19" s="86">
        <v>808179.35999999987</v>
      </c>
      <c r="N19" s="86">
        <v>869138.63</v>
      </c>
      <c r="O19" s="86">
        <f t="shared" si="1"/>
        <v>3539447.8699999996</v>
      </c>
      <c r="P19" s="24"/>
      <c r="Q19" s="24"/>
      <c r="R19" s="86">
        <v>591861.96</v>
      </c>
      <c r="S19" s="86">
        <v>889571.15999999992</v>
      </c>
      <c r="T19" s="86">
        <v>912481.91</v>
      </c>
      <c r="U19" s="86">
        <v>1059992.9499999997</v>
      </c>
      <c r="V19" s="86">
        <f t="shared" si="3"/>
        <v>3453907.9799999995</v>
      </c>
      <c r="W19" s="24"/>
      <c r="X19" s="86">
        <f t="shared" si="2"/>
        <v>10812243.51</v>
      </c>
      <c r="AE19" s="53"/>
    </row>
    <row r="20" spans="1:31" s="21" customFormat="1" ht="18" customHeight="1" x14ac:dyDescent="0.3">
      <c r="B20" s="87" t="s">
        <v>43</v>
      </c>
      <c r="C20" s="195"/>
      <c r="D20" s="352">
        <f>SUM(D13:D19)</f>
        <v>2457768.5500000003</v>
      </c>
      <c r="E20" s="352">
        <f>SUM(E13:E19)</f>
        <v>4289235.4800000004</v>
      </c>
      <c r="F20" s="352">
        <f>SUM(F13:F19)</f>
        <v>6356131.5700000003</v>
      </c>
      <c r="G20" s="352">
        <f>SUM(G13:G19)</f>
        <v>5799080.6100000003</v>
      </c>
      <c r="H20" s="88">
        <f t="shared" si="0"/>
        <v>18902216.210000001</v>
      </c>
      <c r="I20" s="25"/>
      <c r="J20" s="25"/>
      <c r="K20" s="88">
        <f>SUM(K13:K19)</f>
        <v>4618903.24</v>
      </c>
      <c r="L20" s="88">
        <f>SUM(L13:L19)</f>
        <v>6300780.5299999993</v>
      </c>
      <c r="M20" s="88">
        <f>SUM(M13:M19)</f>
        <v>6200192.0399999991</v>
      </c>
      <c r="N20" s="88">
        <f>SUM(N13:N19)</f>
        <v>5061838.0100000007</v>
      </c>
      <c r="O20" s="88">
        <f t="shared" si="1"/>
        <v>22181713.82</v>
      </c>
      <c r="P20" s="25"/>
      <c r="Q20" s="25"/>
      <c r="R20" s="408">
        <f>SUM(R13:R19)</f>
        <v>3884032.72</v>
      </c>
      <c r="S20" s="88">
        <f>SUM(S13:S19)</f>
        <v>5152977.79</v>
      </c>
      <c r="T20" s="88">
        <f>SUM(T13:T19)</f>
        <v>6668520.79</v>
      </c>
      <c r="U20" s="88">
        <f>SUM(U13:U19)</f>
        <v>9086384.8900000006</v>
      </c>
      <c r="V20" s="88">
        <f t="shared" si="3"/>
        <v>24791916.190000001</v>
      </c>
      <c r="W20" s="25"/>
      <c r="X20" s="88">
        <f t="shared" si="2"/>
        <v>65875846.220000006</v>
      </c>
      <c r="Z20" s="57"/>
      <c r="AE20" s="53"/>
    </row>
    <row r="21" spans="1:31" ht="18" customHeight="1" x14ac:dyDescent="0.3">
      <c r="B21" s="89" t="s">
        <v>44</v>
      </c>
      <c r="C21" s="195"/>
      <c r="D21" s="354">
        <v>19120.45</v>
      </c>
      <c r="E21" s="354">
        <v>812215.4800000001</v>
      </c>
      <c r="F21" s="354">
        <v>618094.07000000007</v>
      </c>
      <c r="G21" s="354">
        <v>1100021.97</v>
      </c>
      <c r="H21" s="90">
        <f t="shared" si="0"/>
        <v>2549451.9699999997</v>
      </c>
      <c r="I21" s="24"/>
      <c r="J21" s="24"/>
      <c r="K21" s="90">
        <v>536950.81999999995</v>
      </c>
      <c r="L21" s="90">
        <v>302838.94</v>
      </c>
      <c r="M21" s="90">
        <v>661301.6</v>
      </c>
      <c r="N21" s="90">
        <v>378994.77</v>
      </c>
      <c r="O21" s="90">
        <f t="shared" si="1"/>
        <v>1880086.13</v>
      </c>
      <c r="P21" s="24"/>
      <c r="Q21" s="24"/>
      <c r="R21" s="405">
        <v>308821.3</v>
      </c>
      <c r="S21" s="90">
        <v>305749.74</v>
      </c>
      <c r="T21" s="90">
        <v>283208.3</v>
      </c>
      <c r="U21" s="90">
        <v>181412.2</v>
      </c>
      <c r="V21" s="90">
        <f t="shared" si="3"/>
        <v>1079191.54</v>
      </c>
      <c r="W21" s="24"/>
      <c r="X21" s="90">
        <f t="shared" si="2"/>
        <v>5508729.6399999997</v>
      </c>
      <c r="AE21" s="53"/>
    </row>
    <row r="22" spans="1:31" ht="18" customHeight="1" x14ac:dyDescent="0.3">
      <c r="B22" s="91" t="s">
        <v>45</v>
      </c>
      <c r="C22" s="195"/>
      <c r="D22" s="355">
        <v>1409309.21</v>
      </c>
      <c r="E22" s="355">
        <v>755539.31000000029</v>
      </c>
      <c r="F22" s="355">
        <v>551143.02999999991</v>
      </c>
      <c r="G22" s="355">
        <v>673951.45000000019</v>
      </c>
      <c r="H22" s="92">
        <f t="shared" si="0"/>
        <v>3389943.0000000005</v>
      </c>
      <c r="I22" s="24"/>
      <c r="J22" s="24"/>
      <c r="K22" s="92">
        <v>718221.43000000017</v>
      </c>
      <c r="L22" s="92">
        <v>1198446.77</v>
      </c>
      <c r="M22" s="92">
        <v>453962.72</v>
      </c>
      <c r="N22" s="92">
        <v>306912.53999999992</v>
      </c>
      <c r="O22" s="92">
        <f t="shared" si="1"/>
        <v>2677543.46</v>
      </c>
      <c r="P22" s="24"/>
      <c r="Q22" s="24"/>
      <c r="R22" s="406">
        <v>238404.75</v>
      </c>
      <c r="S22" s="92">
        <v>1080626.6100000001</v>
      </c>
      <c r="T22" s="92">
        <v>636075.85</v>
      </c>
      <c r="U22" s="92">
        <v>1482419.48</v>
      </c>
      <c r="V22" s="92">
        <f t="shared" si="3"/>
        <v>3437526.69</v>
      </c>
      <c r="W22" s="24"/>
      <c r="X22" s="92">
        <f t="shared" si="2"/>
        <v>9505013.1500000004</v>
      </c>
      <c r="AE22" s="53"/>
    </row>
    <row r="23" spans="1:31" s="21" customFormat="1" ht="24.75" customHeight="1" x14ac:dyDescent="0.3">
      <c r="B23" s="254" t="s">
        <v>46</v>
      </c>
      <c r="C23" s="195"/>
      <c r="D23" s="255">
        <f>D22+D21+D20+D12</f>
        <v>5116573.9399999995</v>
      </c>
      <c r="E23" s="255">
        <f>E22+E21+E20+E12</f>
        <v>8066821.1500000013</v>
      </c>
      <c r="F23" s="255">
        <f>F22+F21+F20+F12</f>
        <v>10009597.949999999</v>
      </c>
      <c r="G23" s="255">
        <f>G22+G21+G20+G12</f>
        <v>11239408.870000001</v>
      </c>
      <c r="H23" s="255">
        <f t="shared" si="0"/>
        <v>34432401.909999996</v>
      </c>
      <c r="I23" s="25"/>
      <c r="J23" s="25"/>
      <c r="K23" s="255">
        <f>K22+K21+K20+K12</f>
        <v>8680791.5999999996</v>
      </c>
      <c r="L23" s="255">
        <f>L22+L21+L20+L12</f>
        <v>11700349.02</v>
      </c>
      <c r="M23" s="255">
        <f>M22+M21+M20+M12</f>
        <v>11247587.43</v>
      </c>
      <c r="N23" s="255">
        <f>N22+N21+N20+N12</f>
        <v>9889361.8200000003</v>
      </c>
      <c r="O23" s="255">
        <f>O22+O21+O20+O12</f>
        <v>41518089.870000005</v>
      </c>
      <c r="P23" s="25"/>
      <c r="Q23" s="25"/>
      <c r="R23" s="409">
        <f>R22+R21+R20+R12</f>
        <v>6440486.4000000004</v>
      </c>
      <c r="S23" s="255">
        <f>S22+S21+S20+S12</f>
        <v>12185155.069999998</v>
      </c>
      <c r="T23" s="255">
        <f>T22+T21+T20+T12</f>
        <v>15016480.52</v>
      </c>
      <c r="U23" s="255">
        <f>U22+U21+U20+U12</f>
        <v>24324463.950000003</v>
      </c>
      <c r="V23" s="255">
        <f>V22+V21+V20+V12</f>
        <v>57966585.939999998</v>
      </c>
      <c r="W23" s="25"/>
      <c r="X23" s="255">
        <f t="shared" si="2"/>
        <v>133917077.72</v>
      </c>
      <c r="AE23" s="53"/>
    </row>
    <row r="24" spans="1:31" s="21" customFormat="1" ht="24.75" customHeight="1" x14ac:dyDescent="0.3">
      <c r="B24" s="254" t="s">
        <v>47</v>
      </c>
      <c r="C24" s="195"/>
      <c r="D24" s="255">
        <f>D23</f>
        <v>5116573.9399999995</v>
      </c>
      <c r="E24" s="255">
        <f>D24+E23</f>
        <v>13183395.09</v>
      </c>
      <c r="F24" s="255">
        <f>E24+F23</f>
        <v>23192993.039999999</v>
      </c>
      <c r="G24" s="255">
        <f>F24+G23</f>
        <v>34432401.909999996</v>
      </c>
      <c r="H24" s="255"/>
      <c r="I24" s="25"/>
      <c r="J24" s="25"/>
      <c r="K24" s="255">
        <f>G24+K23</f>
        <v>43113193.509999998</v>
      </c>
      <c r="L24" s="255">
        <f>K24+L23</f>
        <v>54813542.530000001</v>
      </c>
      <c r="M24" s="255">
        <f>L24+M23</f>
        <v>66061129.960000001</v>
      </c>
      <c r="N24" s="255">
        <f>M24+N23</f>
        <v>75950491.780000001</v>
      </c>
      <c r="O24" s="255"/>
      <c r="P24" s="25"/>
      <c r="Q24" s="25"/>
      <c r="R24" s="255">
        <f>N24+R23</f>
        <v>82390978.180000007</v>
      </c>
      <c r="S24" s="255">
        <f>R24+S23</f>
        <v>94576133.25</v>
      </c>
      <c r="T24" s="255">
        <f>S24+T23</f>
        <v>109592613.77</v>
      </c>
      <c r="U24" s="255">
        <f>T24+U23</f>
        <v>133917077.72</v>
      </c>
      <c r="V24" s="255"/>
      <c r="W24" s="25"/>
      <c r="X24" s="255"/>
      <c r="AE24" s="304"/>
    </row>
    <row r="25" spans="1:31" ht="18" customHeight="1" x14ac:dyDescent="0.3">
      <c r="B25" s="59"/>
      <c r="C25" s="197"/>
      <c r="D25" s="59"/>
      <c r="E25" s="59"/>
      <c r="F25" s="59"/>
      <c r="G25" s="59"/>
      <c r="H25" s="59"/>
      <c r="I25" s="59"/>
      <c r="J25" s="59"/>
      <c r="K25" s="59"/>
      <c r="L25" s="59"/>
      <c r="M25" s="59"/>
      <c r="N25" s="59"/>
      <c r="O25" s="59"/>
      <c r="P25" s="59"/>
      <c r="Q25" s="59"/>
      <c r="R25" s="410"/>
      <c r="S25" s="410"/>
      <c r="T25" s="59"/>
      <c r="U25" s="59"/>
      <c r="V25" s="59"/>
      <c r="W25" s="59"/>
      <c r="X25" s="59"/>
      <c r="AE25" s="53"/>
    </row>
    <row r="26" spans="1:31" ht="36" customHeight="1" x14ac:dyDescent="0.3">
      <c r="A26" s="56"/>
      <c r="B26" s="22" t="s">
        <v>163</v>
      </c>
      <c r="C26" s="188"/>
      <c r="D26" s="22" t="s">
        <v>1</v>
      </c>
      <c r="E26" s="22" t="s">
        <v>2</v>
      </c>
      <c r="F26" s="22" t="s">
        <v>3</v>
      </c>
      <c r="G26" s="22" t="s">
        <v>4</v>
      </c>
      <c r="H26" s="22" t="s">
        <v>13</v>
      </c>
      <c r="I26" s="23"/>
      <c r="J26" s="23"/>
      <c r="K26" s="22" t="s">
        <v>5</v>
      </c>
      <c r="L26" s="22" t="s">
        <v>6</v>
      </c>
      <c r="M26" s="22" t="s">
        <v>7</v>
      </c>
      <c r="N26" s="22" t="s">
        <v>8</v>
      </c>
      <c r="O26" s="22" t="s">
        <v>14</v>
      </c>
      <c r="P26" s="23"/>
      <c r="Q26" s="23"/>
      <c r="R26" s="22" t="s">
        <v>9</v>
      </c>
      <c r="S26" s="22" t="s">
        <v>10</v>
      </c>
      <c r="T26" s="22" t="s">
        <v>11</v>
      </c>
      <c r="U26" s="22" t="s">
        <v>12</v>
      </c>
      <c r="V26" s="22" t="s">
        <v>15</v>
      </c>
      <c r="W26" s="23"/>
      <c r="X26" s="22" t="s">
        <v>16</v>
      </c>
      <c r="AE26" s="53"/>
    </row>
    <row r="27" spans="1:31" ht="18" customHeight="1" x14ac:dyDescent="0.3">
      <c r="A27" s="56"/>
      <c r="B27" s="81" t="s">
        <v>48</v>
      </c>
      <c r="C27" s="194"/>
      <c r="D27" s="26">
        <v>102715.40887289948</v>
      </c>
      <c r="E27" s="26">
        <v>850483.21715755179</v>
      </c>
      <c r="F27" s="26">
        <v>1120635.116213904</v>
      </c>
      <c r="G27" s="26">
        <v>1148246.2577556449</v>
      </c>
      <c r="H27" s="26">
        <f t="shared" ref="H27:H42" si="4">SUM(D27:G27)</f>
        <v>3222080</v>
      </c>
      <c r="I27" s="24"/>
      <c r="J27" s="24"/>
      <c r="K27" s="26">
        <v>719154.09090909141</v>
      </c>
      <c r="L27" s="306">
        <v>1051071.3636363635</v>
      </c>
      <c r="M27" s="306">
        <v>1382988.636363636</v>
      </c>
      <c r="N27" s="306">
        <v>1714905.9090909092</v>
      </c>
      <c r="O27" s="306">
        <f>SUM(K27:N27)</f>
        <v>4868120</v>
      </c>
      <c r="P27" s="64"/>
      <c r="Q27" s="64"/>
      <c r="R27" s="26">
        <v>1146180.7495275612</v>
      </c>
      <c r="S27" s="26">
        <v>1738594.9204713246</v>
      </c>
      <c r="T27" s="26">
        <v>2331009.0914150826</v>
      </c>
      <c r="U27" s="26">
        <v>2835655.2385860309</v>
      </c>
      <c r="V27" s="26">
        <f t="shared" ref="V27:V32" si="5">SUM(R27:U27)</f>
        <v>8051440</v>
      </c>
      <c r="W27" s="64"/>
      <c r="X27" s="26">
        <f>V27+O27+H27</f>
        <v>16141640</v>
      </c>
      <c r="AE27" s="53"/>
    </row>
    <row r="28" spans="1:31" ht="18" customHeight="1" x14ac:dyDescent="0.3">
      <c r="A28" s="56"/>
      <c r="B28" s="81" t="s">
        <v>49</v>
      </c>
      <c r="C28" s="194"/>
      <c r="D28" s="26">
        <v>21527.874451984826</v>
      </c>
      <c r="E28" s="26">
        <v>1244667.4659248262</v>
      </c>
      <c r="F28" s="26">
        <v>2640092.7024034308</v>
      </c>
      <c r="G28" s="26">
        <v>4451001.957219759</v>
      </c>
      <c r="H28" s="26">
        <f t="shared" si="4"/>
        <v>8357290.0000000009</v>
      </c>
      <c r="I28" s="24"/>
      <c r="J28" s="24"/>
      <c r="K28" s="26">
        <v>1305944.5454545461</v>
      </c>
      <c r="L28" s="306">
        <v>1908688.1818181816</v>
      </c>
      <c r="M28" s="306">
        <v>2511431.818181817</v>
      </c>
      <c r="N28" s="306">
        <v>3114175.4545454541</v>
      </c>
      <c r="O28" s="306">
        <f>SUM(K28:N28)</f>
        <v>8840240</v>
      </c>
      <c r="P28" s="64"/>
      <c r="Q28" s="64"/>
      <c r="R28" s="26">
        <v>1869522.0697233225</v>
      </c>
      <c r="S28" s="26">
        <v>2835801.9234485915</v>
      </c>
      <c r="T28" s="26">
        <v>3802081.7771738516</v>
      </c>
      <c r="U28" s="26">
        <v>4625204.2296542358</v>
      </c>
      <c r="V28" s="26">
        <f t="shared" si="5"/>
        <v>13132610.000000002</v>
      </c>
      <c r="W28" s="64"/>
      <c r="X28" s="26">
        <f t="shared" ref="X28:X42" si="6">V28+O28+H28</f>
        <v>30330140</v>
      </c>
      <c r="AE28" s="53"/>
    </row>
    <row r="29" spans="1:31" ht="18" customHeight="1" x14ac:dyDescent="0.3">
      <c r="A29" s="56"/>
      <c r="B29" s="81" t="s">
        <v>50</v>
      </c>
      <c r="C29" s="194"/>
      <c r="D29" s="26">
        <v>0</v>
      </c>
      <c r="E29" s="26">
        <v>0</v>
      </c>
      <c r="F29" s="26">
        <v>48077.782811619822</v>
      </c>
      <c r="G29" s="26">
        <v>207092.21718838016</v>
      </c>
      <c r="H29" s="26">
        <f t="shared" si="4"/>
        <v>255170</v>
      </c>
      <c r="I29" s="24"/>
      <c r="J29" s="24"/>
      <c r="K29" s="26">
        <v>38617.386363636382</v>
      </c>
      <c r="L29" s="306">
        <v>56440.795454545449</v>
      </c>
      <c r="M29" s="306">
        <v>74264.204545454515</v>
      </c>
      <c r="N29" s="306">
        <v>92087.613636363632</v>
      </c>
      <c r="O29" s="306">
        <f>SUM(K29:N29)</f>
        <v>261410</v>
      </c>
      <c r="P29" s="64"/>
      <c r="Q29" s="64"/>
      <c r="R29" s="26">
        <v>45773.545875407624</v>
      </c>
      <c r="S29" s="26">
        <v>69432.028398441733</v>
      </c>
      <c r="T29" s="26">
        <v>93090.510921475623</v>
      </c>
      <c r="U29" s="26">
        <v>113243.91480467498</v>
      </c>
      <c r="V29" s="26">
        <f t="shared" si="5"/>
        <v>321539.99999999994</v>
      </c>
      <c r="W29" s="64"/>
      <c r="X29" s="26">
        <f t="shared" si="6"/>
        <v>838120</v>
      </c>
      <c r="AE29" s="53"/>
    </row>
    <row r="30" spans="1:31" ht="18" customHeight="1" x14ac:dyDescent="0.3">
      <c r="A30" s="56"/>
      <c r="B30" s="81" t="s">
        <v>51</v>
      </c>
      <c r="C30" s="194"/>
      <c r="D30" s="26">
        <v>0</v>
      </c>
      <c r="E30" s="26">
        <v>0</v>
      </c>
      <c r="F30" s="26">
        <v>122482.75374201396</v>
      </c>
      <c r="G30" s="26">
        <v>527587.24625798606</v>
      </c>
      <c r="H30" s="26">
        <f t="shared" si="4"/>
        <v>650070</v>
      </c>
      <c r="I30" s="24"/>
      <c r="J30" s="24"/>
      <c r="K30" s="26">
        <v>152185.68181818194</v>
      </c>
      <c r="L30" s="306">
        <v>222425.22727272732</v>
      </c>
      <c r="M30" s="306">
        <v>292664.77272727271</v>
      </c>
      <c r="N30" s="306">
        <v>362904.31818181823</v>
      </c>
      <c r="O30" s="306">
        <f>SUM(K30:N30)</f>
        <v>1030180.0000000002</v>
      </c>
      <c r="P30" s="64"/>
      <c r="Q30" s="64"/>
      <c r="R30" s="26">
        <v>255556.86410590989</v>
      </c>
      <c r="S30" s="26">
        <v>387643.80400670099</v>
      </c>
      <c r="T30" s="26">
        <v>519730.74390749086</v>
      </c>
      <c r="U30" s="26">
        <v>632248.58797989797</v>
      </c>
      <c r="V30" s="26">
        <f t="shared" si="5"/>
        <v>1795179.9999999995</v>
      </c>
      <c r="W30" s="64"/>
      <c r="X30" s="26">
        <f t="shared" si="6"/>
        <v>3475430</v>
      </c>
      <c r="AE30" s="53"/>
    </row>
    <row r="31" spans="1:31" s="21" customFormat="1" ht="18" customHeight="1" x14ac:dyDescent="0.3">
      <c r="A31" s="56"/>
      <c r="B31" s="82" t="s">
        <v>42</v>
      </c>
      <c r="C31" s="195"/>
      <c r="D31" s="83">
        <f>SUM(D27:D30)</f>
        <v>124243.28332488431</v>
      </c>
      <c r="E31" s="83">
        <f>SUM(E27:E30)</f>
        <v>2095150.683082378</v>
      </c>
      <c r="F31" s="83">
        <f>SUM(F27:F30)</f>
        <v>3931288.3551709685</v>
      </c>
      <c r="G31" s="83">
        <f>SUM(G27:G30)</f>
        <v>6333927.6784217693</v>
      </c>
      <c r="H31" s="83">
        <f t="shared" si="4"/>
        <v>12484610</v>
      </c>
      <c r="I31" s="25"/>
      <c r="J31" s="25"/>
      <c r="K31" s="83">
        <f>SUM(K27:K30)</f>
        <v>2215901.704545456</v>
      </c>
      <c r="L31" s="83">
        <f>SUM(L27:L30)</f>
        <v>3238625.5681818179</v>
      </c>
      <c r="M31" s="83">
        <f>SUM(M27:M30)</f>
        <v>4261349.4318181807</v>
      </c>
      <c r="N31" s="83">
        <f>SUM(N27:N30)</f>
        <v>5284073.2954545449</v>
      </c>
      <c r="O31" s="83">
        <f>SUM(O27:O30)</f>
        <v>14999950</v>
      </c>
      <c r="P31" s="25"/>
      <c r="Q31" s="25"/>
      <c r="R31" s="83">
        <f>SUM(R27:R30)</f>
        <v>3317033.2292322014</v>
      </c>
      <c r="S31" s="83">
        <f>SUM(S27:S30)</f>
        <v>5031472.6763250595</v>
      </c>
      <c r="T31" s="83">
        <f>SUM(T27:T30)</f>
        <v>6745912.1234178999</v>
      </c>
      <c r="U31" s="83">
        <f>SUM(U27:U30)</f>
        <v>8206351.9710248392</v>
      </c>
      <c r="V31" s="83">
        <f t="shared" si="5"/>
        <v>23300770</v>
      </c>
      <c r="W31" s="25"/>
      <c r="X31" s="83">
        <f t="shared" si="6"/>
        <v>50785330</v>
      </c>
      <c r="AE31" s="53"/>
    </row>
    <row r="32" spans="1:31" ht="18" customHeight="1" x14ac:dyDescent="0.3">
      <c r="A32" s="56"/>
      <c r="B32" s="85" t="s">
        <v>52</v>
      </c>
      <c r="C32" s="194"/>
      <c r="D32" s="86">
        <v>1131316.270572339</v>
      </c>
      <c r="E32" s="86">
        <v>1651921.9880038577</v>
      </c>
      <c r="F32" s="86">
        <v>1561817.1522945564</v>
      </c>
      <c r="G32" s="86">
        <v>1892201.549895328</v>
      </c>
      <c r="H32" s="86">
        <f>SUM(D32:G32)</f>
        <v>6237256.9607660808</v>
      </c>
      <c r="I32" s="24"/>
      <c r="J32" s="24"/>
      <c r="K32" s="86">
        <v>1680746.6698881979</v>
      </c>
      <c r="L32" s="307">
        <v>1372937.0894880965</v>
      </c>
      <c r="M32" s="307">
        <v>1298049.6118796547</v>
      </c>
      <c r="N32" s="307">
        <v>1572637.0297772738</v>
      </c>
      <c r="O32" s="307">
        <f>SUM(K32:N32)</f>
        <v>5924370.4010332227</v>
      </c>
      <c r="P32" s="64"/>
      <c r="Q32" s="64"/>
      <c r="R32" s="86">
        <v>1253492.0887905094</v>
      </c>
      <c r="S32" s="86">
        <v>990107.15122462611</v>
      </c>
      <c r="T32" s="86">
        <v>926027.81493909634</v>
      </c>
      <c r="U32" s="86">
        <v>1160985.3813193715</v>
      </c>
      <c r="V32" s="86">
        <f t="shared" si="5"/>
        <v>4330612.4362736028</v>
      </c>
      <c r="W32" s="64"/>
      <c r="X32" s="86">
        <f t="shared" si="6"/>
        <v>16492239.798072906</v>
      </c>
      <c r="AE32" s="53"/>
    </row>
    <row r="33" spans="1:31" ht="18" customHeight="1" x14ac:dyDescent="0.3">
      <c r="A33" s="56"/>
      <c r="B33" s="85" t="s">
        <v>53</v>
      </c>
      <c r="C33" s="194"/>
      <c r="D33" s="86">
        <v>54087.069409419142</v>
      </c>
      <c r="E33" s="86">
        <v>254981.89864440454</v>
      </c>
      <c r="F33" s="86">
        <v>316795.69225516933</v>
      </c>
      <c r="G33" s="86">
        <v>332249.14065786049</v>
      </c>
      <c r="H33" s="86">
        <f t="shared" si="4"/>
        <v>958113.80096685351</v>
      </c>
      <c r="I33" s="24"/>
      <c r="J33" s="24"/>
      <c r="K33" s="86">
        <v>600612.08629091678</v>
      </c>
      <c r="L33" s="307">
        <v>508207.82833958033</v>
      </c>
      <c r="M33" s="307">
        <v>460732.77740108164</v>
      </c>
      <c r="N33" s="307">
        <v>493946.86092433508</v>
      </c>
      <c r="O33" s="307">
        <f t="shared" ref="O33:O39" si="7">SUM(K33:N33)</f>
        <v>2063499.5529559138</v>
      </c>
      <c r="P33" s="64"/>
      <c r="Q33" s="64"/>
      <c r="R33" s="86">
        <v>686877.88880197436</v>
      </c>
      <c r="S33" s="86">
        <v>893151.25530977198</v>
      </c>
      <c r="T33" s="86">
        <v>796804.46531434334</v>
      </c>
      <c r="U33" s="86">
        <v>864209.77119281515</v>
      </c>
      <c r="V33" s="86">
        <f t="shared" ref="V33:V38" si="8">SUM(R33:U33)</f>
        <v>3241043.3806189047</v>
      </c>
      <c r="W33" s="64"/>
      <c r="X33" s="86">
        <f t="shared" si="6"/>
        <v>6262656.7345416714</v>
      </c>
      <c r="AE33" s="53"/>
    </row>
    <row r="34" spans="1:31" ht="18" customHeight="1" x14ac:dyDescent="0.3">
      <c r="A34" s="56"/>
      <c r="B34" s="85" t="s">
        <v>54</v>
      </c>
      <c r="C34" s="194"/>
      <c r="D34" s="86">
        <v>200652.07996630014</v>
      </c>
      <c r="E34" s="86">
        <v>1203790.9461333752</v>
      </c>
      <c r="F34" s="86">
        <v>1304056.2192843128</v>
      </c>
      <c r="G34" s="86">
        <v>635377.9976158794</v>
      </c>
      <c r="H34" s="86">
        <f t="shared" si="4"/>
        <v>3343877.2429998675</v>
      </c>
      <c r="I34" s="24"/>
      <c r="J34" s="24"/>
      <c r="K34" s="86">
        <v>953703.68795930687</v>
      </c>
      <c r="L34" s="307">
        <v>3178811.217151314</v>
      </c>
      <c r="M34" s="307">
        <v>2304532.5675103553</v>
      </c>
      <c r="N34" s="307">
        <v>1278384.4176501974</v>
      </c>
      <c r="O34" s="307">
        <f t="shared" si="7"/>
        <v>7715431.8902711738</v>
      </c>
      <c r="P34" s="64"/>
      <c r="Q34" s="64"/>
      <c r="R34" s="86">
        <v>1417369.6996486634</v>
      </c>
      <c r="S34" s="86">
        <v>4980348.428874285</v>
      </c>
      <c r="T34" s="86">
        <v>5489201.7274879366</v>
      </c>
      <c r="U34" s="86">
        <v>2605699.7020105817</v>
      </c>
      <c r="V34" s="86">
        <f t="shared" si="8"/>
        <v>14492619.558021465</v>
      </c>
      <c r="W34" s="64"/>
      <c r="X34" s="86">
        <f t="shared" si="6"/>
        <v>25551928.691292506</v>
      </c>
      <c r="AE34" s="53"/>
    </row>
    <row r="35" spans="1:31" ht="18" customHeight="1" x14ac:dyDescent="0.3">
      <c r="A35" s="56"/>
      <c r="B35" s="85" t="s">
        <v>55</v>
      </c>
      <c r="C35" s="194"/>
      <c r="D35" s="86">
        <v>376409.68060934322</v>
      </c>
      <c r="E35" s="86">
        <v>455865.02896824502</v>
      </c>
      <c r="F35" s="86">
        <v>436121.57876997243</v>
      </c>
      <c r="G35" s="86">
        <v>370631.10981960484</v>
      </c>
      <c r="H35" s="86">
        <f t="shared" si="4"/>
        <v>1639027.3981671655</v>
      </c>
      <c r="I35" s="24"/>
      <c r="J35" s="24"/>
      <c r="K35" s="86">
        <v>355249.23985858005</v>
      </c>
      <c r="L35" s="307">
        <v>510101.47261744831</v>
      </c>
      <c r="M35" s="307">
        <v>521812.98601937946</v>
      </c>
      <c r="N35" s="307">
        <v>340935.16792288626</v>
      </c>
      <c r="O35" s="307">
        <f t="shared" si="7"/>
        <v>1728098.8664182941</v>
      </c>
      <c r="P35" s="64"/>
      <c r="Q35" s="64"/>
      <c r="R35" s="86">
        <v>430221.12689668976</v>
      </c>
      <c r="S35" s="86">
        <v>683425.86972124071</v>
      </c>
      <c r="T35" s="86">
        <v>662640.40575803141</v>
      </c>
      <c r="U35" s="86">
        <v>231814.42542969086</v>
      </c>
      <c r="V35" s="86">
        <f t="shared" si="8"/>
        <v>2008101.8278056527</v>
      </c>
      <c r="W35" s="64"/>
      <c r="X35" s="86">
        <f t="shared" si="6"/>
        <v>5375228.0923911128</v>
      </c>
      <c r="AE35" s="53"/>
    </row>
    <row r="36" spans="1:31" ht="18" customHeight="1" x14ac:dyDescent="0.3">
      <c r="A36" s="56"/>
      <c r="B36" s="85" t="s">
        <v>56</v>
      </c>
      <c r="C36" s="194"/>
      <c r="D36" s="86">
        <v>4310.3448275862074</v>
      </c>
      <c r="E36" s="86">
        <v>202586.20689655171</v>
      </c>
      <c r="F36" s="86">
        <v>142241.37931034484</v>
      </c>
      <c r="G36" s="86">
        <v>81896.551724137942</v>
      </c>
      <c r="H36" s="86">
        <f t="shared" si="4"/>
        <v>431034.48275862075</v>
      </c>
      <c r="I36" s="24"/>
      <c r="J36" s="24"/>
      <c r="K36" s="86">
        <v>87768.752647715082</v>
      </c>
      <c r="L36" s="307">
        <v>130753.55036762747</v>
      </c>
      <c r="M36" s="307">
        <v>130753.55036762747</v>
      </c>
      <c r="N36" s="307">
        <v>87525.481000563275</v>
      </c>
      <c r="O36" s="307">
        <f t="shared" si="7"/>
        <v>436801.33438353334</v>
      </c>
      <c r="P36" s="64"/>
      <c r="Q36" s="64"/>
      <c r="R36" s="86">
        <v>117283.03430249621</v>
      </c>
      <c r="S36" s="86">
        <v>143269.7964159835</v>
      </c>
      <c r="T36" s="86">
        <v>143186.5233645048</v>
      </c>
      <c r="U36" s="86">
        <v>40798.159052754476</v>
      </c>
      <c r="V36" s="86">
        <f t="shared" si="8"/>
        <v>444537.51313573896</v>
      </c>
      <c r="W36" s="64"/>
      <c r="X36" s="86">
        <f t="shared" si="6"/>
        <v>1312373.330277893</v>
      </c>
      <c r="AE36" s="53"/>
    </row>
    <row r="37" spans="1:31" ht="18" customHeight="1" x14ac:dyDescent="0.3">
      <c r="A37" s="56"/>
      <c r="B37" s="85" t="s">
        <v>57</v>
      </c>
      <c r="C37" s="194"/>
      <c r="D37" s="86">
        <v>0</v>
      </c>
      <c r="E37" s="86">
        <v>35897.879138461023</v>
      </c>
      <c r="F37" s="86">
        <v>64998.526724077361</v>
      </c>
      <c r="G37" s="86">
        <v>43332.351149384907</v>
      </c>
      <c r="H37" s="86">
        <f t="shared" si="4"/>
        <v>144228.7570119233</v>
      </c>
      <c r="I37" s="24"/>
      <c r="J37" s="24"/>
      <c r="K37" s="86">
        <v>122221.26256658595</v>
      </c>
      <c r="L37" s="307">
        <v>109557.37271028911</v>
      </c>
      <c r="M37" s="307">
        <v>104256.20951462995</v>
      </c>
      <c r="N37" s="307">
        <v>154322.75080696636</v>
      </c>
      <c r="O37" s="307">
        <f t="shared" si="7"/>
        <v>490357.59559847135</v>
      </c>
      <c r="P37" s="64"/>
      <c r="Q37" s="64"/>
      <c r="R37" s="86">
        <v>311041.07008750475</v>
      </c>
      <c r="S37" s="86">
        <v>273586.87951772247</v>
      </c>
      <c r="T37" s="86">
        <v>258507.91967793999</v>
      </c>
      <c r="U37" s="86">
        <v>406379.00971967774</v>
      </c>
      <c r="V37" s="86">
        <f t="shared" si="8"/>
        <v>1249514.8790028449</v>
      </c>
      <c r="W37" s="64"/>
      <c r="X37" s="86">
        <f t="shared" si="6"/>
        <v>1884101.2316132395</v>
      </c>
      <c r="AE37" s="53"/>
    </row>
    <row r="38" spans="1:31" ht="18" customHeight="1" x14ac:dyDescent="0.3">
      <c r="A38" s="56"/>
      <c r="B38" s="85" t="s">
        <v>58</v>
      </c>
      <c r="C38" s="194"/>
      <c r="D38" s="86">
        <v>591741.34001018747</v>
      </c>
      <c r="E38" s="86">
        <v>982513.92303578299</v>
      </c>
      <c r="F38" s="86">
        <v>893194.47548707551</v>
      </c>
      <c r="G38" s="86">
        <v>658730.92567171808</v>
      </c>
      <c r="H38" s="86">
        <f t="shared" si="4"/>
        <v>3126180.6642047642</v>
      </c>
      <c r="I38" s="24"/>
      <c r="J38" s="24"/>
      <c r="K38" s="86">
        <v>709589.11332403915</v>
      </c>
      <c r="L38" s="307">
        <v>1178185.6975946312</v>
      </c>
      <c r="M38" s="307">
        <v>1071077.9069042103</v>
      </c>
      <c r="N38" s="307">
        <v>789919.956341855</v>
      </c>
      <c r="O38" s="307">
        <f t="shared" si="7"/>
        <v>3748772.6741647357</v>
      </c>
      <c r="P38" s="64"/>
      <c r="Q38" s="64"/>
      <c r="R38" s="86">
        <v>693186.57607148332</v>
      </c>
      <c r="S38" s="86">
        <v>1260053.5673149293</v>
      </c>
      <c r="T38" s="86">
        <v>1130483.9693164274</v>
      </c>
      <c r="U38" s="86">
        <v>790363.77457035973</v>
      </c>
      <c r="V38" s="86">
        <f t="shared" si="8"/>
        <v>3874087.8872731999</v>
      </c>
      <c r="W38" s="64"/>
      <c r="X38" s="86">
        <f t="shared" si="6"/>
        <v>10749041.2256427</v>
      </c>
      <c r="AE38" s="53"/>
    </row>
    <row r="39" spans="1:31" s="21" customFormat="1" ht="18" customHeight="1" x14ac:dyDescent="0.3">
      <c r="A39" s="56"/>
      <c r="B39" s="87" t="s">
        <v>43</v>
      </c>
      <c r="C39" s="195"/>
      <c r="D39" s="88">
        <f>SUM(D32:D38)</f>
        <v>2358516.7853951752</v>
      </c>
      <c r="E39" s="88">
        <f>SUM(E32:E38)</f>
        <v>4787557.8708206778</v>
      </c>
      <c r="F39" s="88">
        <f>SUM(F32:F38)</f>
        <v>4719225.024125509</v>
      </c>
      <c r="G39" s="88">
        <f>SUM(G32:G38)</f>
        <v>4014419.6265339134</v>
      </c>
      <c r="H39" s="88">
        <f t="shared" si="4"/>
        <v>15879719.306875277</v>
      </c>
      <c r="I39" s="25"/>
      <c r="J39" s="25"/>
      <c r="K39" s="88">
        <f>SUM(K32:K38)</f>
        <v>4509890.8125353418</v>
      </c>
      <c r="L39" s="308">
        <f>SUM(L32:L38)</f>
        <v>6988554.2282689875</v>
      </c>
      <c r="M39" s="308">
        <f>SUM(M32:M38)</f>
        <v>5891215.6095969388</v>
      </c>
      <c r="N39" s="308">
        <f>SUM(N32:N38)</f>
        <v>4717671.6644240767</v>
      </c>
      <c r="O39" s="308">
        <f t="shared" si="7"/>
        <v>22107332.314825345</v>
      </c>
      <c r="P39" s="25"/>
      <c r="Q39" s="25"/>
      <c r="R39" s="88">
        <f>SUM(R32:R38)</f>
        <v>4909471.4845993211</v>
      </c>
      <c r="S39" s="88">
        <f>SUM(S32:S38)</f>
        <v>9223942.9483785592</v>
      </c>
      <c r="T39" s="88">
        <f>SUM(T32:T38)</f>
        <v>9406852.8258582801</v>
      </c>
      <c r="U39" s="88">
        <f>SUM(U32:U38)</f>
        <v>6100250.2232952518</v>
      </c>
      <c r="V39" s="88">
        <f>SUM(R39:U39)</f>
        <v>29640517.482131414</v>
      </c>
      <c r="W39" s="25"/>
      <c r="X39" s="88">
        <f>V39+O39+H39</f>
        <v>67627569.103832036</v>
      </c>
      <c r="AE39" s="53"/>
    </row>
    <row r="40" spans="1:31" s="21" customFormat="1" ht="18" customHeight="1" x14ac:dyDescent="0.3">
      <c r="A40" s="56"/>
      <c r="B40" s="89" t="s">
        <v>44</v>
      </c>
      <c r="C40" s="195"/>
      <c r="D40" s="90">
        <v>164360.3841088854</v>
      </c>
      <c r="E40" s="90">
        <v>354913.50498032977</v>
      </c>
      <c r="F40" s="90">
        <v>420407.63796217449</v>
      </c>
      <c r="G40" s="90">
        <v>522148.47294861043</v>
      </c>
      <c r="H40" s="90">
        <f t="shared" si="4"/>
        <v>1461830</v>
      </c>
      <c r="I40" s="25"/>
      <c r="J40" s="25"/>
      <c r="K40" s="90">
        <v>372369.65058441408</v>
      </c>
      <c r="L40" s="319">
        <v>497005.83954215236</v>
      </c>
      <c r="M40" s="319">
        <v>509211.89136799477</v>
      </c>
      <c r="N40" s="319">
        <v>545992.61850543856</v>
      </c>
      <c r="O40" s="319">
        <f>SUM(K40:N40)</f>
        <v>1924579.9999999998</v>
      </c>
      <c r="P40" s="25"/>
      <c r="Q40" s="25"/>
      <c r="R40" s="90">
        <v>477440.97082405875</v>
      </c>
      <c r="S40" s="90">
        <v>681158.57295601571</v>
      </c>
      <c r="T40" s="90">
        <v>780802.99901658902</v>
      </c>
      <c r="U40" s="90">
        <v>793847.45720333641</v>
      </c>
      <c r="V40" s="90">
        <f>SUM(R40:U40)</f>
        <v>2733250</v>
      </c>
      <c r="W40" s="25"/>
      <c r="X40" s="90">
        <f t="shared" si="6"/>
        <v>6119660</v>
      </c>
      <c r="AE40" s="53"/>
    </row>
    <row r="41" spans="1:31" s="21" customFormat="1" ht="18" customHeight="1" x14ac:dyDescent="0.3">
      <c r="A41" s="56"/>
      <c r="B41" s="91" t="s">
        <v>45</v>
      </c>
      <c r="C41" s="195"/>
      <c r="D41" s="92">
        <v>707567.1642058182</v>
      </c>
      <c r="E41" s="92">
        <v>1527893.3766114474</v>
      </c>
      <c r="F41" s="92">
        <v>1809843.9098700117</v>
      </c>
      <c r="G41" s="92">
        <v>2247835.5493127229</v>
      </c>
      <c r="H41" s="92">
        <f t="shared" si="4"/>
        <v>6293140</v>
      </c>
      <c r="I41" s="25"/>
      <c r="J41" s="25"/>
      <c r="K41" s="92">
        <v>1565023.2562728967</v>
      </c>
      <c r="L41" s="320">
        <v>2088853.6328515187</v>
      </c>
      <c r="M41" s="320">
        <v>2140154.1481989287</v>
      </c>
      <c r="N41" s="320">
        <v>2294738.9626766546</v>
      </c>
      <c r="O41" s="320">
        <f>SUM(K41:N41)</f>
        <v>8088769.9999999991</v>
      </c>
      <c r="P41" s="25"/>
      <c r="Q41" s="25"/>
      <c r="R41" s="92">
        <v>1469601.1261677993</v>
      </c>
      <c r="S41" s="92">
        <v>2096660.0419466321</v>
      </c>
      <c r="T41" s="92">
        <v>2403373.4781693611</v>
      </c>
      <c r="U41" s="92">
        <v>2443525.3537162067</v>
      </c>
      <c r="V41" s="92">
        <f>SUM(R41:U41)</f>
        <v>8413160</v>
      </c>
      <c r="W41" s="25"/>
      <c r="X41" s="92">
        <f t="shared" si="6"/>
        <v>22795070</v>
      </c>
      <c r="AE41" s="53"/>
    </row>
    <row r="42" spans="1:31" s="60" customFormat="1" ht="24.75" customHeight="1" x14ac:dyDescent="0.3">
      <c r="A42" s="256"/>
      <c r="B42" s="254" t="s">
        <v>46</v>
      </c>
      <c r="C42" s="195"/>
      <c r="D42" s="255">
        <f>D41+D40+D39+D31</f>
        <v>3354687.6170347631</v>
      </c>
      <c r="E42" s="255">
        <f>E41+E40+E39+E31</f>
        <v>8765515.4354948327</v>
      </c>
      <c r="F42" s="255">
        <f>F41+F40+F39+F31</f>
        <v>10880764.927128663</v>
      </c>
      <c r="G42" s="255">
        <f>G41+G40+G39+G31</f>
        <v>13118331.327217016</v>
      </c>
      <c r="H42" s="255">
        <f t="shared" si="4"/>
        <v>36119299.306875274</v>
      </c>
      <c r="I42" s="25"/>
      <c r="J42" s="25"/>
      <c r="K42" s="255">
        <f>K41+K40+K39+K31</f>
        <v>8663185.4239381086</v>
      </c>
      <c r="L42" s="321">
        <f>L41+L40+L39+L31</f>
        <v>12813039.268844476</v>
      </c>
      <c r="M42" s="321">
        <f>M41+M40+M39+M31</f>
        <v>12801931.080982044</v>
      </c>
      <c r="N42" s="321">
        <f>N41+N40+N39+N31</f>
        <v>12842476.541060716</v>
      </c>
      <c r="O42" s="321">
        <f>SUM(K42:N42)</f>
        <v>47120632.314825341</v>
      </c>
      <c r="P42" s="25"/>
      <c r="Q42" s="25"/>
      <c r="R42" s="255">
        <f>R41+R40+R39+R31</f>
        <v>10173546.810823381</v>
      </c>
      <c r="S42" s="255">
        <f>S41+S40+S39+S31</f>
        <v>17033234.239606265</v>
      </c>
      <c r="T42" s="255">
        <f>T41+T40+T39+T31</f>
        <v>19336941.426462129</v>
      </c>
      <c r="U42" s="255">
        <f>U41+U40+U39+U31</f>
        <v>17543975.005239636</v>
      </c>
      <c r="V42" s="255">
        <f>SUM(R42:U42)</f>
        <v>64087697.482131407</v>
      </c>
      <c r="W42" s="25"/>
      <c r="X42" s="255">
        <f t="shared" si="6"/>
        <v>147327629.10383201</v>
      </c>
      <c r="AE42" s="53"/>
    </row>
    <row r="43" spans="1:31" s="60" customFormat="1" ht="24.95" customHeight="1" x14ac:dyDescent="0.3">
      <c r="A43" s="256"/>
      <c r="B43" s="254" t="s">
        <v>47</v>
      </c>
      <c r="C43" s="195"/>
      <c r="D43" s="255">
        <f>D42</f>
        <v>3354687.6170347631</v>
      </c>
      <c r="E43" s="255">
        <f>D43+E42</f>
        <v>12120203.052529596</v>
      </c>
      <c r="F43" s="255">
        <f>E43+F42</f>
        <v>23000967.979658261</v>
      </c>
      <c r="G43" s="255">
        <f>F43+G42</f>
        <v>36119299.306875274</v>
      </c>
      <c r="H43" s="255"/>
      <c r="I43" s="25"/>
      <c r="J43" s="25"/>
      <c r="K43" s="255">
        <f>K42+G43</f>
        <v>44782484.730813384</v>
      </c>
      <c r="L43" s="321">
        <f>K43+L42</f>
        <v>57595523.999657862</v>
      </c>
      <c r="M43" s="321">
        <f>L43+M42</f>
        <v>70397455.080639899</v>
      </c>
      <c r="N43" s="321">
        <f>M43+N42</f>
        <v>83239931.621700615</v>
      </c>
      <c r="O43" s="321"/>
      <c r="P43" s="25"/>
      <c r="Q43" s="25"/>
      <c r="R43" s="255">
        <f>R42+N43</f>
        <v>93413478.432523996</v>
      </c>
      <c r="S43" s="255">
        <f>R43+S42</f>
        <v>110446712.67213026</v>
      </c>
      <c r="T43" s="255">
        <f>S43+T42</f>
        <v>129783654.09859239</v>
      </c>
      <c r="U43" s="255">
        <f>T43+U42</f>
        <v>147327629.10383201</v>
      </c>
      <c r="V43" s="255"/>
      <c r="W43" s="25"/>
      <c r="X43" s="255"/>
      <c r="AE43" s="304"/>
    </row>
    <row r="44" spans="1:31" ht="18" customHeight="1" x14ac:dyDescent="0.3">
      <c r="B44" s="59"/>
      <c r="C44" s="197"/>
      <c r="D44" s="59"/>
      <c r="E44" s="59"/>
      <c r="F44" s="59" t="s">
        <v>0</v>
      </c>
      <c r="G44" s="59"/>
      <c r="H44" s="59"/>
      <c r="I44" s="59"/>
      <c r="J44" s="59"/>
      <c r="K44" s="59"/>
      <c r="L44" s="59"/>
      <c r="M44" s="59"/>
      <c r="N44" s="59"/>
      <c r="O44" s="59"/>
      <c r="P44" s="59"/>
      <c r="Q44" s="59"/>
      <c r="R44" s="59"/>
      <c r="S44" s="59"/>
      <c r="T44" s="59"/>
      <c r="U44" s="59"/>
      <c r="V44" s="59"/>
      <c r="W44" s="59"/>
      <c r="X44" s="59"/>
      <c r="AE44" s="53"/>
    </row>
    <row r="45" spans="1:31" ht="36" customHeight="1" x14ac:dyDescent="0.25">
      <c r="B45" s="22" t="s">
        <v>153</v>
      </c>
      <c r="C45" s="188"/>
      <c r="D45" s="22" t="s">
        <v>1</v>
      </c>
      <c r="E45" s="22" t="s">
        <v>2</v>
      </c>
      <c r="F45" s="22" t="s">
        <v>3</v>
      </c>
      <c r="G45" s="22" t="s">
        <v>4</v>
      </c>
      <c r="H45" s="22" t="s">
        <v>13</v>
      </c>
      <c r="I45" s="23"/>
      <c r="J45" s="23"/>
      <c r="K45" s="22" t="s">
        <v>5</v>
      </c>
      <c r="L45" s="22" t="s">
        <v>6</v>
      </c>
      <c r="M45" s="22" t="s">
        <v>7</v>
      </c>
      <c r="N45" s="22" t="s">
        <v>8</v>
      </c>
      <c r="O45" s="22" t="s">
        <v>14</v>
      </c>
      <c r="P45" s="23"/>
      <c r="Q45" s="23"/>
      <c r="R45" s="22" t="s">
        <v>9</v>
      </c>
      <c r="S45" s="22" t="s">
        <v>10</v>
      </c>
      <c r="T45" s="22" t="s">
        <v>11</v>
      </c>
      <c r="U45" s="22" t="s">
        <v>12</v>
      </c>
      <c r="V45" s="22" t="s">
        <v>15</v>
      </c>
      <c r="W45" s="23"/>
      <c r="X45" s="22" t="s">
        <v>16</v>
      </c>
      <c r="AE45" s="53"/>
    </row>
    <row r="46" spans="1:31" ht="18" customHeight="1" x14ac:dyDescent="0.3">
      <c r="B46" s="81" t="s">
        <v>48</v>
      </c>
      <c r="C46" s="194"/>
      <c r="D46" s="26">
        <f t="shared" ref="D46:G60" si="9">IF(D$23=0,0,D8-D27)</f>
        <v>136502.60112710053</v>
      </c>
      <c r="E46" s="26">
        <f t="shared" si="9"/>
        <v>-186472.08715755178</v>
      </c>
      <c r="F46" s="26">
        <f t="shared" si="9"/>
        <v>-704346.90621390403</v>
      </c>
      <c r="G46" s="26">
        <f t="shared" si="9"/>
        <v>-143932.81775564468</v>
      </c>
      <c r="H46" s="26">
        <f t="shared" ref="H46:H61" si="10">SUM(D46:G46)</f>
        <v>-898249.21</v>
      </c>
      <c r="I46" s="24"/>
      <c r="J46" s="24"/>
      <c r="K46" s="26">
        <f t="shared" ref="K46:N60" si="11">IF(K$23=0,0,K8-K27)</f>
        <v>-46235.530909091467</v>
      </c>
      <c r="L46" s="26">
        <f t="shared" si="11"/>
        <v>-297457.35363636352</v>
      </c>
      <c r="M46" s="26">
        <f t="shared" si="11"/>
        <v>-370330.21636363608</v>
      </c>
      <c r="N46" s="26">
        <f t="shared" si="11"/>
        <v>-238146.16909090918</v>
      </c>
      <c r="O46" s="26">
        <f t="shared" ref="O46:O60" si="12">SUM(K46:N46)</f>
        <v>-952169.27000000025</v>
      </c>
      <c r="P46" s="24"/>
      <c r="Q46" s="24"/>
      <c r="R46" s="26">
        <f t="shared" ref="R46:U60" si="13">IF(R$23=0,0,R8-R27)</f>
        <v>-426659.39952756115</v>
      </c>
      <c r="S46" s="26">
        <f t="shared" si="13"/>
        <v>-419287.42047132505</v>
      </c>
      <c r="T46" s="26">
        <f t="shared" si="13"/>
        <v>-976816.99141508248</v>
      </c>
      <c r="U46" s="26">
        <f t="shared" si="13"/>
        <v>-474847.99858603068</v>
      </c>
      <c r="V46" s="26">
        <f t="shared" ref="V46:V60" si="14">SUM(R46:U46)</f>
        <v>-2297611.8099999996</v>
      </c>
      <c r="W46" s="24"/>
      <c r="X46" s="26">
        <f t="shared" ref="X46:X61" si="15">V46+O46+H46</f>
        <v>-4148030.29</v>
      </c>
      <c r="AE46" s="53"/>
    </row>
    <row r="47" spans="1:31" ht="18" customHeight="1" x14ac:dyDescent="0.3">
      <c r="B47" s="81" t="s">
        <v>49</v>
      </c>
      <c r="C47" s="194"/>
      <c r="D47" s="26">
        <f t="shared" si="9"/>
        <v>752201.09554801509</v>
      </c>
      <c r="E47" s="26">
        <f t="shared" si="9"/>
        <v>129540.76407517376</v>
      </c>
      <c r="F47" s="26">
        <f t="shared" si="9"/>
        <v>-675144.44240343105</v>
      </c>
      <c r="G47" s="26">
        <f t="shared" si="9"/>
        <v>-1982556.6572197592</v>
      </c>
      <c r="H47" s="26">
        <f t="shared" si="10"/>
        <v>-1775959.2400000014</v>
      </c>
      <c r="I47" s="24"/>
      <c r="J47" s="24"/>
      <c r="K47" s="26">
        <f t="shared" si="11"/>
        <v>434800.21454545413</v>
      </c>
      <c r="L47" s="26">
        <f t="shared" si="11"/>
        <v>649023.66818181844</v>
      </c>
      <c r="M47" s="26">
        <f t="shared" si="11"/>
        <v>-348225.2281818171</v>
      </c>
      <c r="N47" s="26">
        <f t="shared" si="11"/>
        <v>-2056066.4945454542</v>
      </c>
      <c r="O47" s="26">
        <f t="shared" si="12"/>
        <v>-1320467.8399999987</v>
      </c>
      <c r="P47" s="24"/>
      <c r="Q47" s="24"/>
      <c r="R47" s="26">
        <f t="shared" si="13"/>
        <v>-268770.68972332287</v>
      </c>
      <c r="S47" s="26">
        <f t="shared" si="13"/>
        <v>589667.80655140802</v>
      </c>
      <c r="T47" s="26">
        <f t="shared" si="13"/>
        <v>558951.6328261476</v>
      </c>
      <c r="U47" s="26">
        <f t="shared" si="13"/>
        <v>2483389.2203457635</v>
      </c>
      <c r="V47" s="26">
        <f t="shared" si="14"/>
        <v>3363237.969999996</v>
      </c>
      <c r="W47" s="24"/>
      <c r="X47" s="26">
        <f t="shared" si="15"/>
        <v>266810.88999999594</v>
      </c>
      <c r="AE47" s="53"/>
    </row>
    <row r="48" spans="1:31" ht="18" customHeight="1" x14ac:dyDescent="0.3">
      <c r="B48" s="81" t="s">
        <v>50</v>
      </c>
      <c r="C48" s="194"/>
      <c r="D48" s="26">
        <f t="shared" si="9"/>
        <v>124245</v>
      </c>
      <c r="E48" s="26">
        <f t="shared" si="9"/>
        <v>62707.68</v>
      </c>
      <c r="F48" s="26">
        <f t="shared" si="9"/>
        <v>12261.197188380174</v>
      </c>
      <c r="G48" s="26">
        <f t="shared" si="9"/>
        <v>-133748.94718838017</v>
      </c>
      <c r="H48" s="26">
        <f t="shared" si="10"/>
        <v>65464.929999999993</v>
      </c>
      <c r="I48" s="24"/>
      <c r="J48" s="24"/>
      <c r="K48" s="26">
        <f t="shared" si="11"/>
        <v>263584.12363636366</v>
      </c>
      <c r="L48" s="26">
        <f t="shared" si="11"/>
        <v>41617.024545454558</v>
      </c>
      <c r="M48" s="26">
        <f t="shared" si="11"/>
        <v>53327.18545454547</v>
      </c>
      <c r="N48" s="26">
        <f t="shared" si="11"/>
        <v>1126779.7663636364</v>
      </c>
      <c r="O48" s="26">
        <f t="shared" si="12"/>
        <v>1485308.1</v>
      </c>
      <c r="P48" s="24"/>
      <c r="Q48" s="24"/>
      <c r="R48" s="26">
        <f t="shared" si="13"/>
        <v>-244049.86587540747</v>
      </c>
      <c r="S48" s="26">
        <f t="shared" si="13"/>
        <v>410957.4016015582</v>
      </c>
      <c r="T48" s="26">
        <f t="shared" si="13"/>
        <v>587283.87907852442</v>
      </c>
      <c r="U48" s="26">
        <f t="shared" si="13"/>
        <v>3102485.975195325</v>
      </c>
      <c r="V48" s="26">
        <f t="shared" si="14"/>
        <v>3856677.39</v>
      </c>
      <c r="W48" s="24"/>
      <c r="X48" s="26">
        <f t="shared" si="15"/>
        <v>5407450.4199999999</v>
      </c>
      <c r="AE48" s="53"/>
    </row>
    <row r="49" spans="2:31" ht="18" customHeight="1" x14ac:dyDescent="0.3">
      <c r="B49" s="81" t="s">
        <v>51</v>
      </c>
      <c r="C49" s="194"/>
      <c r="D49" s="26">
        <f t="shared" si="9"/>
        <v>93183.75</v>
      </c>
      <c r="E49" s="26">
        <f t="shared" si="9"/>
        <v>108903.84</v>
      </c>
      <c r="F49" s="26">
        <f t="shared" si="9"/>
        <v>-79828.923742013954</v>
      </c>
      <c r="G49" s="26">
        <f t="shared" si="9"/>
        <v>-407334.41625798604</v>
      </c>
      <c r="H49" s="26">
        <f t="shared" si="10"/>
        <v>-285075.75</v>
      </c>
      <c r="I49" s="24"/>
      <c r="J49" s="24"/>
      <c r="K49" s="26">
        <f t="shared" si="11"/>
        <v>-61334.401818181941</v>
      </c>
      <c r="L49" s="26">
        <f t="shared" si="11"/>
        <v>266473.87272727268</v>
      </c>
      <c r="M49" s="26">
        <f t="shared" si="11"/>
        <v>336009.89727272722</v>
      </c>
      <c r="N49" s="26">
        <f t="shared" si="11"/>
        <v>24976.101818181749</v>
      </c>
      <c r="O49" s="26">
        <f t="shared" si="12"/>
        <v>566125.46999999974</v>
      </c>
      <c r="P49" s="24"/>
      <c r="Q49" s="24"/>
      <c r="R49" s="26">
        <f t="shared" si="13"/>
        <v>-368325.64410590986</v>
      </c>
      <c r="S49" s="26">
        <f t="shared" si="13"/>
        <v>32990.465993299033</v>
      </c>
      <c r="T49" s="26">
        <f t="shared" si="13"/>
        <v>513344.93609250907</v>
      </c>
      <c r="U49" s="26">
        <f t="shared" si="13"/>
        <v>256868.21202010207</v>
      </c>
      <c r="V49" s="26">
        <f t="shared" si="14"/>
        <v>434877.97000000032</v>
      </c>
      <c r="W49" s="24"/>
      <c r="X49" s="26">
        <f t="shared" si="15"/>
        <v>715927.69000000006</v>
      </c>
      <c r="AE49" s="53"/>
    </row>
    <row r="50" spans="2:31" ht="18" customHeight="1" x14ac:dyDescent="0.3">
      <c r="B50" s="82" t="s">
        <v>42</v>
      </c>
      <c r="C50" s="195"/>
      <c r="D50" s="83">
        <f t="shared" si="9"/>
        <v>1106132.4466751157</v>
      </c>
      <c r="E50" s="83">
        <f t="shared" si="9"/>
        <v>114680.19691762188</v>
      </c>
      <c r="F50" s="83">
        <f t="shared" si="9"/>
        <v>-1447059.0751709687</v>
      </c>
      <c r="G50" s="83">
        <f t="shared" si="9"/>
        <v>-2667572.838421769</v>
      </c>
      <c r="H50" s="83">
        <f t="shared" si="10"/>
        <v>-2893819.27</v>
      </c>
      <c r="I50" s="24"/>
      <c r="J50" s="24"/>
      <c r="K50" s="83">
        <f t="shared" si="11"/>
        <v>590814.40545454388</v>
      </c>
      <c r="L50" s="83">
        <f t="shared" si="11"/>
        <v>659657.21181818238</v>
      </c>
      <c r="M50" s="83">
        <f t="shared" si="11"/>
        <v>-329218.36181818089</v>
      </c>
      <c r="N50" s="83">
        <f t="shared" si="11"/>
        <v>-1142456.7954545449</v>
      </c>
      <c r="O50" s="83">
        <f t="shared" si="12"/>
        <v>-221203.53999999957</v>
      </c>
      <c r="P50" s="24"/>
      <c r="Q50" s="24"/>
      <c r="R50" s="83">
        <f t="shared" si="13"/>
        <v>-1307805.5992322017</v>
      </c>
      <c r="S50" s="83">
        <f t="shared" si="13"/>
        <v>614328.25367493834</v>
      </c>
      <c r="T50" s="83">
        <f t="shared" si="13"/>
        <v>682763.4565820992</v>
      </c>
      <c r="U50" s="83">
        <f t="shared" si="13"/>
        <v>5367895.4089751616</v>
      </c>
      <c r="V50" s="83">
        <f t="shared" si="14"/>
        <v>5357181.5199999977</v>
      </c>
      <c r="W50" s="24"/>
      <c r="X50" s="83">
        <f t="shared" si="15"/>
        <v>2242158.7099999986</v>
      </c>
      <c r="AE50" s="53"/>
    </row>
    <row r="51" spans="2:31" ht="18" customHeight="1" x14ac:dyDescent="0.3">
      <c r="B51" s="85" t="s">
        <v>52</v>
      </c>
      <c r="C51" s="194"/>
      <c r="D51" s="86">
        <f t="shared" si="9"/>
        <v>6690.1394276609644</v>
      </c>
      <c r="E51" s="86">
        <f t="shared" si="9"/>
        <v>-467370.88800385757</v>
      </c>
      <c r="F51" s="86">
        <f t="shared" si="9"/>
        <v>722889.09770544455</v>
      </c>
      <c r="G51" s="86">
        <f t="shared" si="9"/>
        <v>577748.85010467237</v>
      </c>
      <c r="H51" s="86">
        <f t="shared" si="10"/>
        <v>839957.19923392031</v>
      </c>
      <c r="I51" s="24"/>
      <c r="J51" s="24"/>
      <c r="K51" s="86">
        <f t="shared" si="11"/>
        <v>460111.96011180198</v>
      </c>
      <c r="L51" s="86">
        <f t="shared" si="11"/>
        <v>880104.7005119035</v>
      </c>
      <c r="M51" s="86">
        <f t="shared" si="11"/>
        <v>534125.4181203451</v>
      </c>
      <c r="N51" s="86">
        <f t="shared" si="11"/>
        <v>72570.710222726455</v>
      </c>
      <c r="O51" s="86">
        <f t="shared" si="12"/>
        <v>1946912.788966777</v>
      </c>
      <c r="P51" s="24"/>
      <c r="Q51" s="24"/>
      <c r="R51" s="86">
        <f t="shared" si="13"/>
        <v>153091.24120949069</v>
      </c>
      <c r="S51" s="86">
        <f t="shared" si="13"/>
        <v>-114568.97122462618</v>
      </c>
      <c r="T51" s="86">
        <f t="shared" si="13"/>
        <v>84388.68506090343</v>
      </c>
      <c r="U51" s="86">
        <f t="shared" si="13"/>
        <v>1690269.7386806286</v>
      </c>
      <c r="V51" s="86">
        <f t="shared" si="14"/>
        <v>1813180.6937263967</v>
      </c>
      <c r="W51" s="24"/>
      <c r="X51" s="86">
        <f t="shared" si="15"/>
        <v>4600050.6819270942</v>
      </c>
      <c r="AE51" s="53"/>
    </row>
    <row r="52" spans="2:31" ht="18" customHeight="1" x14ac:dyDescent="0.3">
      <c r="B52" s="85" t="s">
        <v>53</v>
      </c>
      <c r="C52" s="194"/>
      <c r="D52" s="86">
        <f t="shared" si="9"/>
        <v>146983.44059058087</v>
      </c>
      <c r="E52" s="86">
        <f t="shared" si="9"/>
        <v>-108033.90864440455</v>
      </c>
      <c r="F52" s="86">
        <f t="shared" si="9"/>
        <v>88158.357744830835</v>
      </c>
      <c r="G52" s="86">
        <f t="shared" si="9"/>
        <v>307790.24934213952</v>
      </c>
      <c r="H52" s="86">
        <f t="shared" si="10"/>
        <v>434898.13903314667</v>
      </c>
      <c r="I52" s="24"/>
      <c r="J52" s="24"/>
      <c r="K52" s="86">
        <f t="shared" si="11"/>
        <v>-41396.956290916889</v>
      </c>
      <c r="L52" s="86">
        <f t="shared" si="11"/>
        <v>-167196.59833958035</v>
      </c>
      <c r="M52" s="86">
        <f t="shared" si="11"/>
        <v>-155674.00740108173</v>
      </c>
      <c r="N52" s="86">
        <f t="shared" si="11"/>
        <v>28236.40907566488</v>
      </c>
      <c r="O52" s="86">
        <f t="shared" si="12"/>
        <v>-336031.15295591409</v>
      </c>
      <c r="P52" s="24"/>
      <c r="Q52" s="24"/>
      <c r="R52" s="86">
        <f t="shared" si="13"/>
        <v>-256667.60880197439</v>
      </c>
      <c r="S52" s="86">
        <f t="shared" si="13"/>
        <v>-562877.74530977197</v>
      </c>
      <c r="T52" s="86">
        <f t="shared" si="13"/>
        <v>-175540.39531434339</v>
      </c>
      <c r="U52" s="86">
        <f t="shared" si="13"/>
        <v>-265229.05119281518</v>
      </c>
      <c r="V52" s="86">
        <f t="shared" si="14"/>
        <v>-1260314.8006189051</v>
      </c>
      <c r="W52" s="24"/>
      <c r="X52" s="86">
        <f t="shared" si="15"/>
        <v>-1161447.8145416726</v>
      </c>
      <c r="AE52" s="53"/>
    </row>
    <row r="53" spans="2:31" ht="18" customHeight="1" x14ac:dyDescent="0.3">
      <c r="B53" s="85" t="s">
        <v>54</v>
      </c>
      <c r="C53" s="194"/>
      <c r="D53" s="86">
        <f t="shared" si="9"/>
        <v>173309.02003369996</v>
      </c>
      <c r="E53" s="86">
        <f t="shared" si="9"/>
        <v>335804.0238666248</v>
      </c>
      <c r="F53" s="86">
        <f t="shared" si="9"/>
        <v>499104.20071568713</v>
      </c>
      <c r="G53" s="86">
        <f t="shared" si="9"/>
        <v>611906.67238412052</v>
      </c>
      <c r="H53" s="86">
        <f t="shared" si="10"/>
        <v>1620123.9170001324</v>
      </c>
      <c r="I53" s="24"/>
      <c r="J53" s="24"/>
      <c r="K53" s="86">
        <f t="shared" si="11"/>
        <v>145939.63204069319</v>
      </c>
      <c r="L53" s="86">
        <f t="shared" si="11"/>
        <v>-1404471.987151314</v>
      </c>
      <c r="M53" s="86">
        <f t="shared" si="11"/>
        <v>292427.02248964459</v>
      </c>
      <c r="N53" s="86">
        <f t="shared" si="11"/>
        <v>379978.05234980257</v>
      </c>
      <c r="O53" s="86">
        <f t="shared" si="12"/>
        <v>-586127.28027117369</v>
      </c>
      <c r="P53" s="24"/>
      <c r="Q53" s="24"/>
      <c r="R53" s="86">
        <f t="shared" si="13"/>
        <v>-131875.31964866351</v>
      </c>
      <c r="S53" s="86">
        <f t="shared" si="13"/>
        <v>-2387245.3388742851</v>
      </c>
      <c r="T53" s="86">
        <f t="shared" si="13"/>
        <v>-1956254.0674879369</v>
      </c>
      <c r="U53" s="86">
        <f t="shared" si="13"/>
        <v>1403503.9579894184</v>
      </c>
      <c r="V53" s="86">
        <f t="shared" si="14"/>
        <v>-3071870.7680214667</v>
      </c>
      <c r="W53" s="24"/>
      <c r="X53" s="86">
        <f t="shared" si="15"/>
        <v>-2037874.1312925082</v>
      </c>
      <c r="AE53" s="53"/>
    </row>
    <row r="54" spans="2:31" ht="18" customHeight="1" x14ac:dyDescent="0.3">
      <c r="B54" s="85" t="s">
        <v>55</v>
      </c>
      <c r="C54" s="194"/>
      <c r="D54" s="86">
        <f t="shared" si="9"/>
        <v>-202135.35060934321</v>
      </c>
      <c r="E54" s="86">
        <f t="shared" si="9"/>
        <v>-165985.58896824502</v>
      </c>
      <c r="F54" s="86">
        <f t="shared" si="9"/>
        <v>-102656.62876997248</v>
      </c>
      <c r="G54" s="86">
        <f t="shared" si="9"/>
        <v>-109466.51981960481</v>
      </c>
      <c r="H54" s="86">
        <f t="shared" si="10"/>
        <v>-580244.08816716552</v>
      </c>
      <c r="I54" s="24"/>
      <c r="J54" s="24"/>
      <c r="K54" s="86">
        <f t="shared" si="11"/>
        <v>-180528.81985858004</v>
      </c>
      <c r="L54" s="86">
        <f t="shared" si="11"/>
        <v>-127428.45261744835</v>
      </c>
      <c r="M54" s="86">
        <f t="shared" si="11"/>
        <v>-52777.096019379504</v>
      </c>
      <c r="N54" s="86">
        <f t="shared" si="11"/>
        <v>-92871.447922886291</v>
      </c>
      <c r="O54" s="86">
        <f t="shared" si="12"/>
        <v>-453605.81641829421</v>
      </c>
      <c r="P54" s="24"/>
      <c r="Q54" s="24"/>
      <c r="R54" s="86">
        <f t="shared" si="13"/>
        <v>-314391.86689668975</v>
      </c>
      <c r="S54" s="86">
        <f t="shared" si="13"/>
        <v>-265661.8697212406</v>
      </c>
      <c r="T54" s="86">
        <f t="shared" si="13"/>
        <v>-131654.36575803137</v>
      </c>
      <c r="U54" s="86">
        <f t="shared" si="13"/>
        <v>247807.8945703092</v>
      </c>
      <c r="V54" s="86">
        <f t="shared" si="14"/>
        <v>-463900.20780565252</v>
      </c>
      <c r="W54" s="24"/>
      <c r="X54" s="86">
        <f t="shared" si="15"/>
        <v>-1497750.1123911124</v>
      </c>
      <c r="AE54" s="53"/>
    </row>
    <row r="55" spans="2:31" ht="18" customHeight="1" x14ac:dyDescent="0.3">
      <c r="B55" s="85" t="s">
        <v>56</v>
      </c>
      <c r="C55" s="194"/>
      <c r="D55" s="86">
        <f t="shared" si="9"/>
        <v>-4310.3448275862074</v>
      </c>
      <c r="E55" s="86">
        <f t="shared" si="9"/>
        <v>-170831.58689655171</v>
      </c>
      <c r="F55" s="86">
        <f t="shared" si="9"/>
        <v>-55810.679310344887</v>
      </c>
      <c r="G55" s="86">
        <f t="shared" si="9"/>
        <v>-18213.261724137948</v>
      </c>
      <c r="H55" s="86">
        <f t="shared" si="10"/>
        <v>-249165.87275862077</v>
      </c>
      <c r="I55" s="24"/>
      <c r="J55" s="24"/>
      <c r="K55" s="86">
        <f t="shared" si="11"/>
        <v>-14211.952647715079</v>
      </c>
      <c r="L55" s="86">
        <f t="shared" si="11"/>
        <v>-54098.730367627461</v>
      </c>
      <c r="M55" s="86">
        <f t="shared" si="11"/>
        <v>-35222.920367627463</v>
      </c>
      <c r="N55" s="86">
        <f t="shared" si="11"/>
        <v>-9866.4210005632631</v>
      </c>
      <c r="O55" s="86">
        <f t="shared" si="12"/>
        <v>-113400.02438353327</v>
      </c>
      <c r="P55" s="24"/>
      <c r="Q55" s="24"/>
      <c r="R55" s="86">
        <f t="shared" si="13"/>
        <v>-63658.044302496215</v>
      </c>
      <c r="S55" s="86">
        <f t="shared" si="13"/>
        <v>-96541.946415983504</v>
      </c>
      <c r="T55" s="86">
        <f t="shared" si="13"/>
        <v>-82761.913364504799</v>
      </c>
      <c r="U55" s="86">
        <f t="shared" si="13"/>
        <v>46334.820947245535</v>
      </c>
      <c r="V55" s="86">
        <f t="shared" si="14"/>
        <v>-196627.08313573903</v>
      </c>
      <c r="W55" s="24"/>
      <c r="X55" s="86">
        <f t="shared" si="15"/>
        <v>-559192.98027789313</v>
      </c>
      <c r="AE55" s="53"/>
    </row>
    <row r="56" spans="2:31" ht="18" customHeight="1" x14ac:dyDescent="0.3">
      <c r="B56" s="85" t="s">
        <v>57</v>
      </c>
      <c r="C56" s="194"/>
      <c r="D56" s="86">
        <f t="shared" si="9"/>
        <v>77520.87</v>
      </c>
      <c r="E56" s="86">
        <f t="shared" si="9"/>
        <v>83007.900861538976</v>
      </c>
      <c r="F56" s="86">
        <f t="shared" si="9"/>
        <v>47551.94327592264</v>
      </c>
      <c r="G56" s="86">
        <f t="shared" si="9"/>
        <v>56139.898850615093</v>
      </c>
      <c r="H56" s="86">
        <f t="shared" si="10"/>
        <v>264220.6129880767</v>
      </c>
      <c r="I56" s="24"/>
      <c r="J56" s="24"/>
      <c r="K56" s="86">
        <f t="shared" si="11"/>
        <v>-16969.80256658596</v>
      </c>
      <c r="L56" s="86">
        <f t="shared" si="11"/>
        <v>-32969.33271028912</v>
      </c>
      <c r="M56" s="86">
        <f t="shared" si="11"/>
        <v>-11003.439514629936</v>
      </c>
      <c r="N56" s="86">
        <f t="shared" si="11"/>
        <v>-113099.63080696635</v>
      </c>
      <c r="O56" s="86">
        <f t="shared" si="12"/>
        <v>-174042.20559847137</v>
      </c>
      <c r="P56" s="24"/>
      <c r="Q56" s="24"/>
      <c r="R56" s="86">
        <f t="shared" si="13"/>
        <v>-310612.55008750473</v>
      </c>
      <c r="S56" s="86">
        <f t="shared" si="13"/>
        <v>-273586.87951772247</v>
      </c>
      <c r="T56" s="86">
        <f t="shared" si="13"/>
        <v>-258507.91967793999</v>
      </c>
      <c r="U56" s="86">
        <f t="shared" si="13"/>
        <v>-406181.86971967772</v>
      </c>
      <c r="V56" s="86">
        <f t="shared" si="14"/>
        <v>-1248889.2190028448</v>
      </c>
      <c r="W56" s="24"/>
      <c r="X56" s="86">
        <f t="shared" si="15"/>
        <v>-1158710.8116132396</v>
      </c>
      <c r="AE56" s="53"/>
    </row>
    <row r="57" spans="2:31" ht="18" customHeight="1" x14ac:dyDescent="0.3">
      <c r="B57" s="85" t="s">
        <v>58</v>
      </c>
      <c r="C57" s="194"/>
      <c r="D57" s="86">
        <f t="shared" si="9"/>
        <v>-98806.010010187398</v>
      </c>
      <c r="E57" s="86">
        <f t="shared" si="9"/>
        <v>-4912.3430357829202</v>
      </c>
      <c r="F57" s="86">
        <f t="shared" si="9"/>
        <v>437670.25451292447</v>
      </c>
      <c r="G57" s="86">
        <f t="shared" si="9"/>
        <v>358755.09432828182</v>
      </c>
      <c r="H57" s="86">
        <f t="shared" si="10"/>
        <v>692706.99579523597</v>
      </c>
      <c r="I57" s="24"/>
      <c r="J57" s="24"/>
      <c r="K57" s="86">
        <f t="shared" si="11"/>
        <v>-243931.63332403917</v>
      </c>
      <c r="L57" s="86">
        <f t="shared" si="11"/>
        <v>218286.70240536868</v>
      </c>
      <c r="M57" s="86">
        <f t="shared" si="11"/>
        <v>-262898.54690421047</v>
      </c>
      <c r="N57" s="86">
        <f t="shared" si="11"/>
        <v>79218.67365814501</v>
      </c>
      <c r="O57" s="86">
        <f t="shared" si="12"/>
        <v>-209324.80416473595</v>
      </c>
      <c r="P57" s="24"/>
      <c r="Q57" s="24"/>
      <c r="R57" s="86">
        <f t="shared" si="13"/>
        <v>-101324.61607148335</v>
      </c>
      <c r="S57" s="86">
        <f t="shared" si="13"/>
        <v>-370482.40731492941</v>
      </c>
      <c r="T57" s="86">
        <f t="shared" si="13"/>
        <v>-218002.05931642733</v>
      </c>
      <c r="U57" s="86">
        <f t="shared" si="13"/>
        <v>269629.17542963999</v>
      </c>
      <c r="V57" s="86">
        <f t="shared" si="14"/>
        <v>-420179.90727320011</v>
      </c>
      <c r="W57" s="24"/>
      <c r="X57" s="86">
        <f t="shared" si="15"/>
        <v>63202.284357299912</v>
      </c>
      <c r="AE57" s="53"/>
    </row>
    <row r="58" spans="2:31" ht="18" customHeight="1" x14ac:dyDescent="0.3">
      <c r="B58" s="87" t="s">
        <v>43</v>
      </c>
      <c r="C58" s="195"/>
      <c r="D58" s="88">
        <f t="shared" si="9"/>
        <v>99251.764604825061</v>
      </c>
      <c r="E58" s="88">
        <f t="shared" si="9"/>
        <v>-498322.39082067739</v>
      </c>
      <c r="F58" s="88">
        <f t="shared" si="9"/>
        <v>1636906.5458744913</v>
      </c>
      <c r="G58" s="88">
        <f t="shared" si="9"/>
        <v>1784660.9834660869</v>
      </c>
      <c r="H58" s="88">
        <f t="shared" si="10"/>
        <v>3022496.9031247259</v>
      </c>
      <c r="I58" s="24"/>
      <c r="J58" s="24"/>
      <c r="K58" s="88">
        <f t="shared" si="11"/>
        <v>109012.42746465839</v>
      </c>
      <c r="L58" s="88">
        <f t="shared" si="11"/>
        <v>-687773.69826898817</v>
      </c>
      <c r="M58" s="88">
        <f t="shared" si="11"/>
        <v>308976.43040306028</v>
      </c>
      <c r="N58" s="88">
        <f t="shared" si="11"/>
        <v>344166.34557592403</v>
      </c>
      <c r="O58" s="88">
        <f t="shared" si="12"/>
        <v>74381.505174654536</v>
      </c>
      <c r="P58" s="24"/>
      <c r="Q58" s="24"/>
      <c r="R58" s="88">
        <f t="shared" si="13"/>
        <v>-1025438.7645993209</v>
      </c>
      <c r="S58" s="88">
        <f t="shared" si="13"/>
        <v>-4070965.1583785592</v>
      </c>
      <c r="T58" s="88">
        <f t="shared" si="13"/>
        <v>-2738332.03585828</v>
      </c>
      <c r="U58" s="88">
        <f t="shared" si="13"/>
        <v>2986134.6667047488</v>
      </c>
      <c r="V58" s="88">
        <f t="shared" si="14"/>
        <v>-4848601.2921314109</v>
      </c>
      <c r="W58" s="24"/>
      <c r="X58" s="88">
        <f t="shared" si="15"/>
        <v>-1751722.8838320305</v>
      </c>
      <c r="AE58" s="53"/>
    </row>
    <row r="59" spans="2:31" ht="18" customHeight="1" x14ac:dyDescent="0.3">
      <c r="B59" s="89" t="s">
        <v>44</v>
      </c>
      <c r="C59" s="195"/>
      <c r="D59" s="90">
        <f t="shared" si="9"/>
        <v>-145239.93410888538</v>
      </c>
      <c r="E59" s="90">
        <f t="shared" si="9"/>
        <v>457301.97501967032</v>
      </c>
      <c r="F59" s="90">
        <f t="shared" si="9"/>
        <v>197686.43203782558</v>
      </c>
      <c r="G59" s="90">
        <f t="shared" si="9"/>
        <v>577873.49705138954</v>
      </c>
      <c r="H59" s="90">
        <f t="shared" si="10"/>
        <v>1087621.9700000002</v>
      </c>
      <c r="I59" s="24"/>
      <c r="J59" s="24"/>
      <c r="K59" s="90">
        <f t="shared" si="11"/>
        <v>164581.16941558587</v>
      </c>
      <c r="L59" s="90">
        <f t="shared" si="11"/>
        <v>-194166.89954215236</v>
      </c>
      <c r="M59" s="90">
        <f t="shared" si="11"/>
        <v>152089.7086320052</v>
      </c>
      <c r="N59" s="90">
        <f t="shared" si="11"/>
        <v>-166997.84850543854</v>
      </c>
      <c r="O59" s="90">
        <f t="shared" si="12"/>
        <v>-44493.869999999821</v>
      </c>
      <c r="P59" s="24"/>
      <c r="Q59" s="24"/>
      <c r="R59" s="90">
        <f t="shared" si="13"/>
        <v>-168619.67082405876</v>
      </c>
      <c r="S59" s="90">
        <f t="shared" si="13"/>
        <v>-375408.83295601571</v>
      </c>
      <c r="T59" s="90">
        <f t="shared" si="13"/>
        <v>-497594.69901658903</v>
      </c>
      <c r="U59" s="90">
        <f t="shared" si="13"/>
        <v>-612435.25720333634</v>
      </c>
      <c r="V59" s="90">
        <f t="shared" si="14"/>
        <v>-1654058.4599999997</v>
      </c>
      <c r="W59" s="24"/>
      <c r="X59" s="90">
        <f t="shared" si="15"/>
        <v>-610930.3599999994</v>
      </c>
      <c r="AE59" s="53"/>
    </row>
    <row r="60" spans="2:31" ht="18" customHeight="1" x14ac:dyDescent="0.3">
      <c r="B60" s="91" t="s">
        <v>45</v>
      </c>
      <c r="C60" s="195"/>
      <c r="D60" s="92">
        <f t="shared" si="9"/>
        <v>701742.04579418176</v>
      </c>
      <c r="E60" s="92">
        <f t="shared" si="9"/>
        <v>-772354.06661144714</v>
      </c>
      <c r="F60" s="92">
        <f t="shared" si="9"/>
        <v>-1258700.8798700119</v>
      </c>
      <c r="G60" s="92">
        <f t="shared" si="9"/>
        <v>-1573884.0993127227</v>
      </c>
      <c r="H60" s="92">
        <f t="shared" si="10"/>
        <v>-2903197</v>
      </c>
      <c r="I60" s="24"/>
      <c r="J60" s="24"/>
      <c r="K60" s="92">
        <f>IF(K$23=0,0,K22-K41)</f>
        <v>-846801.82627289649</v>
      </c>
      <c r="L60" s="92">
        <f t="shared" si="11"/>
        <v>-890406.86285151867</v>
      </c>
      <c r="M60" s="92">
        <f t="shared" si="11"/>
        <v>-1686191.4281989287</v>
      </c>
      <c r="N60" s="92">
        <f t="shared" si="11"/>
        <v>-1987826.4226766545</v>
      </c>
      <c r="O60" s="92">
        <f t="shared" si="12"/>
        <v>-5411226.5399999982</v>
      </c>
      <c r="P60" s="24"/>
      <c r="Q60" s="24"/>
      <c r="R60" s="92">
        <f t="shared" si="13"/>
        <v>-1231196.3761677993</v>
      </c>
      <c r="S60" s="92">
        <f t="shared" si="13"/>
        <v>-1016033.431946632</v>
      </c>
      <c r="T60" s="92">
        <f t="shared" si="13"/>
        <v>-1767297.628169361</v>
      </c>
      <c r="U60" s="92">
        <f t="shared" si="13"/>
        <v>-961105.87371620676</v>
      </c>
      <c r="V60" s="92">
        <f t="shared" si="14"/>
        <v>-4975633.3099999987</v>
      </c>
      <c r="W60" s="24"/>
      <c r="X60" s="92">
        <f t="shared" si="15"/>
        <v>-13290056.849999998</v>
      </c>
      <c r="AE60" s="53"/>
    </row>
    <row r="61" spans="2:31" s="60" customFormat="1" ht="24.95" customHeight="1" x14ac:dyDescent="0.3">
      <c r="B61" s="254" t="s">
        <v>46</v>
      </c>
      <c r="C61" s="195"/>
      <c r="D61" s="255">
        <f>D60+D59+D58+D50</f>
        <v>1761886.3229652373</v>
      </c>
      <c r="E61" s="255">
        <f>E60+E59+E58+E50</f>
        <v>-698694.28549483232</v>
      </c>
      <c r="F61" s="255">
        <f>F60+F59+F58+F50</f>
        <v>-871166.97712866357</v>
      </c>
      <c r="G61" s="255">
        <f>G60+G59+G58+G50</f>
        <v>-1878922.4572170153</v>
      </c>
      <c r="H61" s="255">
        <f t="shared" si="10"/>
        <v>-1686897.3968752739</v>
      </c>
      <c r="I61" s="25"/>
      <c r="J61" s="25"/>
      <c r="K61" s="255">
        <f>K60+K59+K58+K50</f>
        <v>17606.176061891718</v>
      </c>
      <c r="L61" s="255">
        <f>L60+L59+L58+L50</f>
        <v>-1112690.2488444769</v>
      </c>
      <c r="M61" s="255">
        <f>M60+M59+M58+M50</f>
        <v>-1554343.6509820442</v>
      </c>
      <c r="N61" s="255">
        <f>N60+N59+N58+N50</f>
        <v>-2953114.7210607138</v>
      </c>
      <c r="O61" s="255">
        <f>O60+O59+O58+O50</f>
        <v>-5602542.4448253438</v>
      </c>
      <c r="P61" s="25"/>
      <c r="Q61" s="25"/>
      <c r="R61" s="255">
        <f>R60+R59+R58+R50</f>
        <v>-3733060.4108233806</v>
      </c>
      <c r="S61" s="255">
        <f>S60+S59+S58+S50</f>
        <v>-4848079.1696062684</v>
      </c>
      <c r="T61" s="255">
        <f>T60+T59+T58+T50</f>
        <v>-4320460.9064621311</v>
      </c>
      <c r="U61" s="255">
        <f>U60+U59+U58+U50</f>
        <v>6780488.9447603673</v>
      </c>
      <c r="V61" s="255">
        <f>V60+V59+V58+V50</f>
        <v>-6121111.5421314109</v>
      </c>
      <c r="W61" s="25"/>
      <c r="X61" s="255">
        <f t="shared" si="15"/>
        <v>-13410551.383832028</v>
      </c>
      <c r="AE61" s="53"/>
    </row>
    <row r="62" spans="2:31" s="60" customFormat="1" ht="24.95" customHeight="1" x14ac:dyDescent="0.3">
      <c r="B62" s="254" t="s">
        <v>47</v>
      </c>
      <c r="C62" s="195"/>
      <c r="D62" s="255">
        <f>D61</f>
        <v>1761886.3229652373</v>
      </c>
      <c r="E62" s="255">
        <f>D62+E61</f>
        <v>1063192.037470405</v>
      </c>
      <c r="F62" s="255">
        <f>E62+F61</f>
        <v>192025.06034174142</v>
      </c>
      <c r="G62" s="255">
        <f>F62+G61</f>
        <v>-1686897.3968752739</v>
      </c>
      <c r="H62" s="255"/>
      <c r="I62" s="25"/>
      <c r="J62" s="25"/>
      <c r="K62" s="255">
        <f>G62+K61</f>
        <v>-1669291.2208133822</v>
      </c>
      <c r="L62" s="255">
        <f>K62+L61</f>
        <v>-2781981.4696578588</v>
      </c>
      <c r="M62" s="255">
        <f>L62+M61</f>
        <v>-4336325.1206399035</v>
      </c>
      <c r="N62" s="255">
        <f>M62+N61</f>
        <v>-7289439.8417006172</v>
      </c>
      <c r="O62" s="255"/>
      <c r="P62" s="25"/>
      <c r="Q62" s="25"/>
      <c r="R62" s="255">
        <f>N62+R61</f>
        <v>-11022500.252523998</v>
      </c>
      <c r="S62" s="255">
        <f>R62+S61</f>
        <v>-15870579.422130266</v>
      </c>
      <c r="T62" s="255">
        <f>S62+T61</f>
        <v>-20191040.328592397</v>
      </c>
      <c r="U62" s="255">
        <f>T62+U61</f>
        <v>-13410551.38383203</v>
      </c>
      <c r="V62" s="255"/>
      <c r="W62" s="25"/>
      <c r="X62" s="255"/>
      <c r="AE62" s="53"/>
    </row>
    <row r="63" spans="2:31" ht="18" customHeight="1" x14ac:dyDescent="0.3">
      <c r="B63" s="59"/>
      <c r="C63" s="197"/>
      <c r="D63" s="59" t="s">
        <v>0</v>
      </c>
      <c r="E63" s="59"/>
      <c r="F63" s="59"/>
      <c r="G63" s="59"/>
      <c r="H63" s="59"/>
      <c r="I63" s="59"/>
      <c r="J63" s="59"/>
      <c r="K63" s="59"/>
      <c r="L63" s="59"/>
      <c r="M63" s="59"/>
      <c r="N63" s="59"/>
      <c r="O63" s="59"/>
      <c r="P63" s="59"/>
      <c r="Q63" s="59"/>
      <c r="R63" s="59"/>
      <c r="S63" s="59"/>
      <c r="T63" s="59"/>
      <c r="U63" s="59"/>
      <c r="V63" s="59"/>
      <c r="W63" s="59"/>
      <c r="X63" s="59"/>
      <c r="AE63" s="53"/>
    </row>
    <row r="64" spans="2:31" ht="36" customHeight="1" x14ac:dyDescent="0.25">
      <c r="B64" s="22" t="s">
        <v>158</v>
      </c>
      <c r="C64" s="188"/>
      <c r="D64" s="22" t="s">
        <v>1</v>
      </c>
      <c r="E64" s="22" t="s">
        <v>2</v>
      </c>
      <c r="F64" s="22" t="s">
        <v>3</v>
      </c>
      <c r="G64" s="22" t="s">
        <v>4</v>
      </c>
      <c r="H64" s="22" t="s">
        <v>13</v>
      </c>
      <c r="I64" s="23"/>
      <c r="J64" s="23"/>
      <c r="K64" s="22" t="s">
        <v>5</v>
      </c>
      <c r="L64" s="22" t="s">
        <v>6</v>
      </c>
      <c r="M64" s="22" t="s">
        <v>7</v>
      </c>
      <c r="N64" s="22" t="s">
        <v>8</v>
      </c>
      <c r="O64" s="22" t="s">
        <v>14</v>
      </c>
      <c r="P64" s="23"/>
      <c r="Q64" s="23"/>
      <c r="R64" s="22" t="s">
        <v>9</v>
      </c>
      <c r="S64" s="22" t="s">
        <v>10</v>
      </c>
      <c r="T64" s="22" t="s">
        <v>11</v>
      </c>
      <c r="U64" s="22" t="s">
        <v>12</v>
      </c>
      <c r="V64" s="22" t="s">
        <v>15</v>
      </c>
      <c r="W64" s="23"/>
      <c r="X64" s="22" t="s">
        <v>16</v>
      </c>
      <c r="AE64" s="53"/>
    </row>
    <row r="65" spans="2:31" ht="18" customHeight="1" x14ac:dyDescent="0.3">
      <c r="B65" s="81" t="s">
        <v>48</v>
      </c>
      <c r="C65" s="194"/>
      <c r="D65" s="93">
        <f t="shared" ref="D65:G66" si="16">IF(D$23=0,"",D8/D27-1)</f>
        <v>1.3289398603865705</v>
      </c>
      <c r="E65" s="93">
        <f t="shared" si="16"/>
        <v>-0.21925428203130304</v>
      </c>
      <c r="F65" s="93">
        <f t="shared" si="16"/>
        <v>-0.62852474995925445</v>
      </c>
      <c r="G65" s="93">
        <f t="shared" si="16"/>
        <v>-0.1253501300644122</v>
      </c>
      <c r="H65" s="93">
        <f t="shared" ref="H65:H80" si="17">IF(H46=0,"",H8/H27-1)</f>
        <v>-0.2787793009484556</v>
      </c>
      <c r="I65" s="28"/>
      <c r="J65" s="28"/>
      <c r="K65" s="93">
        <f t="shared" ref="K65:N81" si="18">IF(K$23=0,"",K8/K27-1)</f>
        <v>-6.429154960468153E-2</v>
      </c>
      <c r="L65" s="93">
        <f t="shared" si="18"/>
        <v>-0.28300395570407155</v>
      </c>
      <c r="M65" s="93">
        <f t="shared" si="18"/>
        <v>-0.26777531400211974</v>
      </c>
      <c r="N65" s="93">
        <f t="shared" si="18"/>
        <v>-0.13886835879943593</v>
      </c>
      <c r="O65" s="93">
        <f t="shared" ref="O65:O80" si="19">IF(O46=0,"",O8/O27-1)</f>
        <v>-0.19559280995538331</v>
      </c>
      <c r="P65" s="28"/>
      <c r="Q65" s="28"/>
      <c r="R65" s="93">
        <f t="shared" ref="R65:U81" si="20">IF(R$23=0,"",R8/R27-1)</f>
        <v>-0.37224442977551653</v>
      </c>
      <c r="S65" s="93">
        <f t="shared" si="20"/>
        <v>-0.24116452632776486</v>
      </c>
      <c r="T65" s="93">
        <f t="shared" si="20"/>
        <v>-0.41905327397161174</v>
      </c>
      <c r="U65" s="93">
        <f t="shared" si="20"/>
        <v>-0.16745618159942766</v>
      </c>
      <c r="V65" s="93">
        <f t="shared" ref="V65:V80" si="21">IF(V46=0,"",V8/V27-1)</f>
        <v>-0.28536656920997994</v>
      </c>
      <c r="W65" s="28"/>
      <c r="X65" s="93">
        <f t="shared" ref="X65:X80" si="22">IF(X46=0,"",X8/X27-1)</f>
        <v>-0.25697700419536074</v>
      </c>
      <c r="AE65" s="53"/>
    </row>
    <row r="66" spans="2:31" ht="18" customHeight="1" x14ac:dyDescent="0.3">
      <c r="B66" s="81" t="s">
        <v>49</v>
      </c>
      <c r="C66" s="194"/>
      <c r="D66" s="93">
        <f t="shared" si="16"/>
        <v>34.940797208089613</v>
      </c>
      <c r="E66" s="93">
        <f t="shared" si="16"/>
        <v>0.10407660489375847</v>
      </c>
      <c r="F66" s="93">
        <f t="shared" si="16"/>
        <v>-0.25572755145635895</v>
      </c>
      <c r="G66" s="93">
        <f t="shared" si="16"/>
        <v>-0.445418060085089</v>
      </c>
      <c r="H66" s="93">
        <f t="shared" si="17"/>
        <v>-0.2125042017208929</v>
      </c>
      <c r="I66" s="28"/>
      <c r="J66" s="28"/>
      <c r="K66" s="93">
        <f t="shared" si="18"/>
        <v>0.33293926304820087</v>
      </c>
      <c r="L66" s="93">
        <f t="shared" si="18"/>
        <v>0.34003651008284153</v>
      </c>
      <c r="M66" s="93">
        <f t="shared" si="18"/>
        <v>-0.13865605494873401</v>
      </c>
      <c r="N66" s="93">
        <f t="shared" si="18"/>
        <v>-0.66022821275031796</v>
      </c>
      <c r="O66" s="93">
        <f t="shared" si="19"/>
        <v>-0.14937013474747285</v>
      </c>
      <c r="P66" s="28"/>
      <c r="Q66" s="28"/>
      <c r="R66" s="93">
        <f t="shared" si="20"/>
        <v>-0.14376438453229878</v>
      </c>
      <c r="S66" s="93">
        <f t="shared" si="20"/>
        <v>0.20793688080806394</v>
      </c>
      <c r="T66" s="93">
        <f t="shared" si="20"/>
        <v>0.14701199647568486</v>
      </c>
      <c r="U66" s="93">
        <f t="shared" si="20"/>
        <v>0.53692531119461795</v>
      </c>
      <c r="V66" s="93">
        <f t="shared" si="21"/>
        <v>0.25609821429251278</v>
      </c>
      <c r="W66" s="28"/>
      <c r="X66" s="93">
        <f t="shared" si="22"/>
        <v>8.7968894967185296E-3</v>
      </c>
      <c r="AE66" s="53"/>
    </row>
    <row r="67" spans="2:31" ht="18" customHeight="1" x14ac:dyDescent="0.3">
      <c r="B67" s="81" t="s">
        <v>50</v>
      </c>
      <c r="C67" s="194"/>
      <c r="D67" s="93"/>
      <c r="E67" s="93"/>
      <c r="F67" s="93">
        <f t="shared" ref="F67:G81" si="23">IF(F$23=0,"",F10/F29-1)</f>
        <v>0.25502834097866911</v>
      </c>
      <c r="G67" s="93">
        <f t="shared" si="23"/>
        <v>-0.64584246092993558</v>
      </c>
      <c r="H67" s="93">
        <f t="shared" si="17"/>
        <v>0.25655417956656335</v>
      </c>
      <c r="I67" s="28"/>
      <c r="J67" s="28"/>
      <c r="K67" s="93">
        <f t="shared" si="18"/>
        <v>6.8255298573122642</v>
      </c>
      <c r="L67" s="93">
        <f t="shared" si="18"/>
        <v>0.73735715824506398</v>
      </c>
      <c r="M67" s="93">
        <f t="shared" si="18"/>
        <v>0.71807387934662081</v>
      </c>
      <c r="N67" s="93">
        <f t="shared" si="18"/>
        <v>12.23595358669054</v>
      </c>
      <c r="O67" s="93">
        <f t="shared" si="19"/>
        <v>5.6819100263953173</v>
      </c>
      <c r="P67" s="28"/>
      <c r="Q67" s="28"/>
      <c r="R67" s="93">
        <f t="shared" si="20"/>
        <v>-5.3316792747429718</v>
      </c>
      <c r="S67" s="93">
        <f t="shared" si="20"/>
        <v>5.9188448196161492</v>
      </c>
      <c r="T67" s="93">
        <f t="shared" si="20"/>
        <v>6.3087405286013984</v>
      </c>
      <c r="U67" s="93">
        <f t="shared" si="20"/>
        <v>27.396491728023936</v>
      </c>
      <c r="V67" s="93">
        <f t="shared" si="21"/>
        <v>11.994393823474532</v>
      </c>
      <c r="W67" s="28"/>
      <c r="X67" s="93">
        <f t="shared" si="22"/>
        <v>6.451880900109769</v>
      </c>
      <c r="AE67" s="53"/>
    </row>
    <row r="68" spans="2:31" ht="18" customHeight="1" x14ac:dyDescent="0.3">
      <c r="B68" s="81" t="s">
        <v>51</v>
      </c>
      <c r="C68" s="194"/>
      <c r="D68" s="93"/>
      <c r="E68" s="93"/>
      <c r="F68" s="93">
        <f t="shared" si="23"/>
        <v>-0.65175644164694424</v>
      </c>
      <c r="G68" s="93">
        <f t="shared" si="23"/>
        <v>-0.77207024837519045</v>
      </c>
      <c r="H68" s="93">
        <f t="shared" si="17"/>
        <v>-0.43853085052378971</v>
      </c>
      <c r="I68" s="28"/>
      <c r="J68" s="28"/>
      <c r="K68" s="93">
        <f t="shared" si="18"/>
        <v>-0.40302347162631824</v>
      </c>
      <c r="L68" s="93">
        <f t="shared" si="18"/>
        <v>1.1980379923385893</v>
      </c>
      <c r="M68" s="93">
        <f t="shared" si="18"/>
        <v>1.1481050286357721</v>
      </c>
      <c r="N68" s="93">
        <f t="shared" si="18"/>
        <v>6.882282895754499E-2</v>
      </c>
      <c r="O68" s="93">
        <f t="shared" si="19"/>
        <v>0.54954034246442318</v>
      </c>
      <c r="P68" s="28"/>
      <c r="Q68" s="28"/>
      <c r="R68" s="93">
        <f t="shared" si="20"/>
        <v>-1.4412668796611365</v>
      </c>
      <c r="S68" s="93">
        <f t="shared" si="20"/>
        <v>8.5105103325032738E-2</v>
      </c>
      <c r="T68" s="93">
        <f t="shared" si="20"/>
        <v>0.98771323826839375</v>
      </c>
      <c r="U68" s="93">
        <f t="shared" si="20"/>
        <v>0.40627724110989871</v>
      </c>
      <c r="V68" s="93">
        <f t="shared" si="21"/>
        <v>0.24224755734800985</v>
      </c>
      <c r="W68" s="28"/>
      <c r="X68" s="93">
        <f t="shared" si="22"/>
        <v>0.20599686657478333</v>
      </c>
      <c r="AE68" s="53"/>
    </row>
    <row r="69" spans="2:31" ht="18" customHeight="1" x14ac:dyDescent="0.3">
      <c r="B69" s="82" t="s">
        <v>42</v>
      </c>
      <c r="C69" s="195"/>
      <c r="D69" s="61">
        <f t="shared" ref="D69:E74" si="24">IF(D$23=0,"",D12/D31-1)</f>
        <v>8.9029556936505383</v>
      </c>
      <c r="E69" s="61">
        <f t="shared" si="24"/>
        <v>5.4736013902782821E-2</v>
      </c>
      <c r="F69" s="61">
        <f t="shared" si="23"/>
        <v>-0.36808774743465422</v>
      </c>
      <c r="G69" s="61">
        <f t="shared" si="23"/>
        <v>-0.42115618836469737</v>
      </c>
      <c r="H69" s="61">
        <f t="shared" si="17"/>
        <v>-0.23179092258388523</v>
      </c>
      <c r="I69" s="28"/>
      <c r="J69" s="28"/>
      <c r="K69" s="61">
        <f t="shared" si="18"/>
        <v>0.26662482556993061</v>
      </c>
      <c r="L69" s="61">
        <f t="shared" si="18"/>
        <v>0.20368430926348724</v>
      </c>
      <c r="M69" s="61">
        <f t="shared" si="18"/>
        <v>-7.7256833096110089E-2</v>
      </c>
      <c r="N69" s="61">
        <f t="shared" si="18"/>
        <v>-0.21620759811134849</v>
      </c>
      <c r="O69" s="61">
        <f t="shared" si="19"/>
        <v>-1.4746951823172649E-2</v>
      </c>
      <c r="P69" s="28"/>
      <c r="Q69" s="28"/>
      <c r="R69" s="61">
        <f t="shared" si="20"/>
        <v>-0.39426967077291575</v>
      </c>
      <c r="S69" s="61">
        <f t="shared" si="20"/>
        <v>0.1220971061942917</v>
      </c>
      <c r="T69" s="61">
        <f t="shared" si="20"/>
        <v>0.10121143651011111</v>
      </c>
      <c r="U69" s="61">
        <f t="shared" si="20"/>
        <v>0.65411469407213341</v>
      </c>
      <c r="V69" s="61">
        <f t="shared" si="21"/>
        <v>0.22991435562000717</v>
      </c>
      <c r="W69" s="28"/>
      <c r="X69" s="61">
        <f t="shared" si="22"/>
        <v>4.4149732019069132E-2</v>
      </c>
      <c r="AE69" s="53"/>
    </row>
    <row r="70" spans="2:31" ht="18" customHeight="1" x14ac:dyDescent="0.3">
      <c r="B70" s="85" t="s">
        <v>52</v>
      </c>
      <c r="C70" s="194"/>
      <c r="D70" s="94">
        <f t="shared" si="24"/>
        <v>5.9135889774450945E-3</v>
      </c>
      <c r="E70" s="94">
        <f t="shared" si="24"/>
        <v>-0.28292552033199658</v>
      </c>
      <c r="F70" s="94">
        <f t="shared" si="23"/>
        <v>0.46285129897786437</v>
      </c>
      <c r="G70" s="94">
        <f t="shared" si="23"/>
        <v>0.30533155949303192</v>
      </c>
      <c r="H70" s="94">
        <f t="shared" si="17"/>
        <v>0.13466772405200933</v>
      </c>
      <c r="I70" s="28"/>
      <c r="J70" s="28"/>
      <c r="K70" s="94">
        <f t="shared" si="18"/>
        <v>0.27375449754269532</v>
      </c>
      <c r="L70" s="94">
        <f t="shared" si="18"/>
        <v>0.6410378940524164</v>
      </c>
      <c r="M70" s="94">
        <f t="shared" si="18"/>
        <v>0.41148305367689231</v>
      </c>
      <c r="N70" s="94">
        <f t="shared" si="18"/>
        <v>4.6145873999294373E-2</v>
      </c>
      <c r="O70" s="94">
        <f t="shared" si="19"/>
        <v>0.32862779623421767</v>
      </c>
      <c r="P70" s="28"/>
      <c r="Q70" s="28"/>
      <c r="R70" s="94">
        <f t="shared" si="20"/>
        <v>0.12213179690444464</v>
      </c>
      <c r="S70" s="94">
        <f t="shared" si="20"/>
        <v>-0.11571370945348702</v>
      </c>
      <c r="T70" s="94">
        <f t="shared" si="20"/>
        <v>9.1129751935640879E-2</v>
      </c>
      <c r="U70" s="94">
        <f t="shared" si="20"/>
        <v>1.4558923530628487</v>
      </c>
      <c r="V70" s="94">
        <f t="shared" si="21"/>
        <v>0.41868920860685455</v>
      </c>
      <c r="W70" s="28"/>
      <c r="X70" s="94">
        <f t="shared" si="22"/>
        <v>0.27892213175705849</v>
      </c>
      <c r="AE70" s="53"/>
    </row>
    <row r="71" spans="2:31" ht="18" customHeight="1" x14ac:dyDescent="0.3">
      <c r="B71" s="85" t="s">
        <v>53</v>
      </c>
      <c r="C71" s="194"/>
      <c r="D71" s="94">
        <f t="shared" si="24"/>
        <v>2.7175338245444673</v>
      </c>
      <c r="E71" s="94">
        <f t="shared" si="24"/>
        <v>-0.42369246295035112</v>
      </c>
      <c r="F71" s="94">
        <f t="shared" si="23"/>
        <v>0.27828142837820513</v>
      </c>
      <c r="G71" s="94">
        <f t="shared" si="23"/>
        <v>0.92638388389119131</v>
      </c>
      <c r="H71" s="94">
        <f t="shared" si="17"/>
        <v>0.45391073439739782</v>
      </c>
      <c r="I71" s="28"/>
      <c r="J71" s="28"/>
      <c r="K71" s="94">
        <f t="shared" si="18"/>
        <v>-6.8924614132499396E-2</v>
      </c>
      <c r="L71" s="94">
        <f t="shared" si="18"/>
        <v>-0.32899256763880647</v>
      </c>
      <c r="M71" s="94">
        <f t="shared" si="18"/>
        <v>-0.33788350869936667</v>
      </c>
      <c r="N71" s="94">
        <f t="shared" si="18"/>
        <v>5.7164871992151811E-2</v>
      </c>
      <c r="O71" s="94">
        <f t="shared" si="19"/>
        <v>-0.16284527538402294</v>
      </c>
      <c r="P71" s="28"/>
      <c r="Q71" s="28"/>
      <c r="R71" s="94">
        <f t="shared" si="20"/>
        <v>-0.37367283615672076</v>
      </c>
      <c r="S71" s="94">
        <f t="shared" si="20"/>
        <v>-0.63021547802062805</v>
      </c>
      <c r="T71" s="94">
        <f t="shared" si="20"/>
        <v>-0.22030548642205694</v>
      </c>
      <c r="U71" s="94">
        <f t="shared" si="20"/>
        <v>-0.30690355517125889</v>
      </c>
      <c r="V71" s="94">
        <f t="shared" si="21"/>
        <v>-0.38886082431215008</v>
      </c>
      <c r="W71" s="28"/>
      <c r="X71" s="94">
        <f t="shared" si="22"/>
        <v>-0.18545608737194685</v>
      </c>
      <c r="AE71" s="53"/>
    </row>
    <row r="72" spans="2:31" ht="18" customHeight="1" x14ac:dyDescent="0.3">
      <c r="B72" s="85" t="s">
        <v>54</v>
      </c>
      <c r="C72" s="194"/>
      <c r="D72" s="94">
        <f t="shared" si="24"/>
        <v>0.86372899828801919</v>
      </c>
      <c r="E72" s="94">
        <f t="shared" si="24"/>
        <v>0.27895543237406861</v>
      </c>
      <c r="F72" s="94">
        <f t="shared" si="23"/>
        <v>0.38273211947074159</v>
      </c>
      <c r="G72" s="94">
        <f t="shared" si="23"/>
        <v>0.9630592728740528</v>
      </c>
      <c r="H72" s="94">
        <f t="shared" si="17"/>
        <v>0.48450460326907296</v>
      </c>
      <c r="I72" s="28"/>
      <c r="J72" s="28"/>
      <c r="K72" s="94">
        <f t="shared" si="18"/>
        <v>0.15302408272423529</v>
      </c>
      <c r="L72" s="94">
        <f t="shared" si="18"/>
        <v>-0.44182302477525826</v>
      </c>
      <c r="M72" s="94">
        <f t="shared" si="18"/>
        <v>0.12689211973496262</v>
      </c>
      <c r="N72" s="94">
        <f t="shared" si="18"/>
        <v>0.29723301309338668</v>
      </c>
      <c r="O72" s="94">
        <f t="shared" si="19"/>
        <v>-7.5968175029871743E-2</v>
      </c>
      <c r="P72" s="28"/>
      <c r="Q72" s="28"/>
      <c r="R72" s="94">
        <f t="shared" si="20"/>
        <v>-9.3042287895213738E-2</v>
      </c>
      <c r="S72" s="94">
        <f t="shared" si="20"/>
        <v>-0.47933299707182886</v>
      </c>
      <c r="T72" s="94">
        <f t="shared" si="20"/>
        <v>-0.35638225093672993</v>
      </c>
      <c r="U72" s="94">
        <f t="shared" si="20"/>
        <v>0.53862843707832564</v>
      </c>
      <c r="V72" s="94">
        <f t="shared" si="21"/>
        <v>-0.21196104373837843</v>
      </c>
      <c r="W72" s="28"/>
      <c r="X72" s="94">
        <f t="shared" si="22"/>
        <v>-7.9754219570398521E-2</v>
      </c>
      <c r="AE72" s="53"/>
    </row>
    <row r="73" spans="2:31" ht="18" customHeight="1" x14ac:dyDescent="0.3">
      <c r="B73" s="85" t="s">
        <v>55</v>
      </c>
      <c r="C73" s="194"/>
      <c r="D73" s="94">
        <f t="shared" si="24"/>
        <v>-0.53700890551518354</v>
      </c>
      <c r="E73" s="94">
        <f t="shared" si="24"/>
        <v>-0.36411125754462592</v>
      </c>
      <c r="F73" s="94">
        <f t="shared" si="23"/>
        <v>-0.23538534612183815</v>
      </c>
      <c r="G73" s="94">
        <f t="shared" si="23"/>
        <v>-0.29535167696226261</v>
      </c>
      <c r="H73" s="94">
        <f t="shared" si="17"/>
        <v>-0.35401732076963488</v>
      </c>
      <c r="I73" s="28"/>
      <c r="J73" s="28"/>
      <c r="K73" s="94">
        <f t="shared" si="18"/>
        <v>-0.50817510525974985</v>
      </c>
      <c r="L73" s="94">
        <f t="shared" si="18"/>
        <v>-0.24981000733752745</v>
      </c>
      <c r="M73" s="94">
        <f t="shared" si="18"/>
        <v>-0.1011417834231888</v>
      </c>
      <c r="N73" s="94">
        <f t="shared" si="18"/>
        <v>-0.27240207717114195</v>
      </c>
      <c r="O73" s="94">
        <f t="shared" si="19"/>
        <v>-0.26248834787933772</v>
      </c>
      <c r="P73" s="28"/>
      <c r="Q73" s="28"/>
      <c r="R73" s="94">
        <f t="shared" si="20"/>
        <v>-0.73076808004406901</v>
      </c>
      <c r="S73" s="94">
        <f t="shared" si="20"/>
        <v>-0.38872082765845573</v>
      </c>
      <c r="T73" s="94">
        <f t="shared" si="20"/>
        <v>-0.19868146375321705</v>
      </c>
      <c r="U73" s="94">
        <f t="shared" si="20"/>
        <v>1.068992553465872</v>
      </c>
      <c r="V73" s="94">
        <f t="shared" si="21"/>
        <v>-0.231014284924275</v>
      </c>
      <c r="W73" s="28"/>
      <c r="X73" s="94">
        <f t="shared" si="22"/>
        <v>-0.27863935941830043</v>
      </c>
      <c r="AE73" s="53"/>
    </row>
    <row r="74" spans="2:31" ht="18" customHeight="1" x14ac:dyDescent="0.3">
      <c r="B74" s="85" t="s">
        <v>56</v>
      </c>
      <c r="C74" s="194"/>
      <c r="D74" s="94">
        <f t="shared" si="24"/>
        <v>-1</v>
      </c>
      <c r="E74" s="94">
        <f t="shared" si="24"/>
        <v>-0.84325379063829786</v>
      </c>
      <c r="F74" s="94">
        <f t="shared" si="23"/>
        <v>-0.39236598787878829</v>
      </c>
      <c r="G74" s="94">
        <f t="shared" si="23"/>
        <v>-0.2223935115789476</v>
      </c>
      <c r="H74" s="94">
        <f t="shared" si="17"/>
        <v>-0.57806482480000021</v>
      </c>
      <c r="I74" s="28"/>
      <c r="J74" s="28"/>
      <c r="K74" s="94">
        <f t="shared" si="18"/>
        <v>-0.16192497009452556</v>
      </c>
      <c r="L74" s="94">
        <f t="shared" si="18"/>
        <v>-0.41374578522359928</v>
      </c>
      <c r="M74" s="94">
        <f t="shared" si="18"/>
        <v>-0.26938404554671358</v>
      </c>
      <c r="N74" s="94">
        <f t="shared" si="18"/>
        <v>-0.1127262699704531</v>
      </c>
      <c r="O74" s="94">
        <f t="shared" si="19"/>
        <v>-0.259614647339796</v>
      </c>
      <c r="P74" s="28"/>
      <c r="Q74" s="28"/>
      <c r="R74" s="94">
        <f t="shared" si="20"/>
        <v>-0.54277282883310729</v>
      </c>
      <c r="S74" s="94">
        <f t="shared" si="20"/>
        <v>-0.67384716689115831</v>
      </c>
      <c r="T74" s="94">
        <f t="shared" si="20"/>
        <v>-0.57800071836244504</v>
      </c>
      <c r="U74" s="94">
        <f t="shared" si="20"/>
        <v>1.1357086207574176</v>
      </c>
      <c r="V74" s="94">
        <f t="shared" si="21"/>
        <v>-0.44231831358560536</v>
      </c>
      <c r="W74" s="28"/>
      <c r="X74" s="94">
        <f t="shared" si="22"/>
        <v>-0.42609291683753192</v>
      </c>
      <c r="AE74" s="53"/>
    </row>
    <row r="75" spans="2:31" ht="18" customHeight="1" x14ac:dyDescent="0.3">
      <c r="B75" s="85" t="s">
        <v>57</v>
      </c>
      <c r="C75" s="194"/>
      <c r="D75" s="94"/>
      <c r="E75" s="94">
        <f t="shared" ref="E75:E81" si="25">IF(E$23=0,"",E18/E37-1)</f>
        <v>2.3123344011876243</v>
      </c>
      <c r="F75" s="94">
        <f t="shared" si="23"/>
        <v>0.73158494003692565</v>
      </c>
      <c r="G75" s="94">
        <f t="shared" si="23"/>
        <v>1.2955654923287492</v>
      </c>
      <c r="H75" s="94">
        <f t="shared" si="17"/>
        <v>1.8319551416936481</v>
      </c>
      <c r="I75" s="28"/>
      <c r="J75" s="28"/>
      <c r="K75" s="94">
        <f t="shared" si="18"/>
        <v>-0.13884492935376802</v>
      </c>
      <c r="L75" s="94">
        <f t="shared" si="18"/>
        <v>-0.30093212254616974</v>
      </c>
      <c r="M75" s="94">
        <f t="shared" si="18"/>
        <v>-0.10554229398763881</v>
      </c>
      <c r="N75" s="94">
        <f t="shared" si="18"/>
        <v>-0.73287723433880658</v>
      </c>
      <c r="O75" s="94">
        <f t="shared" si="19"/>
        <v>-0.35492915203252107</v>
      </c>
      <c r="P75" s="28"/>
      <c r="Q75" s="28"/>
      <c r="R75" s="94">
        <f t="shared" si="20"/>
        <v>-0.99862230412247666</v>
      </c>
      <c r="S75" s="94">
        <f t="shared" si="20"/>
        <v>-1</v>
      </c>
      <c r="T75" s="94">
        <f t="shared" si="20"/>
        <v>-1</v>
      </c>
      <c r="U75" s="94">
        <f t="shared" si="20"/>
        <v>-0.99951488636153729</v>
      </c>
      <c r="V75" s="94">
        <f t="shared" si="21"/>
        <v>-0.99949927767126767</v>
      </c>
      <c r="W75" s="28"/>
      <c r="X75" s="94">
        <f t="shared" si="22"/>
        <v>-0.61499392504568728</v>
      </c>
      <c r="AE75" s="53"/>
    </row>
    <row r="76" spans="2:31" ht="18" customHeight="1" x14ac:dyDescent="0.3">
      <c r="B76" s="85" t="s">
        <v>58</v>
      </c>
      <c r="C76" s="194"/>
      <c r="D76" s="94">
        <f t="shared" ref="D76:D81" si="26">IF(D$23=0,"",D19/D38-1)</f>
        <v>-0.16697499959777418</v>
      </c>
      <c r="E76" s="94">
        <f t="shared" si="25"/>
        <v>-4.9997693881066452E-3</v>
      </c>
      <c r="F76" s="94">
        <f t="shared" si="23"/>
        <v>0.49000555480849206</v>
      </c>
      <c r="G76" s="94">
        <f t="shared" si="23"/>
        <v>0.54461553321252332</v>
      </c>
      <c r="H76" s="94">
        <f t="shared" si="17"/>
        <v>0.22158252199779582</v>
      </c>
      <c r="I76" s="28"/>
      <c r="J76" s="28"/>
      <c r="K76" s="94">
        <f t="shared" si="18"/>
        <v>-0.34376462200970381</v>
      </c>
      <c r="L76" s="94">
        <f t="shared" si="18"/>
        <v>0.18527359723600445</v>
      </c>
      <c r="M76" s="94">
        <f t="shared" si="18"/>
        <v>-0.24545231043377524</v>
      </c>
      <c r="N76" s="94">
        <f t="shared" si="18"/>
        <v>0.10028696328297526</v>
      </c>
      <c r="O76" s="94">
        <f t="shared" si="19"/>
        <v>-5.5838222895544298E-2</v>
      </c>
      <c r="P76" s="28"/>
      <c r="Q76" s="28"/>
      <c r="R76" s="94">
        <f t="shared" si="20"/>
        <v>-0.14617221332490793</v>
      </c>
      <c r="S76" s="94">
        <f t="shared" si="20"/>
        <v>-0.29402115665955142</v>
      </c>
      <c r="T76" s="94">
        <f t="shared" si="20"/>
        <v>-0.1928395848445752</v>
      </c>
      <c r="U76" s="94">
        <f t="shared" si="20"/>
        <v>0.34114566495182541</v>
      </c>
      <c r="V76" s="94">
        <f t="shared" si="21"/>
        <v>-0.10845905397591449</v>
      </c>
      <c r="W76" s="28"/>
      <c r="X76" s="94">
        <f t="shared" si="22"/>
        <v>5.8798066758294354E-3</v>
      </c>
      <c r="AE76" s="53"/>
    </row>
    <row r="77" spans="2:31" ht="18" customHeight="1" x14ac:dyDescent="0.3">
      <c r="B77" s="87" t="s">
        <v>43</v>
      </c>
      <c r="C77" s="195"/>
      <c r="D77" s="95">
        <f t="shared" si="26"/>
        <v>4.2082280363417102E-2</v>
      </c>
      <c r="E77" s="95">
        <f t="shared" si="25"/>
        <v>-0.10408696965479303</v>
      </c>
      <c r="F77" s="95">
        <f t="shared" si="23"/>
        <v>0.34685918503702129</v>
      </c>
      <c r="G77" s="95">
        <f t="shared" si="23"/>
        <v>0.44456263905997773</v>
      </c>
      <c r="H77" s="95">
        <f t="shared" si="17"/>
        <v>0.19033692250568346</v>
      </c>
      <c r="I77" s="28"/>
      <c r="J77" s="28"/>
      <c r="K77" s="95">
        <f t="shared" si="18"/>
        <v>2.4171855150385335E-2</v>
      </c>
      <c r="L77" s="95">
        <f t="shared" si="18"/>
        <v>-9.841430370346349E-2</v>
      </c>
      <c r="M77" s="95">
        <f t="shared" si="18"/>
        <v>5.2446973745067016E-2</v>
      </c>
      <c r="N77" s="95">
        <f t="shared" si="18"/>
        <v>7.295258552460937E-2</v>
      </c>
      <c r="O77" s="95">
        <f t="shared" si="19"/>
        <v>3.3645626761025227E-3</v>
      </c>
      <c r="P77" s="28"/>
      <c r="Q77" s="28"/>
      <c r="R77" s="95">
        <f t="shared" si="20"/>
        <v>-0.20886948173872744</v>
      </c>
      <c r="S77" s="95">
        <f t="shared" si="20"/>
        <v>-0.44134760819332453</v>
      </c>
      <c r="T77" s="95">
        <f t="shared" si="20"/>
        <v>-0.29109970003261265</v>
      </c>
      <c r="U77" s="95">
        <f t="shared" si="20"/>
        <v>0.48951019341821178</v>
      </c>
      <c r="V77" s="95">
        <f t="shared" si="21"/>
        <v>-0.16358018361367543</v>
      </c>
      <c r="W77" s="28"/>
      <c r="X77" s="95">
        <f t="shared" si="22"/>
        <v>-2.5902496674729214E-2</v>
      </c>
      <c r="AE77" s="53"/>
    </row>
    <row r="78" spans="2:31" ht="18" customHeight="1" x14ac:dyDescent="0.3">
      <c r="B78" s="89" t="s">
        <v>44</v>
      </c>
      <c r="C78" s="195"/>
      <c r="D78" s="96">
        <f t="shared" si="26"/>
        <v>-0.88366752667520476</v>
      </c>
      <c r="E78" s="96">
        <f t="shared" si="25"/>
        <v>1.2884885150961365</v>
      </c>
      <c r="F78" s="96">
        <f t="shared" si="23"/>
        <v>0.470225595795698</v>
      </c>
      <c r="G78" s="96">
        <f t="shared" si="23"/>
        <v>1.1067225645381971</v>
      </c>
      <c r="H78" s="96">
        <f t="shared" si="17"/>
        <v>0.74401398931476281</v>
      </c>
      <c r="I78" s="28"/>
      <c r="J78" s="28"/>
      <c r="K78" s="96">
        <f t="shared" si="18"/>
        <v>0.44198330652695406</v>
      </c>
      <c r="L78" s="96">
        <f t="shared" si="18"/>
        <v>-0.39067327603438462</v>
      </c>
      <c r="M78" s="96">
        <f t="shared" si="18"/>
        <v>0.29867666331086085</v>
      </c>
      <c r="N78" s="96">
        <f t="shared" si="18"/>
        <v>-0.30586100039697717</v>
      </c>
      <c r="O78" s="96">
        <f t="shared" si="19"/>
        <v>-2.311874279063475E-2</v>
      </c>
      <c r="P78" s="28"/>
      <c r="Q78" s="28"/>
      <c r="R78" s="96">
        <f t="shared" si="20"/>
        <v>-0.35317386049425703</v>
      </c>
      <c r="S78" s="96">
        <f t="shared" si="20"/>
        <v>-0.5511328020535049</v>
      </c>
      <c r="T78" s="96">
        <f t="shared" si="20"/>
        <v>-0.63728584501251007</v>
      </c>
      <c r="U78" s="96">
        <f t="shared" si="20"/>
        <v>-0.77147725503952458</v>
      </c>
      <c r="V78" s="96">
        <f t="shared" si="21"/>
        <v>-0.60516178907893536</v>
      </c>
      <c r="W78" s="28"/>
      <c r="X78" s="96">
        <f t="shared" si="22"/>
        <v>-9.9830768376020895E-2</v>
      </c>
      <c r="AE78" s="53"/>
    </row>
    <row r="79" spans="2:31" ht="18" customHeight="1" x14ac:dyDescent="0.3">
      <c r="B79" s="91" t="s">
        <v>45</v>
      </c>
      <c r="C79" s="195"/>
      <c r="D79" s="97">
        <f t="shared" si="26"/>
        <v>0.99176739862119723</v>
      </c>
      <c r="E79" s="97">
        <f t="shared" si="25"/>
        <v>-0.50550259490251159</v>
      </c>
      <c r="F79" s="97">
        <f t="shared" si="23"/>
        <v>-0.69547482686527118</v>
      </c>
      <c r="G79" s="97">
        <f t="shared" si="23"/>
        <v>-0.70017759964421722</v>
      </c>
      <c r="H79" s="97">
        <f t="shared" si="17"/>
        <v>-0.46132725475676684</v>
      </c>
      <c r="I79" s="28"/>
      <c r="J79" s="28"/>
      <c r="K79" s="97">
        <f t="shared" si="18"/>
        <v>-0.5410793883597329</v>
      </c>
      <c r="L79" s="97">
        <f t="shared" si="18"/>
        <v>-0.42626579902394302</v>
      </c>
      <c r="M79" s="97">
        <f t="shared" si="18"/>
        <v>-0.78788316702232053</v>
      </c>
      <c r="N79" s="97">
        <f t="shared" si="18"/>
        <v>-0.86625383322815608</v>
      </c>
      <c r="O79" s="97">
        <f t="shared" si="19"/>
        <v>-0.66898014654885718</v>
      </c>
      <c r="P79" s="28"/>
      <c r="Q79" s="28"/>
      <c r="R79" s="97">
        <f t="shared" si="20"/>
        <v>-0.83777587962138045</v>
      </c>
      <c r="S79" s="97">
        <f t="shared" si="20"/>
        <v>-0.48459617277930356</v>
      </c>
      <c r="T79" s="97">
        <f t="shared" si="20"/>
        <v>-0.73534040556838631</v>
      </c>
      <c r="U79" s="97">
        <f t="shared" si="20"/>
        <v>-0.39332756349530817</v>
      </c>
      <c r="V79" s="97">
        <f t="shared" si="21"/>
        <v>-0.59141075529289822</v>
      </c>
      <c r="W79" s="28"/>
      <c r="X79" s="97">
        <f t="shared" si="22"/>
        <v>-0.58302329626537674</v>
      </c>
      <c r="AE79" s="53"/>
    </row>
    <row r="80" spans="2:31" s="21" customFormat="1" ht="24.95" customHeight="1" x14ac:dyDescent="0.3">
      <c r="B80" s="254" t="s">
        <v>46</v>
      </c>
      <c r="C80" s="195"/>
      <c r="D80" s="98">
        <f t="shared" si="26"/>
        <v>0.52520130757288896</v>
      </c>
      <c r="E80" s="98">
        <f t="shared" si="25"/>
        <v>-7.9709435302065423E-2</v>
      </c>
      <c r="F80" s="98">
        <f t="shared" si="23"/>
        <v>-8.0064865196803559E-2</v>
      </c>
      <c r="G80" s="98">
        <f t="shared" si="23"/>
        <v>-0.14322876975357035</v>
      </c>
      <c r="H80" s="98">
        <f t="shared" si="17"/>
        <v>-4.6703491741163949E-2</v>
      </c>
      <c r="I80" s="30"/>
      <c r="J80" s="30"/>
      <c r="K80" s="98">
        <f t="shared" si="18"/>
        <v>2.0322981905986914E-3</v>
      </c>
      <c r="L80" s="98">
        <f t="shared" si="18"/>
        <v>-8.6840461930842272E-2</v>
      </c>
      <c r="M80" s="98">
        <f t="shared" si="18"/>
        <v>-0.12141478040692666</v>
      </c>
      <c r="N80" s="98">
        <f t="shared" si="18"/>
        <v>-0.22994900645672545</v>
      </c>
      <c r="O80" s="98">
        <f t="shared" si="19"/>
        <v>-0.11889786213803921</v>
      </c>
      <c r="P80" s="30"/>
      <c r="Q80" s="30"/>
      <c r="R80" s="98">
        <f t="shared" si="20"/>
        <v>-0.3669379499833697</v>
      </c>
      <c r="S80" s="98">
        <f t="shared" si="20"/>
        <v>-0.2846246990682102</v>
      </c>
      <c r="T80" s="98">
        <f t="shared" si="20"/>
        <v>-0.22343041803651975</v>
      </c>
      <c r="U80" s="98">
        <f t="shared" si="20"/>
        <v>0.38648532859487794</v>
      </c>
      <c r="V80" s="98">
        <f t="shared" si="21"/>
        <v>-9.5511491013358096E-2</v>
      </c>
      <c r="W80" s="30"/>
      <c r="X80" s="98">
        <f t="shared" si="22"/>
        <v>-9.1025366154373288E-2</v>
      </c>
      <c r="AE80" s="53"/>
    </row>
    <row r="81" spans="2:24" s="21" customFormat="1" ht="24.95" customHeight="1" x14ac:dyDescent="0.3">
      <c r="B81" s="254" t="s">
        <v>47</v>
      </c>
      <c r="C81" s="195"/>
      <c r="D81" s="98">
        <f t="shared" si="26"/>
        <v>0.52520130757288896</v>
      </c>
      <c r="E81" s="98">
        <f t="shared" si="25"/>
        <v>8.772064567420812E-2</v>
      </c>
      <c r="F81" s="98">
        <f t="shared" si="23"/>
        <v>8.3485643087526373E-3</v>
      </c>
      <c r="G81" s="98">
        <f t="shared" si="23"/>
        <v>-4.6703491741163949E-2</v>
      </c>
      <c r="H81" s="98"/>
      <c r="I81" s="30"/>
      <c r="J81" s="30"/>
      <c r="K81" s="98">
        <f t="shared" si="18"/>
        <v>-3.7275538212036774E-2</v>
      </c>
      <c r="L81" s="98">
        <f t="shared" si="18"/>
        <v>-4.8302042875317697E-2</v>
      </c>
      <c r="M81" s="98">
        <f t="shared" si="18"/>
        <v>-6.1597754005065397E-2</v>
      </c>
      <c r="N81" s="98">
        <f t="shared" si="18"/>
        <v>-8.7571429957785552E-2</v>
      </c>
      <c r="O81" s="98"/>
      <c r="P81" s="30"/>
      <c r="Q81" s="30"/>
      <c r="R81" s="98">
        <f t="shared" si="20"/>
        <v>-0.11799689335501995</v>
      </c>
      <c r="S81" s="98">
        <f t="shared" si="20"/>
        <v>-0.14369444810225651</v>
      </c>
      <c r="T81" s="98">
        <f t="shared" si="20"/>
        <v>-0.15557460196993622</v>
      </c>
      <c r="U81" s="98">
        <f t="shared" si="20"/>
        <v>-9.1025366154373288E-2</v>
      </c>
      <c r="V81" s="98"/>
      <c r="W81" s="30"/>
      <c r="X81" s="98"/>
    </row>
    <row r="83" spans="2:24" ht="47.25" x14ac:dyDescent="0.25">
      <c r="B83" s="182" t="s">
        <v>64</v>
      </c>
      <c r="C83" s="192"/>
      <c r="D83" s="181"/>
      <c r="E83" s="181"/>
      <c r="F83" s="181"/>
      <c r="G83" s="181"/>
      <c r="H83" s="181"/>
      <c r="I83" s="3" t="s">
        <v>0</v>
      </c>
      <c r="J83" s="3"/>
      <c r="K83" s="3" t="s">
        <v>0</v>
      </c>
      <c r="L83" s="3" t="s">
        <v>0</v>
      </c>
      <c r="M83" s="3" t="s">
        <v>0</v>
      </c>
      <c r="N83" s="3" t="s">
        <v>0</v>
      </c>
      <c r="O83" s="3" t="s">
        <v>0</v>
      </c>
      <c r="P83" s="3" t="s">
        <v>0</v>
      </c>
      <c r="Q83" s="3"/>
      <c r="R83" s="3" t="s">
        <v>0</v>
      </c>
      <c r="S83" s="3" t="s">
        <v>0</v>
      </c>
      <c r="T83" s="3" t="s">
        <v>0</v>
      </c>
      <c r="U83" s="3" t="s">
        <v>0</v>
      </c>
      <c r="V83" s="3" t="s">
        <v>0</v>
      </c>
      <c r="W83" s="3" t="s">
        <v>0</v>
      </c>
      <c r="X83" s="3" t="s">
        <v>0</v>
      </c>
    </row>
    <row r="84" spans="2:24" x14ac:dyDescent="0.25">
      <c r="B84" s="3" t="s">
        <v>0</v>
      </c>
      <c r="C84" s="193"/>
      <c r="D84" s="3" t="s">
        <v>0</v>
      </c>
      <c r="E84" s="3" t="s">
        <v>0</v>
      </c>
      <c r="F84" s="3" t="s">
        <v>0</v>
      </c>
      <c r="G84" s="3" t="s">
        <v>0</v>
      </c>
      <c r="H84" s="3" t="s">
        <v>0</v>
      </c>
      <c r="I84" s="3" t="s">
        <v>0</v>
      </c>
      <c r="J84" s="3"/>
      <c r="K84" s="3" t="s">
        <v>0</v>
      </c>
      <c r="L84" s="3" t="s">
        <v>0</v>
      </c>
      <c r="M84" s="3" t="s">
        <v>0</v>
      </c>
      <c r="N84" s="3" t="s">
        <v>0</v>
      </c>
      <c r="O84" s="3" t="s">
        <v>0</v>
      </c>
      <c r="P84" s="3" t="s">
        <v>0</v>
      </c>
      <c r="Q84" s="3"/>
      <c r="R84" s="3" t="s">
        <v>0</v>
      </c>
      <c r="S84" s="3" t="s">
        <v>0</v>
      </c>
      <c r="T84" s="3" t="s">
        <v>0</v>
      </c>
      <c r="U84" s="3" t="s">
        <v>0</v>
      </c>
      <c r="V84" s="3" t="s">
        <v>0</v>
      </c>
      <c r="W84" s="3" t="s">
        <v>0</v>
      </c>
      <c r="X84" s="3" t="s">
        <v>0</v>
      </c>
    </row>
    <row r="85" spans="2:24" x14ac:dyDescent="0.25">
      <c r="B85" s="3" t="s">
        <v>0</v>
      </c>
      <c r="C85" s="193"/>
      <c r="D85" s="3" t="s">
        <v>0</v>
      </c>
      <c r="E85" s="3" t="s">
        <v>0</v>
      </c>
      <c r="F85" s="3" t="s">
        <v>0</v>
      </c>
      <c r="G85" s="3" t="s">
        <v>0</v>
      </c>
      <c r="H85" s="3" t="s">
        <v>0</v>
      </c>
      <c r="I85" s="3" t="s">
        <v>0</v>
      </c>
      <c r="J85" s="3"/>
      <c r="K85" s="3" t="s">
        <v>0</v>
      </c>
      <c r="L85" s="3" t="s">
        <v>0</v>
      </c>
      <c r="M85" s="3" t="s">
        <v>0</v>
      </c>
      <c r="N85" s="3" t="s">
        <v>0</v>
      </c>
      <c r="O85" s="3" t="s">
        <v>0</v>
      </c>
      <c r="P85" s="3" t="s">
        <v>0</v>
      </c>
      <c r="Q85" s="3"/>
      <c r="R85" s="3" t="s">
        <v>0</v>
      </c>
      <c r="S85" s="3" t="s">
        <v>0</v>
      </c>
      <c r="T85" s="3" t="s">
        <v>0</v>
      </c>
      <c r="U85" s="3" t="s">
        <v>0</v>
      </c>
      <c r="V85" s="3" t="s">
        <v>0</v>
      </c>
      <c r="W85" s="3" t="s">
        <v>0</v>
      </c>
      <c r="X85" s="3" t="s">
        <v>0</v>
      </c>
    </row>
    <row r="86" spans="2:24" x14ac:dyDescent="0.25">
      <c r="B86" s="3" t="s">
        <v>0</v>
      </c>
      <c r="C86" s="193"/>
      <c r="D86" s="3" t="s">
        <v>0</v>
      </c>
      <c r="E86" s="3" t="s">
        <v>0</v>
      </c>
      <c r="F86" s="3" t="s">
        <v>0</v>
      </c>
      <c r="G86" s="3" t="s">
        <v>0</v>
      </c>
      <c r="H86" s="3" t="s">
        <v>0</v>
      </c>
      <c r="I86" s="3" t="s">
        <v>0</v>
      </c>
      <c r="J86" s="3"/>
      <c r="K86" s="3" t="s">
        <v>0</v>
      </c>
      <c r="L86" s="3" t="s">
        <v>0</v>
      </c>
      <c r="M86" s="3" t="s">
        <v>0</v>
      </c>
      <c r="N86" s="3" t="s">
        <v>0</v>
      </c>
      <c r="O86" s="3" t="s">
        <v>0</v>
      </c>
      <c r="P86" s="3" t="s">
        <v>0</v>
      </c>
      <c r="Q86" s="3"/>
      <c r="R86" s="3" t="s">
        <v>0</v>
      </c>
      <c r="S86" s="3" t="s">
        <v>0</v>
      </c>
      <c r="T86" s="3" t="s">
        <v>0</v>
      </c>
      <c r="U86" s="3" t="s">
        <v>0</v>
      </c>
      <c r="V86" s="3" t="s">
        <v>0</v>
      </c>
      <c r="W86" s="3" t="s">
        <v>0</v>
      </c>
      <c r="X86" s="3" t="s">
        <v>0</v>
      </c>
    </row>
    <row r="87" spans="2:24" x14ac:dyDescent="0.25">
      <c r="B87" s="3" t="s">
        <v>0</v>
      </c>
      <c r="C87" s="193"/>
      <c r="D87" s="3" t="s">
        <v>0</v>
      </c>
      <c r="E87" s="3" t="s">
        <v>0</v>
      </c>
      <c r="F87" s="3" t="s">
        <v>0</v>
      </c>
      <c r="G87" s="3" t="s">
        <v>0</v>
      </c>
      <c r="H87" s="3" t="s">
        <v>0</v>
      </c>
      <c r="I87" s="3" t="s">
        <v>0</v>
      </c>
      <c r="J87" s="3"/>
      <c r="K87" s="3" t="s">
        <v>0</v>
      </c>
      <c r="L87" s="3" t="s">
        <v>0</v>
      </c>
      <c r="M87" s="3" t="s">
        <v>0</v>
      </c>
      <c r="N87" s="3" t="s">
        <v>0</v>
      </c>
      <c r="O87" s="3" t="s">
        <v>0</v>
      </c>
      <c r="P87" s="3" t="s">
        <v>0</v>
      </c>
      <c r="Q87" s="3"/>
      <c r="R87" s="3" t="s">
        <v>0</v>
      </c>
      <c r="S87" s="3" t="s">
        <v>0</v>
      </c>
      <c r="T87" s="3" t="s">
        <v>0</v>
      </c>
      <c r="U87" s="3" t="s">
        <v>0</v>
      </c>
      <c r="V87" s="3" t="s">
        <v>0</v>
      </c>
      <c r="W87" s="3" t="s">
        <v>0</v>
      </c>
      <c r="X87" s="3" t="s">
        <v>0</v>
      </c>
    </row>
    <row r="88" spans="2:24" x14ac:dyDescent="0.25">
      <c r="B88" s="3" t="s">
        <v>0</v>
      </c>
      <c r="C88" s="193"/>
      <c r="D88" s="3" t="s">
        <v>0</v>
      </c>
      <c r="E88" s="3" t="s">
        <v>0</v>
      </c>
      <c r="F88" s="3" t="s">
        <v>0</v>
      </c>
      <c r="G88" s="3" t="s">
        <v>0</v>
      </c>
      <c r="H88" s="3" t="s">
        <v>0</v>
      </c>
      <c r="I88" s="3" t="s">
        <v>0</v>
      </c>
      <c r="J88" s="3"/>
      <c r="K88" s="3" t="s">
        <v>0</v>
      </c>
      <c r="L88" s="3" t="s">
        <v>0</v>
      </c>
      <c r="M88" s="3" t="s">
        <v>0</v>
      </c>
      <c r="N88" s="3" t="s">
        <v>0</v>
      </c>
      <c r="O88" s="3" t="s">
        <v>0</v>
      </c>
      <c r="P88" s="3" t="s">
        <v>0</v>
      </c>
      <c r="Q88" s="3"/>
      <c r="R88" s="3" t="s">
        <v>0</v>
      </c>
      <c r="S88" s="3" t="s">
        <v>0</v>
      </c>
      <c r="T88" s="3" t="s">
        <v>0</v>
      </c>
      <c r="U88" s="3" t="s">
        <v>0</v>
      </c>
      <c r="V88" s="3" t="s">
        <v>0</v>
      </c>
      <c r="W88" s="3" t="s">
        <v>0</v>
      </c>
      <c r="X88" s="3" t="s">
        <v>0</v>
      </c>
    </row>
    <row r="89" spans="2:24" x14ac:dyDescent="0.25">
      <c r="B89" s="3" t="s">
        <v>0</v>
      </c>
      <c r="C89" s="193"/>
      <c r="D89" s="3" t="s">
        <v>0</v>
      </c>
      <c r="E89" s="3" t="s">
        <v>0</v>
      </c>
      <c r="F89" s="3" t="s">
        <v>0</v>
      </c>
      <c r="G89" s="3" t="s">
        <v>0</v>
      </c>
      <c r="H89" s="3" t="s">
        <v>0</v>
      </c>
      <c r="I89" s="3" t="s">
        <v>0</v>
      </c>
      <c r="J89" s="3"/>
      <c r="K89" s="3" t="s">
        <v>0</v>
      </c>
      <c r="L89" s="3" t="s">
        <v>0</v>
      </c>
      <c r="M89" s="3" t="s">
        <v>0</v>
      </c>
      <c r="N89" s="3" t="s">
        <v>0</v>
      </c>
      <c r="O89" s="3" t="s">
        <v>0</v>
      </c>
      <c r="P89" s="3" t="s">
        <v>0</v>
      </c>
      <c r="Q89" s="3"/>
      <c r="R89" s="3" t="s">
        <v>0</v>
      </c>
      <c r="S89" s="3" t="s">
        <v>0</v>
      </c>
      <c r="T89" s="3" t="s">
        <v>0</v>
      </c>
      <c r="U89" s="3" t="s">
        <v>0</v>
      </c>
      <c r="V89" s="3" t="s">
        <v>0</v>
      </c>
      <c r="W89" s="3" t="s">
        <v>0</v>
      </c>
      <c r="X89" s="3" t="s">
        <v>0</v>
      </c>
    </row>
    <row r="90" spans="2:24" x14ac:dyDescent="0.25">
      <c r="B90" s="3" t="s">
        <v>0</v>
      </c>
      <c r="C90" s="193"/>
      <c r="D90" s="3" t="s">
        <v>0</v>
      </c>
      <c r="E90" s="3" t="s">
        <v>0</v>
      </c>
      <c r="F90" s="3" t="s">
        <v>0</v>
      </c>
      <c r="G90" s="3" t="s">
        <v>0</v>
      </c>
      <c r="H90" s="3" t="s">
        <v>0</v>
      </c>
      <c r="I90" s="3" t="s">
        <v>0</v>
      </c>
      <c r="J90" s="3"/>
      <c r="K90" s="3" t="s">
        <v>0</v>
      </c>
      <c r="L90" s="3" t="s">
        <v>0</v>
      </c>
      <c r="M90" s="3" t="s">
        <v>0</v>
      </c>
      <c r="N90" s="3" t="s">
        <v>0</v>
      </c>
      <c r="O90" s="3" t="s">
        <v>0</v>
      </c>
      <c r="P90" s="3" t="s">
        <v>0</v>
      </c>
      <c r="Q90" s="3"/>
      <c r="R90" s="3" t="s">
        <v>0</v>
      </c>
      <c r="S90" s="3" t="s">
        <v>0</v>
      </c>
      <c r="T90" s="3" t="s">
        <v>0</v>
      </c>
      <c r="U90" s="3" t="s">
        <v>0</v>
      </c>
      <c r="V90" s="3" t="s">
        <v>0</v>
      </c>
      <c r="W90" s="3" t="s">
        <v>0</v>
      </c>
      <c r="X90" s="3" t="s">
        <v>0</v>
      </c>
    </row>
    <row r="91" spans="2:24" x14ac:dyDescent="0.25">
      <c r="B91" s="3" t="s">
        <v>0</v>
      </c>
      <c r="C91" s="193"/>
      <c r="D91" s="3" t="s">
        <v>0</v>
      </c>
      <c r="E91" s="3" t="s">
        <v>0</v>
      </c>
      <c r="F91" s="3" t="s">
        <v>0</v>
      </c>
      <c r="G91" s="3" t="s">
        <v>0</v>
      </c>
      <c r="H91" s="3" t="s">
        <v>0</v>
      </c>
      <c r="I91" s="3" t="s">
        <v>0</v>
      </c>
      <c r="J91" s="3"/>
      <c r="K91" s="3" t="s">
        <v>0</v>
      </c>
      <c r="L91" s="3" t="s">
        <v>0</v>
      </c>
      <c r="M91" s="3" t="s">
        <v>0</v>
      </c>
      <c r="N91" s="3" t="s">
        <v>0</v>
      </c>
      <c r="O91" s="3" t="s">
        <v>0</v>
      </c>
      <c r="P91" s="3" t="s">
        <v>0</v>
      </c>
      <c r="Q91" s="3"/>
      <c r="R91" s="3" t="s">
        <v>0</v>
      </c>
      <c r="S91" s="3" t="s">
        <v>0</v>
      </c>
      <c r="T91" s="3" t="s">
        <v>0</v>
      </c>
      <c r="U91" s="3" t="s">
        <v>0</v>
      </c>
      <c r="V91" s="3" t="s">
        <v>0</v>
      </c>
      <c r="W91" s="3" t="s">
        <v>0</v>
      </c>
      <c r="X91" s="3" t="s">
        <v>0</v>
      </c>
    </row>
    <row r="92" spans="2:24" x14ac:dyDescent="0.25">
      <c r="B92" s="3" t="s">
        <v>0</v>
      </c>
      <c r="C92" s="193"/>
      <c r="D92" s="3" t="s">
        <v>0</v>
      </c>
      <c r="E92" s="3" t="s">
        <v>0</v>
      </c>
      <c r="F92" s="3" t="s">
        <v>0</v>
      </c>
      <c r="G92" s="3" t="s">
        <v>0</v>
      </c>
      <c r="H92" s="3" t="s">
        <v>0</v>
      </c>
      <c r="I92" s="3" t="s">
        <v>0</v>
      </c>
      <c r="J92" s="3"/>
      <c r="K92" s="3" t="s">
        <v>0</v>
      </c>
      <c r="L92" s="3" t="s">
        <v>0</v>
      </c>
      <c r="M92" s="3" t="s">
        <v>0</v>
      </c>
      <c r="N92" s="3" t="s">
        <v>0</v>
      </c>
      <c r="O92" s="3" t="s">
        <v>0</v>
      </c>
      <c r="P92" s="3" t="s">
        <v>0</v>
      </c>
      <c r="Q92" s="3"/>
      <c r="R92" s="3" t="s">
        <v>0</v>
      </c>
      <c r="S92" s="3" t="s">
        <v>0</v>
      </c>
      <c r="T92" s="3" t="s">
        <v>0</v>
      </c>
      <c r="U92" s="3" t="s">
        <v>0</v>
      </c>
      <c r="V92" s="3" t="s">
        <v>0</v>
      </c>
      <c r="W92" s="3" t="s">
        <v>0</v>
      </c>
      <c r="X92" s="3" t="s">
        <v>0</v>
      </c>
    </row>
    <row r="93" spans="2:24" x14ac:dyDescent="0.25">
      <c r="B93" s="3" t="s">
        <v>0</v>
      </c>
      <c r="C93" s="193"/>
      <c r="D93" s="3" t="s">
        <v>0</v>
      </c>
      <c r="E93" s="3" t="s">
        <v>0</v>
      </c>
      <c r="F93" s="3" t="s">
        <v>0</v>
      </c>
      <c r="G93" s="3" t="s">
        <v>0</v>
      </c>
      <c r="H93" s="3" t="s">
        <v>0</v>
      </c>
      <c r="I93" s="3" t="s">
        <v>0</v>
      </c>
      <c r="J93" s="3"/>
      <c r="K93" s="3" t="s">
        <v>0</v>
      </c>
      <c r="L93" s="3" t="s">
        <v>0</v>
      </c>
      <c r="M93" s="3" t="s">
        <v>0</v>
      </c>
      <c r="N93" s="3" t="s">
        <v>0</v>
      </c>
      <c r="O93" s="3" t="s">
        <v>0</v>
      </c>
      <c r="P93" s="3" t="s">
        <v>0</v>
      </c>
      <c r="Q93" s="3"/>
      <c r="R93" s="3" t="s">
        <v>0</v>
      </c>
      <c r="S93" s="3" t="s">
        <v>0</v>
      </c>
      <c r="T93" s="3" t="s">
        <v>0</v>
      </c>
      <c r="U93" s="3" t="s">
        <v>0</v>
      </c>
      <c r="V93" s="3" t="s">
        <v>0</v>
      </c>
      <c r="W93" s="3" t="s">
        <v>0</v>
      </c>
      <c r="X93" s="3" t="s">
        <v>0</v>
      </c>
    </row>
    <row r="94" spans="2:24" x14ac:dyDescent="0.25">
      <c r="B94" s="3" t="s">
        <v>0</v>
      </c>
      <c r="C94" s="193"/>
      <c r="D94" s="3" t="s">
        <v>0</v>
      </c>
      <c r="E94" s="3" t="s">
        <v>0</v>
      </c>
      <c r="F94" s="3" t="s">
        <v>0</v>
      </c>
      <c r="G94" s="3" t="s">
        <v>0</v>
      </c>
      <c r="H94" s="3" t="s">
        <v>0</v>
      </c>
      <c r="I94" s="3" t="s">
        <v>0</v>
      </c>
      <c r="J94" s="3"/>
      <c r="K94" s="3" t="s">
        <v>0</v>
      </c>
      <c r="L94" s="3" t="s">
        <v>0</v>
      </c>
      <c r="M94" s="3" t="s">
        <v>0</v>
      </c>
      <c r="N94" s="3" t="s">
        <v>0</v>
      </c>
      <c r="O94" s="3" t="s">
        <v>0</v>
      </c>
      <c r="P94" s="3" t="s">
        <v>0</v>
      </c>
      <c r="Q94" s="3"/>
      <c r="R94" s="3" t="s">
        <v>0</v>
      </c>
      <c r="S94" s="3" t="s">
        <v>0</v>
      </c>
      <c r="T94" s="3" t="s">
        <v>0</v>
      </c>
      <c r="U94" s="3" t="s">
        <v>0</v>
      </c>
      <c r="V94" s="3" t="s">
        <v>0</v>
      </c>
      <c r="W94" s="3" t="s">
        <v>0</v>
      </c>
      <c r="X94" s="3" t="s">
        <v>0</v>
      </c>
    </row>
    <row r="95" spans="2:24" x14ac:dyDescent="0.25">
      <c r="B95" s="3" t="s">
        <v>0</v>
      </c>
      <c r="C95" s="193"/>
      <c r="D95" s="3" t="s">
        <v>0</v>
      </c>
      <c r="E95" s="3" t="s">
        <v>0</v>
      </c>
      <c r="F95" s="3" t="s">
        <v>0</v>
      </c>
      <c r="G95" s="3" t="s">
        <v>0</v>
      </c>
      <c r="H95" s="3" t="s">
        <v>0</v>
      </c>
      <c r="I95" s="3" t="s">
        <v>0</v>
      </c>
      <c r="J95" s="3"/>
      <c r="K95" s="3" t="s">
        <v>0</v>
      </c>
      <c r="L95" s="3" t="s">
        <v>0</v>
      </c>
      <c r="M95" s="3" t="s">
        <v>0</v>
      </c>
      <c r="N95" s="3" t="s">
        <v>0</v>
      </c>
      <c r="O95" s="3" t="s">
        <v>0</v>
      </c>
      <c r="P95" s="3" t="s">
        <v>0</v>
      </c>
      <c r="Q95" s="3"/>
      <c r="R95" s="3" t="s">
        <v>0</v>
      </c>
      <c r="S95" s="3" t="s">
        <v>0</v>
      </c>
      <c r="T95" s="3" t="s">
        <v>0</v>
      </c>
      <c r="U95" s="3" t="s">
        <v>0</v>
      </c>
      <c r="V95" s="3" t="s">
        <v>0</v>
      </c>
      <c r="W95" s="3" t="s">
        <v>0</v>
      </c>
      <c r="X95" s="3" t="s">
        <v>0</v>
      </c>
    </row>
    <row r="96" spans="2:24" x14ac:dyDescent="0.25">
      <c r="B96" s="3" t="s">
        <v>0</v>
      </c>
      <c r="C96" s="193"/>
      <c r="D96" s="3" t="s">
        <v>0</v>
      </c>
      <c r="E96" s="3" t="s">
        <v>0</v>
      </c>
      <c r="F96" s="3" t="s">
        <v>0</v>
      </c>
      <c r="G96" s="3" t="s">
        <v>0</v>
      </c>
      <c r="H96" s="3" t="s">
        <v>0</v>
      </c>
      <c r="I96" s="3" t="s">
        <v>0</v>
      </c>
      <c r="J96" s="3"/>
      <c r="K96" s="3" t="s">
        <v>0</v>
      </c>
      <c r="L96" s="3" t="s">
        <v>0</v>
      </c>
      <c r="M96" s="3" t="s">
        <v>0</v>
      </c>
      <c r="N96" s="3" t="s">
        <v>0</v>
      </c>
      <c r="O96" s="3" t="s">
        <v>0</v>
      </c>
      <c r="P96" s="3" t="s">
        <v>0</v>
      </c>
      <c r="Q96" s="3"/>
      <c r="R96" s="3" t="s">
        <v>0</v>
      </c>
      <c r="S96" s="3" t="s">
        <v>0</v>
      </c>
      <c r="T96" s="3" t="s">
        <v>0</v>
      </c>
      <c r="U96" s="3" t="s">
        <v>0</v>
      </c>
      <c r="V96" s="3" t="s">
        <v>0</v>
      </c>
      <c r="W96" s="3" t="s">
        <v>0</v>
      </c>
      <c r="X96" s="3" t="s">
        <v>0</v>
      </c>
    </row>
    <row r="97" spans="2:24" x14ac:dyDescent="0.25">
      <c r="B97" s="3" t="s">
        <v>0</v>
      </c>
      <c r="C97" s="193"/>
      <c r="D97" s="3" t="s">
        <v>0</v>
      </c>
      <c r="E97" s="3" t="s">
        <v>0</v>
      </c>
      <c r="F97" s="3" t="s">
        <v>0</v>
      </c>
      <c r="G97" s="3" t="s">
        <v>0</v>
      </c>
      <c r="H97" s="3" t="s">
        <v>0</v>
      </c>
      <c r="I97" s="3" t="s">
        <v>0</v>
      </c>
      <c r="J97" s="3"/>
      <c r="K97" s="3" t="s">
        <v>0</v>
      </c>
      <c r="L97" s="3" t="s">
        <v>0</v>
      </c>
      <c r="M97" s="3" t="s">
        <v>0</v>
      </c>
      <c r="N97" s="3" t="s">
        <v>0</v>
      </c>
      <c r="O97" s="3" t="s">
        <v>0</v>
      </c>
      <c r="P97" s="3" t="s">
        <v>0</v>
      </c>
      <c r="Q97" s="3"/>
      <c r="R97" s="3" t="s">
        <v>0</v>
      </c>
      <c r="S97" s="3" t="s">
        <v>0</v>
      </c>
      <c r="T97" s="3" t="s">
        <v>0</v>
      </c>
      <c r="U97" s="3" t="s">
        <v>0</v>
      </c>
      <c r="V97" s="3" t="s">
        <v>0</v>
      </c>
      <c r="W97" s="3" t="s">
        <v>0</v>
      </c>
      <c r="X97" s="3" t="s">
        <v>0</v>
      </c>
    </row>
  </sheetData>
  <mergeCells count="2">
    <mergeCell ref="B2:B5"/>
    <mergeCell ref="D1:H1"/>
  </mergeCells>
  <pageMargins left="0.7" right="0.7" top="0.75" bottom="0.75" header="0.3" footer="0.3"/>
  <pageSetup scale="42" fitToWidth="0" orientation="portrait" r:id="rId1"/>
  <headerFooter>
    <oddHeader>&amp;RHC</oddHeader>
    <oddFooter>&amp;CTab 02 of 12&amp;RExhibit 1 HC</oddFooter>
  </headerFooter>
  <colBreaks count="2" manualBreakCount="2">
    <brk id="9" max="82" man="1"/>
    <brk id="16" max="82"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0" tint="-0.249977111117893"/>
    <pageSetUpPr fitToPage="1"/>
  </sheetPr>
  <dimension ref="A1:Y75"/>
  <sheetViews>
    <sheetView view="pageBreakPreview" topLeftCell="F1" zoomScale="55" zoomScaleNormal="40" zoomScaleSheetLayoutView="55" zoomScalePageLayoutView="40" workbookViewId="0">
      <selection activeCell="O21" sqref="O21"/>
    </sheetView>
  </sheetViews>
  <sheetFormatPr defaultColWidth="0.5703125" defaultRowHeight="15" x14ac:dyDescent="0.25"/>
  <cols>
    <col min="1" max="1" width="8.7109375" style="1" customWidth="1"/>
    <col min="2" max="2" width="66.7109375" style="112" customWidth="1"/>
    <col min="3" max="3" width="1.7109375" style="169" customWidth="1"/>
    <col min="4" max="8" width="23.7109375" style="57" customWidth="1"/>
    <col min="9" max="9" width="1.85546875" style="161" customWidth="1"/>
    <col min="10" max="10" width="1.7109375" customWidth="1"/>
    <col min="11" max="15" width="23.7109375" customWidth="1"/>
    <col min="16" max="16" width="1.85546875" style="161" customWidth="1"/>
    <col min="17" max="17" width="1.7109375" customWidth="1"/>
    <col min="18" max="22" width="23.7109375" customWidth="1"/>
    <col min="23" max="23" width="1.7109375" customWidth="1"/>
    <col min="24" max="24" width="23.7109375" customWidth="1"/>
    <col min="25" max="25" width="1.85546875" style="161" customWidth="1"/>
    <col min="33" max="634" width="10.7109375" customWidth="1"/>
  </cols>
  <sheetData>
    <row r="1" spans="2:25" s="1" customFormat="1" ht="15.75" thickBot="1" x14ac:dyDescent="0.3">
      <c r="B1" s="112"/>
      <c r="C1" s="169"/>
      <c r="D1" s="57"/>
      <c r="E1" s="57"/>
      <c r="F1" s="57"/>
      <c r="G1" s="57"/>
      <c r="H1" s="57"/>
      <c r="I1" s="161"/>
      <c r="P1" s="161"/>
      <c r="Y1" s="161"/>
    </row>
    <row r="2" spans="2:25" ht="30" customHeight="1" x14ac:dyDescent="0.5">
      <c r="B2" s="463" t="s">
        <v>131</v>
      </c>
      <c r="C2" s="187"/>
      <c r="D2" s="113" t="s">
        <v>65</v>
      </c>
      <c r="E2" s="114"/>
      <c r="F2" s="115"/>
      <c r="G2" s="115"/>
      <c r="H2" s="116"/>
      <c r="I2" s="169"/>
      <c r="J2" s="8"/>
      <c r="K2" s="113" t="s">
        <v>65</v>
      </c>
      <c r="L2" s="114"/>
      <c r="M2" s="115"/>
      <c r="N2" s="115"/>
      <c r="O2" s="116"/>
      <c r="P2" s="169"/>
      <c r="Q2" s="8"/>
      <c r="R2" s="113" t="s">
        <v>65</v>
      </c>
      <c r="S2" s="114"/>
      <c r="T2" s="115"/>
      <c r="U2" s="115"/>
      <c r="V2" s="116"/>
      <c r="W2" s="1"/>
      <c r="X2" s="163"/>
      <c r="Y2" s="176"/>
    </row>
    <row r="3" spans="2:25" ht="30" customHeight="1" x14ac:dyDescent="0.5">
      <c r="B3" s="464"/>
      <c r="C3" s="187"/>
      <c r="D3" s="121" t="str">
        <f>Costs!$D$3</f>
        <v>Report Date: 02/25/2016</v>
      </c>
      <c r="E3" s="122"/>
      <c r="F3" s="48"/>
      <c r="G3" s="48"/>
      <c r="H3" s="123"/>
      <c r="I3" s="169"/>
      <c r="J3" s="8"/>
      <c r="K3" s="135" t="str">
        <f>Costs!$D$3</f>
        <v>Report Date: 02/25/2016</v>
      </c>
      <c r="L3" s="122"/>
      <c r="M3" s="48"/>
      <c r="N3" s="48"/>
      <c r="O3" s="123"/>
      <c r="P3" s="169"/>
      <c r="Q3" s="8"/>
      <c r="R3" s="135" t="str">
        <f>Costs!$D$3</f>
        <v>Report Date: 02/25/2016</v>
      </c>
      <c r="S3" s="122"/>
      <c r="T3" s="48"/>
      <c r="U3" s="48"/>
      <c r="V3" s="123"/>
      <c r="W3" s="6"/>
      <c r="X3" s="164"/>
      <c r="Y3" s="177"/>
    </row>
    <row r="4" spans="2:25" s="1" customFormat="1" ht="30" customHeight="1" x14ac:dyDescent="0.5">
      <c r="B4" s="464"/>
      <c r="C4" s="187"/>
      <c r="D4" s="121" t="s">
        <v>72</v>
      </c>
      <c r="E4" s="122"/>
      <c r="F4" s="48"/>
      <c r="G4" s="48"/>
      <c r="H4" s="123"/>
      <c r="I4" s="169"/>
      <c r="J4" s="8"/>
      <c r="K4" s="121" t="s">
        <v>104</v>
      </c>
      <c r="L4" s="122"/>
      <c r="M4" s="48"/>
      <c r="N4" s="48"/>
      <c r="O4" s="123"/>
      <c r="P4" s="169"/>
      <c r="Q4" s="8"/>
      <c r="R4" s="121" t="s">
        <v>105</v>
      </c>
      <c r="S4" s="122"/>
      <c r="T4" s="48"/>
      <c r="U4" s="48"/>
      <c r="V4" s="123"/>
      <c r="W4" s="6"/>
      <c r="X4" s="164"/>
      <c r="Y4" s="177"/>
    </row>
    <row r="5" spans="2:25" ht="30" customHeight="1" thickBot="1" x14ac:dyDescent="0.55000000000000004">
      <c r="B5" s="465"/>
      <c r="C5" s="187"/>
      <c r="D5" s="117" t="s">
        <v>59</v>
      </c>
      <c r="E5" s="118"/>
      <c r="F5" s="119"/>
      <c r="G5" s="119"/>
      <c r="H5" s="120"/>
      <c r="I5" s="169"/>
      <c r="J5" s="8"/>
      <c r="K5" s="117" t="s">
        <v>59</v>
      </c>
      <c r="L5" s="118"/>
      <c r="M5" s="119"/>
      <c r="N5" s="119"/>
      <c r="O5" s="120"/>
      <c r="P5" s="169"/>
      <c r="Q5" s="8"/>
      <c r="R5" s="117" t="s">
        <v>59</v>
      </c>
      <c r="S5" s="118"/>
      <c r="T5" s="119"/>
      <c r="U5" s="119"/>
      <c r="V5" s="120"/>
      <c r="W5" s="8"/>
      <c r="X5" s="165"/>
      <c r="Y5" s="162"/>
    </row>
    <row r="6" spans="2:25" x14ac:dyDescent="0.25">
      <c r="J6" s="1"/>
      <c r="K6" s="1"/>
      <c r="L6" s="1"/>
      <c r="M6" s="1"/>
      <c r="N6" s="1"/>
      <c r="O6" s="1"/>
      <c r="Q6" s="1"/>
      <c r="R6" s="1"/>
      <c r="S6" s="1"/>
      <c r="T6" s="1"/>
      <c r="U6" s="1"/>
      <c r="V6" s="1"/>
      <c r="W6" s="1"/>
      <c r="X6" s="1"/>
    </row>
    <row r="7" spans="2:25" s="27" customFormat="1" ht="36" customHeight="1" x14ac:dyDescent="0.3">
      <c r="B7" s="22" t="s">
        <v>22</v>
      </c>
      <c r="C7" s="188"/>
      <c r="D7" s="22" t="s">
        <v>1</v>
      </c>
      <c r="E7" s="22" t="s">
        <v>2</v>
      </c>
      <c r="F7" s="22" t="s">
        <v>3</v>
      </c>
      <c r="G7" s="22" t="s">
        <v>4</v>
      </c>
      <c r="H7" s="22" t="s">
        <v>13</v>
      </c>
      <c r="I7" s="170"/>
      <c r="J7" s="23"/>
      <c r="K7" s="22" t="s">
        <v>5</v>
      </c>
      <c r="L7" s="22" t="s">
        <v>6</v>
      </c>
      <c r="M7" s="22" t="s">
        <v>7</v>
      </c>
      <c r="N7" s="22" t="s">
        <v>8</v>
      </c>
      <c r="O7" s="22" t="s">
        <v>14</v>
      </c>
      <c r="P7" s="170"/>
      <c r="Q7" s="23"/>
      <c r="R7" s="22" t="s">
        <v>9</v>
      </c>
      <c r="S7" s="22" t="s">
        <v>10</v>
      </c>
      <c r="T7" s="22" t="s">
        <v>11</v>
      </c>
      <c r="U7" s="22" t="s">
        <v>12</v>
      </c>
      <c r="V7" s="22" t="s">
        <v>15</v>
      </c>
      <c r="W7" s="23"/>
      <c r="X7" s="22" t="s">
        <v>16</v>
      </c>
      <c r="Y7" s="170"/>
    </row>
    <row r="8" spans="2:25" s="27" customFormat="1" ht="18" customHeight="1" x14ac:dyDescent="0.3">
      <c r="B8" s="148" t="s">
        <v>48</v>
      </c>
      <c r="C8" s="189"/>
      <c r="D8" s="356">
        <v>904.41787331957653</v>
      </c>
      <c r="E8" s="356">
        <v>4169.4254460953834</v>
      </c>
      <c r="F8" s="356">
        <v>6201.75818010894</v>
      </c>
      <c r="G8" s="356">
        <v>11326.088283767918</v>
      </c>
      <c r="H8" s="154">
        <f t="shared" ref="H8:H21" si="0">SUM(D8:G8)</f>
        <v>22601.689783291818</v>
      </c>
      <c r="I8" s="171"/>
      <c r="J8" s="155"/>
      <c r="K8" s="154">
        <v>6936.7034047998968</v>
      </c>
      <c r="L8" s="154">
        <v>8315.2997929247831</v>
      </c>
      <c r="M8" s="154">
        <v>10493.110925488429</v>
      </c>
      <c r="N8" s="154">
        <v>13130.150448093802</v>
      </c>
      <c r="O8" s="154">
        <f>SUM(K8:N8)</f>
        <v>38875.264571306907</v>
      </c>
      <c r="P8" s="171"/>
      <c r="Q8" s="155"/>
      <c r="R8" s="154">
        <v>8484.700023786263</v>
      </c>
      <c r="S8" s="154">
        <v>10519.380442107738</v>
      </c>
      <c r="T8" s="154">
        <v>9769.9864250000537</v>
      </c>
      <c r="U8" s="154">
        <v>22127.272910051521</v>
      </c>
      <c r="V8" s="154">
        <f>SUM(R8:U8)</f>
        <v>50901.339800945578</v>
      </c>
      <c r="W8" s="155"/>
      <c r="X8" s="154">
        <f>V8+O8+H8</f>
        <v>112378.2941555443</v>
      </c>
      <c r="Y8" s="171"/>
    </row>
    <row r="9" spans="2:25" s="27" customFormat="1" ht="18" customHeight="1" x14ac:dyDescent="0.3">
      <c r="B9" s="148" t="s">
        <v>49</v>
      </c>
      <c r="C9" s="189"/>
      <c r="D9" s="356">
        <v>214.17017596604055</v>
      </c>
      <c r="E9" s="356">
        <v>7685.3428871669439</v>
      </c>
      <c r="F9" s="356">
        <v>12070.335936867014</v>
      </c>
      <c r="G9" s="356">
        <v>31560.190000000002</v>
      </c>
      <c r="H9" s="154">
        <f t="shared" si="0"/>
        <v>51530.039000000004</v>
      </c>
      <c r="I9" s="171"/>
      <c r="J9" s="155"/>
      <c r="K9" s="154">
        <v>13313.975799999986</v>
      </c>
      <c r="L9" s="154">
        <v>24188.294090000025</v>
      </c>
      <c r="M9" s="154">
        <v>21914.59990999999</v>
      </c>
      <c r="N9" s="154">
        <v>20956.737999999954</v>
      </c>
      <c r="O9" s="154">
        <f t="shared" ref="O9:O20" si="1">SUM(K9:N9)</f>
        <v>80373.607799999954</v>
      </c>
      <c r="P9" s="171"/>
      <c r="Q9" s="155"/>
      <c r="R9" s="154">
        <v>20647.418182398578</v>
      </c>
      <c r="S9" s="154">
        <v>31226.501817602937</v>
      </c>
      <c r="T9" s="154">
        <v>40550.661000000109</v>
      </c>
      <c r="U9" s="154">
        <v>81827.659999992757</v>
      </c>
      <c r="V9" s="154">
        <f t="shared" ref="V9:V20" si="2">SUM(R9:U9)</f>
        <v>174252.24099999439</v>
      </c>
      <c r="W9" s="155"/>
      <c r="X9" s="154">
        <f t="shared" ref="X9:X20" si="3">V9+O9+H9</f>
        <v>306155.88779999432</v>
      </c>
      <c r="Y9" s="171"/>
    </row>
    <row r="10" spans="2:25" s="27" customFormat="1" ht="18" customHeight="1" x14ac:dyDescent="0.3">
      <c r="B10" s="148" t="s">
        <v>50</v>
      </c>
      <c r="C10" s="189"/>
      <c r="D10" s="356">
        <v>0</v>
      </c>
      <c r="E10" s="356">
        <v>0</v>
      </c>
      <c r="F10" s="356">
        <v>316.03100000000001</v>
      </c>
      <c r="G10" s="356">
        <v>0</v>
      </c>
      <c r="H10" s="154">
        <f t="shared" si="0"/>
        <v>316.03100000000001</v>
      </c>
      <c r="I10" s="171"/>
      <c r="J10" s="155"/>
      <c r="K10" s="154">
        <v>1027.01</v>
      </c>
      <c r="L10" s="154">
        <v>0</v>
      </c>
      <c r="M10" s="154">
        <v>257.88100000000009</v>
      </c>
      <c r="N10" s="154">
        <v>10355.969000000001</v>
      </c>
      <c r="O10" s="154">
        <f t="shared" si="1"/>
        <v>11640.86</v>
      </c>
      <c r="P10" s="171"/>
      <c r="Q10" s="155"/>
      <c r="R10" s="154">
        <v>1448.2311100000006</v>
      </c>
      <c r="S10" s="154">
        <v>1839.8698899999551</v>
      </c>
      <c r="T10" s="154">
        <v>6706.8270000000011</v>
      </c>
      <c r="U10" s="154">
        <v>31020.191999999483</v>
      </c>
      <c r="V10" s="154">
        <f t="shared" si="2"/>
        <v>41015.119999999442</v>
      </c>
      <c r="W10" s="155"/>
      <c r="X10" s="154">
        <f t="shared" si="3"/>
        <v>52972.010999999446</v>
      </c>
      <c r="Y10" s="171"/>
    </row>
    <row r="11" spans="2:25" s="27" customFormat="1" ht="18" customHeight="1" x14ac:dyDescent="0.3">
      <c r="B11" s="148" t="s">
        <v>51</v>
      </c>
      <c r="C11" s="189"/>
      <c r="D11" s="356">
        <v>0</v>
      </c>
      <c r="E11" s="356">
        <v>372.07660606060699</v>
      </c>
      <c r="F11" s="356">
        <v>-214.43500000000103</v>
      </c>
      <c r="G11" s="356">
        <v>10.420999999999992</v>
      </c>
      <c r="H11" s="154">
        <f t="shared" si="0"/>
        <v>168.06260606060596</v>
      </c>
      <c r="I11" s="171"/>
      <c r="J11" s="155"/>
      <c r="K11" s="154">
        <v>385.40936363636365</v>
      </c>
      <c r="L11" s="154">
        <v>4640.1601657701431</v>
      </c>
      <c r="M11" s="154">
        <v>5077.2978521548703</v>
      </c>
      <c r="N11" s="154">
        <v>3517.630159999997</v>
      </c>
      <c r="O11" s="154">
        <f t="shared" si="1"/>
        <v>13620.497541561374</v>
      </c>
      <c r="P11" s="171"/>
      <c r="Q11" s="155"/>
      <c r="R11" s="154">
        <v>1639.8648100000028</v>
      </c>
      <c r="S11" s="154">
        <v>5081.5887400000101</v>
      </c>
      <c r="T11" s="154">
        <v>7646.205999999991</v>
      </c>
      <c r="U11" s="154">
        <v>15523.091086199915</v>
      </c>
      <c r="V11" s="154">
        <f t="shared" si="2"/>
        <v>29890.750636199919</v>
      </c>
      <c r="W11" s="155"/>
      <c r="X11" s="154">
        <f t="shared" si="3"/>
        <v>43679.3107838219</v>
      </c>
      <c r="Y11" s="171"/>
    </row>
    <row r="12" spans="2:25" s="29" customFormat="1" ht="18" customHeight="1" x14ac:dyDescent="0.3">
      <c r="B12" s="149" t="s">
        <v>42</v>
      </c>
      <c r="C12" s="190"/>
      <c r="D12" s="357">
        <f>SUM(D8:D11)</f>
        <v>1118.588049285617</v>
      </c>
      <c r="E12" s="357">
        <f>SUM(E8:E11)</f>
        <v>12226.844939322935</v>
      </c>
      <c r="F12" s="357">
        <f>SUM(F8:F11)</f>
        <v>18373.690116975951</v>
      </c>
      <c r="G12" s="357">
        <f>SUM(G8:G11)</f>
        <v>42896.699283767921</v>
      </c>
      <c r="H12" s="156">
        <f t="shared" si="0"/>
        <v>74615.822389352426</v>
      </c>
      <c r="I12" s="172"/>
      <c r="J12" s="157"/>
      <c r="K12" s="156">
        <f>SUM(K8:K11)</f>
        <v>21663.098568436246</v>
      </c>
      <c r="L12" s="156">
        <f>SUM(L8:L11)</f>
        <v>37143.754048694951</v>
      </c>
      <c r="M12" s="156">
        <f>SUM(M8:M11)</f>
        <v>37742.889687643292</v>
      </c>
      <c r="N12" s="156">
        <f>SUM(N8:N11)</f>
        <v>47960.487608093754</v>
      </c>
      <c r="O12" s="156">
        <f>SUM(K12:N12)</f>
        <v>144510.22991286824</v>
      </c>
      <c r="P12" s="172"/>
      <c r="Q12" s="157"/>
      <c r="R12" s="156">
        <f>SUM(R8:R11)</f>
        <v>32220.214126184845</v>
      </c>
      <c r="S12" s="156">
        <f>SUM(S8:S11)</f>
        <v>48667.340889710642</v>
      </c>
      <c r="T12" s="156">
        <f>SUM(T8:T11)</f>
        <v>64673.680425000159</v>
      </c>
      <c r="U12" s="156">
        <f>SUM(U8:U11)</f>
        <v>150498.21599624367</v>
      </c>
      <c r="V12" s="156">
        <f>SUM(R12:U12)</f>
        <v>296059.4514371393</v>
      </c>
      <c r="W12" s="157"/>
      <c r="X12" s="156">
        <f t="shared" si="3"/>
        <v>515185.50373935996</v>
      </c>
      <c r="Y12" s="172"/>
    </row>
    <row r="13" spans="2:25" s="27" customFormat="1" ht="18" customHeight="1" x14ac:dyDescent="0.3">
      <c r="B13" s="150" t="s">
        <v>52</v>
      </c>
      <c r="C13" s="189"/>
      <c r="D13" s="263">
        <v>24657.567451000003</v>
      </c>
      <c r="E13" s="263">
        <v>47770.533424941445</v>
      </c>
      <c r="F13" s="263">
        <v>58732.459047058546</v>
      </c>
      <c r="G13" s="263">
        <v>67574.536449999956</v>
      </c>
      <c r="H13" s="158">
        <f t="shared" si="0"/>
        <v>198735.09637299995</v>
      </c>
      <c r="I13" s="171"/>
      <c r="J13" s="155"/>
      <c r="K13" s="158">
        <v>41753.292743989121</v>
      </c>
      <c r="L13" s="158">
        <v>41519.14310299998</v>
      </c>
      <c r="M13" s="158">
        <v>32141.983818000008</v>
      </c>
      <c r="N13" s="158">
        <v>32334.48184500006</v>
      </c>
      <c r="O13" s="158">
        <f>SUM(K13:N13)</f>
        <v>147748.90150998917</v>
      </c>
      <c r="P13" s="171"/>
      <c r="Q13" s="155"/>
      <c r="R13" s="158">
        <v>16768.716295999882</v>
      </c>
      <c r="S13" s="158">
        <v>13471.810501000447</v>
      </c>
      <c r="T13" s="158">
        <v>10771.790497000096</v>
      </c>
      <c r="U13" s="158">
        <v>35327.595337001141</v>
      </c>
      <c r="V13" s="158">
        <f>SUM(R13:U13)</f>
        <v>76339.912631001571</v>
      </c>
      <c r="W13" s="155"/>
      <c r="X13" s="158">
        <f t="shared" si="3"/>
        <v>422823.91051399068</v>
      </c>
      <c r="Y13" s="171"/>
    </row>
    <row r="14" spans="2:25" s="27" customFormat="1" ht="18" customHeight="1" x14ac:dyDescent="0.3">
      <c r="B14" s="150" t="s">
        <v>53</v>
      </c>
      <c r="C14" s="189"/>
      <c r="D14" s="263">
        <v>211.07136240392524</v>
      </c>
      <c r="E14" s="263">
        <v>385.46624390145195</v>
      </c>
      <c r="F14" s="263">
        <v>4809.8685806344538</v>
      </c>
      <c r="G14" s="263">
        <v>16066.960910124099</v>
      </c>
      <c r="H14" s="158">
        <f t="shared" si="0"/>
        <v>21473.367097063929</v>
      </c>
      <c r="I14" s="171"/>
      <c r="J14" s="155"/>
      <c r="K14" s="158">
        <v>3796.6371598117871</v>
      </c>
      <c r="L14" s="158">
        <v>467.28749004924612</v>
      </c>
      <c r="M14" s="158">
        <v>2340.7096408433463</v>
      </c>
      <c r="N14" s="158">
        <v>5136.6491687566486</v>
      </c>
      <c r="O14" s="158">
        <f>SUM(K14:N14)</f>
        <v>11741.283459461029</v>
      </c>
      <c r="P14" s="171"/>
      <c r="Q14" s="155"/>
      <c r="R14" s="158">
        <v>1920.4710601418931</v>
      </c>
      <c r="S14" s="158">
        <v>2566.7630360000139</v>
      </c>
      <c r="T14" s="158">
        <v>3007.8507600000012</v>
      </c>
      <c r="U14" s="158">
        <v>3159.6502440000095</v>
      </c>
      <c r="V14" s="158">
        <f>SUM(R14:U14)</f>
        <v>10654.735100141917</v>
      </c>
      <c r="W14" s="155"/>
      <c r="X14" s="158">
        <f t="shared" si="3"/>
        <v>43869.385656666876</v>
      </c>
      <c r="Y14" s="171"/>
    </row>
    <row r="15" spans="2:25" s="27" customFormat="1" ht="18" customHeight="1" x14ac:dyDescent="0.3">
      <c r="B15" s="150" t="s">
        <v>54</v>
      </c>
      <c r="C15" s="189"/>
      <c r="D15" s="263">
        <v>1163.6472591637646</v>
      </c>
      <c r="E15" s="263">
        <v>6923.9634367378712</v>
      </c>
      <c r="F15" s="263">
        <v>11871.595226387175</v>
      </c>
      <c r="G15" s="263">
        <v>7916.5631002537593</v>
      </c>
      <c r="H15" s="158">
        <f t="shared" si="0"/>
        <v>27875.769022542572</v>
      </c>
      <c r="I15" s="171"/>
      <c r="J15" s="155"/>
      <c r="K15" s="158">
        <v>6252.6069612290739</v>
      </c>
      <c r="L15" s="158">
        <v>10423.154627114905</v>
      </c>
      <c r="M15" s="158">
        <v>16798.002801937713</v>
      </c>
      <c r="N15" s="158">
        <v>8740.0987732137</v>
      </c>
      <c r="O15" s="158">
        <f>SUM(K15:N15)</f>
        <v>42213.863163495393</v>
      </c>
      <c r="P15" s="171"/>
      <c r="Q15" s="155"/>
      <c r="R15" s="158">
        <v>5523.2303049601778</v>
      </c>
      <c r="S15" s="158">
        <v>14652.365023582488</v>
      </c>
      <c r="T15" s="158">
        <v>18675.216214873886</v>
      </c>
      <c r="U15" s="158">
        <v>19852.505393702704</v>
      </c>
      <c r="V15" s="158">
        <f>SUM(R15:U15)</f>
        <v>58703.316937119256</v>
      </c>
      <c r="W15" s="155"/>
      <c r="X15" s="158">
        <f t="shared" si="3"/>
        <v>128792.94912315722</v>
      </c>
      <c r="Y15" s="171"/>
    </row>
    <row r="16" spans="2:25" s="27" customFormat="1" ht="18" customHeight="1" x14ac:dyDescent="0.3">
      <c r="B16" s="150" t="s">
        <v>55</v>
      </c>
      <c r="C16" s="189"/>
      <c r="D16" s="263">
        <v>1023.93984</v>
      </c>
      <c r="E16" s="263">
        <v>1173.3395200000011</v>
      </c>
      <c r="F16" s="263">
        <v>2160.7468799999992</v>
      </c>
      <c r="G16" s="263">
        <v>1976.0268800000003</v>
      </c>
      <c r="H16" s="158">
        <f t="shared" si="0"/>
        <v>6334.0531200000014</v>
      </c>
      <c r="I16" s="171"/>
      <c r="J16" s="155"/>
      <c r="K16" s="158">
        <v>1138.1977599999993</v>
      </c>
      <c r="L16" s="158">
        <v>2201.7382399999997</v>
      </c>
      <c r="M16" s="158">
        <v>3122.7091200000013</v>
      </c>
      <c r="N16" s="158">
        <v>1713.4527999999991</v>
      </c>
      <c r="O16" s="158">
        <f t="shared" si="1"/>
        <v>8176.0979199999992</v>
      </c>
      <c r="P16" s="171"/>
      <c r="Q16" s="155"/>
      <c r="R16" s="158">
        <v>1253.1827199999989</v>
      </c>
      <c r="S16" s="158">
        <v>2745.6793600000001</v>
      </c>
      <c r="T16" s="158">
        <v>3042.0083200000045</v>
      </c>
      <c r="U16" s="158">
        <v>2847.9775999999983</v>
      </c>
      <c r="V16" s="158">
        <f t="shared" si="2"/>
        <v>9888.8480000000018</v>
      </c>
      <c r="W16" s="155"/>
      <c r="X16" s="158">
        <f t="shared" si="3"/>
        <v>24398.999040000002</v>
      </c>
      <c r="Y16" s="171"/>
    </row>
    <row r="17" spans="1:25" s="27" customFormat="1" ht="18" customHeight="1" x14ac:dyDescent="0.3">
      <c r="B17" s="150" t="s">
        <v>56</v>
      </c>
      <c r="C17" s="189"/>
      <c r="D17" s="263">
        <v>1.569582</v>
      </c>
      <c r="E17" s="263">
        <v>72.35030659658679</v>
      </c>
      <c r="F17" s="263">
        <v>174.70157351923271</v>
      </c>
      <c r="G17" s="263">
        <v>179.06381838774024</v>
      </c>
      <c r="H17" s="158">
        <f t="shared" si="0"/>
        <v>427.68528050355974</v>
      </c>
      <c r="I17" s="171"/>
      <c r="J17" s="155"/>
      <c r="K17" s="158">
        <v>149.56693867793953</v>
      </c>
      <c r="L17" s="158">
        <v>135.52026984024315</v>
      </c>
      <c r="M17" s="158">
        <v>191.67407789310073</v>
      </c>
      <c r="N17" s="158">
        <v>173.04332067316329</v>
      </c>
      <c r="O17" s="158">
        <f t="shared" si="1"/>
        <v>649.80460708444673</v>
      </c>
      <c r="P17" s="171"/>
      <c r="Q17" s="155"/>
      <c r="R17" s="158">
        <v>105.9256211136294</v>
      </c>
      <c r="S17" s="158">
        <v>105.09089123725096</v>
      </c>
      <c r="T17" s="158">
        <v>167.34007562516149</v>
      </c>
      <c r="U17" s="158">
        <v>293.67497475602886</v>
      </c>
      <c r="V17" s="158">
        <f t="shared" si="2"/>
        <v>672.03156273207071</v>
      </c>
      <c r="W17" s="155"/>
      <c r="X17" s="158">
        <f t="shared" si="3"/>
        <v>1749.5214503200773</v>
      </c>
      <c r="Y17" s="171"/>
    </row>
    <row r="18" spans="1:25" s="27" customFormat="1" ht="18" customHeight="1" x14ac:dyDescent="0.3">
      <c r="B18" s="150" t="s">
        <v>57</v>
      </c>
      <c r="C18" s="189"/>
      <c r="D18" s="263">
        <v>0</v>
      </c>
      <c r="E18" s="263">
        <v>0</v>
      </c>
      <c r="F18" s="263">
        <v>30.126073787816285</v>
      </c>
      <c r="G18" s="263">
        <v>404.4563424195569</v>
      </c>
      <c r="H18" s="158">
        <f t="shared" si="0"/>
        <v>434.58241620737317</v>
      </c>
      <c r="I18" s="171"/>
      <c r="J18" s="155"/>
      <c r="K18" s="158">
        <v>180.94044956750423</v>
      </c>
      <c r="L18" s="158">
        <v>7.6940033516108315</v>
      </c>
      <c r="M18" s="158">
        <v>312.05024469976468</v>
      </c>
      <c r="N18" s="158">
        <v>134.03799498350054</v>
      </c>
      <c r="O18" s="158">
        <f t="shared" si="1"/>
        <v>634.72269260238022</v>
      </c>
      <c r="P18" s="171"/>
      <c r="Q18" s="155"/>
      <c r="R18" s="158">
        <v>0</v>
      </c>
      <c r="S18" s="158">
        <v>0</v>
      </c>
      <c r="T18" s="158">
        <v>0</v>
      </c>
      <c r="U18" s="158">
        <v>0</v>
      </c>
      <c r="V18" s="158">
        <f t="shared" si="2"/>
        <v>0</v>
      </c>
      <c r="W18" s="155"/>
      <c r="X18" s="158">
        <f t="shared" si="3"/>
        <v>1069.3051088097534</v>
      </c>
      <c r="Y18" s="171"/>
    </row>
    <row r="19" spans="1:25" s="27" customFormat="1" ht="18" customHeight="1" x14ac:dyDescent="0.3">
      <c r="B19" s="150" t="s">
        <v>58</v>
      </c>
      <c r="C19" s="189"/>
      <c r="D19" s="263">
        <v>831.93422800000008</v>
      </c>
      <c r="E19" s="263">
        <v>1778.0986247930625</v>
      </c>
      <c r="F19" s="263">
        <v>2321.3610852213828</v>
      </c>
      <c r="G19" s="263">
        <v>2540.5777757910091</v>
      </c>
      <c r="H19" s="158">
        <f t="shared" si="0"/>
        <v>7471.9717138054548</v>
      </c>
      <c r="I19" s="171"/>
      <c r="J19" s="155"/>
      <c r="K19" s="158">
        <v>1028.0041446067867</v>
      </c>
      <c r="L19" s="158">
        <v>1891.9302037582565</v>
      </c>
      <c r="M19" s="158">
        <v>1470.2279252982644</v>
      </c>
      <c r="N19" s="158">
        <v>1849.47174359581</v>
      </c>
      <c r="O19" s="158">
        <f t="shared" si="1"/>
        <v>6239.6340172591172</v>
      </c>
      <c r="P19" s="171"/>
      <c r="Q19" s="155"/>
      <c r="R19" s="158">
        <v>1171.7013623928997</v>
      </c>
      <c r="S19" s="158">
        <v>2706.6598371540799</v>
      </c>
      <c r="T19" s="158">
        <v>-197.67216809841557</v>
      </c>
      <c r="U19" s="158">
        <v>1348.4076092230107</v>
      </c>
      <c r="V19" s="158">
        <f t="shared" si="2"/>
        <v>5029.0966406715743</v>
      </c>
      <c r="W19" s="155"/>
      <c r="X19" s="158">
        <f t="shared" si="3"/>
        <v>18740.702371736144</v>
      </c>
      <c r="Y19" s="171"/>
    </row>
    <row r="20" spans="1:25" s="29" customFormat="1" ht="18" customHeight="1" x14ac:dyDescent="0.3">
      <c r="B20" s="151" t="s">
        <v>43</v>
      </c>
      <c r="C20" s="190"/>
      <c r="D20" s="358">
        <f>SUM(D13:D19)</f>
        <v>27889.729722567688</v>
      </c>
      <c r="E20" s="358">
        <f>SUM(E13:E19)</f>
        <v>58103.751556970419</v>
      </c>
      <c r="F20" s="358">
        <f>SUM(F13:F19)</f>
        <v>80100.858466608624</v>
      </c>
      <c r="G20" s="358">
        <f>SUM(G13:G19)</f>
        <v>96658.185276976117</v>
      </c>
      <c r="H20" s="159">
        <f t="shared" si="0"/>
        <v>262752.52502312284</v>
      </c>
      <c r="I20" s="166"/>
      <c r="J20" s="157"/>
      <c r="K20" s="159">
        <f>SUM(K13:K19)</f>
        <v>54299.246157882211</v>
      </c>
      <c r="L20" s="159">
        <f>SUM(L13:L19)</f>
        <v>56646.467937114241</v>
      </c>
      <c r="M20" s="159">
        <f>SUM(M13:M19)</f>
        <v>56377.357628672187</v>
      </c>
      <c r="N20" s="159">
        <f>SUM(N13:N19)</f>
        <v>50081.235646222871</v>
      </c>
      <c r="O20" s="159">
        <f t="shared" si="1"/>
        <v>217404.3073698915</v>
      </c>
      <c r="P20" s="166"/>
      <c r="Q20" s="157"/>
      <c r="R20" s="159">
        <f>SUM(R13:R19)</f>
        <v>26743.22736460848</v>
      </c>
      <c r="S20" s="159">
        <f>SUM(S13:S19)</f>
        <v>36248.36864897429</v>
      </c>
      <c r="T20" s="159">
        <f>SUM(T13:T19)</f>
        <v>35466.533699400738</v>
      </c>
      <c r="U20" s="159">
        <f>SUM(U13:U19)</f>
        <v>62829.811158682896</v>
      </c>
      <c r="V20" s="159">
        <f t="shared" si="2"/>
        <v>161287.94087166639</v>
      </c>
      <c r="W20" s="157"/>
      <c r="X20" s="159">
        <f t="shared" si="3"/>
        <v>641444.77326468076</v>
      </c>
      <c r="Y20" s="166"/>
    </row>
    <row r="21" spans="1:25" s="27" customFormat="1" ht="24.95" customHeight="1" x14ac:dyDescent="0.3">
      <c r="B21" s="152" t="s">
        <v>60</v>
      </c>
      <c r="C21" s="190"/>
      <c r="D21" s="359">
        <f>D20+D12</f>
        <v>29008.317771853304</v>
      </c>
      <c r="E21" s="359">
        <f>E20+E12</f>
        <v>70330.59649629335</v>
      </c>
      <c r="F21" s="359">
        <f>F20+F12</f>
        <v>98474.548583584576</v>
      </c>
      <c r="G21" s="359">
        <f>G20+G12</f>
        <v>139554.88456074405</v>
      </c>
      <c r="H21" s="160">
        <f t="shared" si="0"/>
        <v>337368.34741247527</v>
      </c>
      <c r="I21" s="166"/>
      <c r="J21" s="155"/>
      <c r="K21" s="160">
        <f>K20+K12</f>
        <v>75962.344726318464</v>
      </c>
      <c r="L21" s="160">
        <f>L20+L12</f>
        <v>93790.221985809185</v>
      </c>
      <c r="M21" s="160">
        <f>M20+M12</f>
        <v>94120.247316315479</v>
      </c>
      <c r="N21" s="160">
        <f>N20+N12</f>
        <v>98041.723254316632</v>
      </c>
      <c r="O21" s="160">
        <f>O20+O12</f>
        <v>361914.53728275973</v>
      </c>
      <c r="P21" s="166"/>
      <c r="Q21" s="155"/>
      <c r="R21" s="160">
        <f>R20+R12</f>
        <v>58963.441490793324</v>
      </c>
      <c r="S21" s="160">
        <f>S20+S12</f>
        <v>84915.709538684925</v>
      </c>
      <c r="T21" s="160">
        <f>T20+T12</f>
        <v>100140.2141244009</v>
      </c>
      <c r="U21" s="160">
        <f>U20+U12</f>
        <v>213328.02715492656</v>
      </c>
      <c r="V21" s="160">
        <f>V20+V12</f>
        <v>457347.39230880572</v>
      </c>
      <c r="W21" s="155"/>
      <c r="X21" s="160">
        <f>V21+O21+H21</f>
        <v>1156630.2770040408</v>
      </c>
      <c r="Y21" s="166"/>
    </row>
    <row r="22" spans="1:25" s="27" customFormat="1" ht="24.95" customHeight="1" x14ac:dyDescent="0.3">
      <c r="B22" s="152" t="s">
        <v>61</v>
      </c>
      <c r="C22" s="190"/>
      <c r="D22" s="160">
        <f>D21</f>
        <v>29008.317771853304</v>
      </c>
      <c r="E22" s="160">
        <f>D22+E21</f>
        <v>99338.914268146647</v>
      </c>
      <c r="F22" s="160">
        <f>E22+F21</f>
        <v>197813.46285173122</v>
      </c>
      <c r="G22" s="160">
        <f>F22+G21</f>
        <v>337368.34741247527</v>
      </c>
      <c r="H22" s="160"/>
      <c r="I22" s="166"/>
      <c r="J22" s="155"/>
      <c r="K22" s="160">
        <f>G22+K21</f>
        <v>413330.69213879376</v>
      </c>
      <c r="L22" s="160">
        <f>K22+L21</f>
        <v>507120.91412460292</v>
      </c>
      <c r="M22" s="160">
        <f>L22+M21</f>
        <v>601241.16144091845</v>
      </c>
      <c r="N22" s="160">
        <f>M22+N21</f>
        <v>699282.88469523506</v>
      </c>
      <c r="O22" s="160"/>
      <c r="P22" s="166"/>
      <c r="Q22" s="155"/>
      <c r="R22" s="160">
        <f>N22+R21</f>
        <v>758246.32618602843</v>
      </c>
      <c r="S22" s="160">
        <f>R22+S21</f>
        <v>843162.03572471335</v>
      </c>
      <c r="T22" s="160">
        <f>S22+T21</f>
        <v>943302.24984911422</v>
      </c>
      <c r="U22" s="160">
        <f>T22+U21</f>
        <v>1156630.2770040408</v>
      </c>
      <c r="V22" s="160"/>
      <c r="W22" s="155"/>
      <c r="X22" s="160"/>
      <c r="Y22" s="166"/>
    </row>
    <row r="23" spans="1:25" s="27" customFormat="1" ht="18" customHeight="1" x14ac:dyDescent="0.3">
      <c r="B23" s="153"/>
      <c r="C23" s="191"/>
      <c r="D23" s="59"/>
      <c r="E23" s="59"/>
      <c r="F23" s="59"/>
      <c r="G23" s="59"/>
      <c r="H23" s="59"/>
      <c r="I23" s="173"/>
      <c r="K23" s="59"/>
      <c r="L23" s="59"/>
      <c r="M23" s="59"/>
      <c r="N23" s="59"/>
      <c r="O23" s="59"/>
      <c r="P23" s="173"/>
      <c r="R23" s="59"/>
      <c r="S23" s="59"/>
      <c r="T23" s="59"/>
      <c r="U23" s="59"/>
      <c r="V23" s="59"/>
      <c r="X23" s="59"/>
      <c r="Y23" s="173"/>
    </row>
    <row r="24" spans="1:25" s="27" customFormat="1" ht="36" customHeight="1" x14ac:dyDescent="0.3">
      <c r="A24" s="56"/>
      <c r="B24" s="22" t="s">
        <v>164</v>
      </c>
      <c r="C24" s="188"/>
      <c r="D24" s="22" t="s">
        <v>1</v>
      </c>
      <c r="E24" s="22" t="s">
        <v>2</v>
      </c>
      <c r="F24" s="22" t="s">
        <v>3</v>
      </c>
      <c r="G24" s="22" t="s">
        <v>4</v>
      </c>
      <c r="H24" s="22" t="s">
        <v>13</v>
      </c>
      <c r="I24" s="170"/>
      <c r="J24" s="23"/>
      <c r="K24" s="22" t="s">
        <v>5</v>
      </c>
      <c r="L24" s="22" t="s">
        <v>6</v>
      </c>
      <c r="M24" s="22" t="s">
        <v>7</v>
      </c>
      <c r="N24" s="22" t="s">
        <v>8</v>
      </c>
      <c r="O24" s="22" t="s">
        <v>14</v>
      </c>
      <c r="P24" s="170"/>
      <c r="Q24" s="23"/>
      <c r="R24" s="22" t="s">
        <v>9</v>
      </c>
      <c r="S24" s="22" t="s">
        <v>10</v>
      </c>
      <c r="T24" s="22" t="s">
        <v>11</v>
      </c>
      <c r="U24" s="22" t="s">
        <v>12</v>
      </c>
      <c r="V24" s="22" t="s">
        <v>15</v>
      </c>
      <c r="W24" s="23"/>
      <c r="X24" s="22" t="s">
        <v>16</v>
      </c>
      <c r="Y24" s="170"/>
    </row>
    <row r="25" spans="1:25" s="27" customFormat="1" ht="18" customHeight="1" x14ac:dyDescent="0.3">
      <c r="A25" s="56"/>
      <c r="B25" s="148" t="s">
        <v>48</v>
      </c>
      <c r="C25" s="189"/>
      <c r="D25" s="154">
        <v>800.93508548150407</v>
      </c>
      <c r="E25" s="154">
        <v>6631.7396358472943</v>
      </c>
      <c r="F25" s="154">
        <v>8738.2798009303388</v>
      </c>
      <c r="G25" s="154">
        <v>8953.5808181159973</v>
      </c>
      <c r="H25" s="154">
        <f t="shared" ref="H25:H30" si="4">SUM(D25:G25)</f>
        <v>25124.535340375136</v>
      </c>
      <c r="I25" s="171"/>
      <c r="J25" s="155"/>
      <c r="K25" s="154">
        <v>4976.4002884246011</v>
      </c>
      <c r="L25" s="315">
        <v>7273.2004215436427</v>
      </c>
      <c r="M25" s="315">
        <v>9570.0005546626853</v>
      </c>
      <c r="N25" s="315">
        <v>11866.800687781733</v>
      </c>
      <c r="O25" s="315">
        <f>SUM(K25:N25)</f>
        <v>33686.401952412663</v>
      </c>
      <c r="P25" s="171"/>
      <c r="Q25" s="155"/>
      <c r="R25" s="154">
        <v>7620.8241386169693</v>
      </c>
      <c r="S25" s="154">
        <v>11138.127587209419</v>
      </c>
      <c r="T25" s="154">
        <v>14655.43103580187</v>
      </c>
      <c r="U25" s="154">
        <v>18172.734484394296</v>
      </c>
      <c r="V25" s="154">
        <f>SUM(R25:U25)</f>
        <v>51587.11724602255</v>
      </c>
      <c r="W25" s="155"/>
      <c r="X25" s="154">
        <f t="shared" ref="X25:X30" si="5">SUM(D25:G25)+SUM(K25:N25)+SUM(R25:U25)</f>
        <v>110398.05453881035</v>
      </c>
      <c r="Y25" s="171"/>
    </row>
    <row r="26" spans="1:25" s="27" customFormat="1" ht="18" customHeight="1" x14ac:dyDescent="0.3">
      <c r="A26" s="56"/>
      <c r="B26" s="148" t="s">
        <v>49</v>
      </c>
      <c r="C26" s="189"/>
      <c r="D26" s="154">
        <v>141.57647916221836</v>
      </c>
      <c r="E26" s="154">
        <v>8185.4638248854426</v>
      </c>
      <c r="F26" s="154">
        <v>17362.375013000077</v>
      </c>
      <c r="G26" s="154">
        <v>29271.686215599293</v>
      </c>
      <c r="H26" s="154">
        <f t="shared" si="4"/>
        <v>54961.10153264703</v>
      </c>
      <c r="I26" s="171"/>
      <c r="J26" s="155"/>
      <c r="K26" s="154">
        <v>8079.4072707615578</v>
      </c>
      <c r="L26" s="315">
        <v>11808.364472651501</v>
      </c>
      <c r="M26" s="315">
        <v>15537.321674541443</v>
      </c>
      <c r="N26" s="315">
        <v>19266.278876431395</v>
      </c>
      <c r="O26" s="315">
        <f t="shared" ref="O26:O38" si="6">SUM(K26:N26)</f>
        <v>54691.372294385896</v>
      </c>
      <c r="P26" s="171"/>
      <c r="Q26" s="155"/>
      <c r="R26" s="154">
        <v>10965.063654849495</v>
      </c>
      <c r="S26" s="154">
        <v>16025.862264780037</v>
      </c>
      <c r="T26" s="154">
        <v>21086.660874710578</v>
      </c>
      <c r="U26" s="154">
        <v>26147.45948464108</v>
      </c>
      <c r="V26" s="154">
        <f t="shared" ref="V26:V38" si="7">SUM(R26:U26)</f>
        <v>74225.046278981186</v>
      </c>
      <c r="W26" s="155"/>
      <c r="X26" s="154">
        <f t="shared" si="5"/>
        <v>183877.5201060141</v>
      </c>
      <c r="Y26" s="171"/>
    </row>
    <row r="27" spans="1:25" s="27" customFormat="1" ht="18" customHeight="1" x14ac:dyDescent="0.3">
      <c r="A27" s="56"/>
      <c r="B27" s="148" t="s">
        <v>50</v>
      </c>
      <c r="C27" s="189"/>
      <c r="D27" s="154">
        <v>0</v>
      </c>
      <c r="E27" s="154">
        <v>0</v>
      </c>
      <c r="F27" s="154">
        <v>494.66031731663702</v>
      </c>
      <c r="G27" s="154">
        <v>2130.720176294225</v>
      </c>
      <c r="H27" s="154">
        <f t="shared" si="4"/>
        <v>2625.3804936108618</v>
      </c>
      <c r="I27" s="171"/>
      <c r="J27" s="155"/>
      <c r="K27" s="154">
        <v>380.58935301427181</v>
      </c>
      <c r="L27" s="315">
        <v>556.24597748239694</v>
      </c>
      <c r="M27" s="315">
        <v>731.90260195052201</v>
      </c>
      <c r="N27" s="315">
        <v>907.55922641864754</v>
      </c>
      <c r="O27" s="315">
        <f t="shared" si="6"/>
        <v>2576.2971588658384</v>
      </c>
      <c r="P27" s="171"/>
      <c r="Q27" s="155"/>
      <c r="R27" s="154">
        <v>453.59006824281744</v>
      </c>
      <c r="S27" s="154">
        <v>662.93933050873329</v>
      </c>
      <c r="T27" s="154">
        <v>872.28859277464937</v>
      </c>
      <c r="U27" s="154">
        <v>1081.6378550405636</v>
      </c>
      <c r="V27" s="154">
        <f t="shared" si="7"/>
        <v>3070.4558465667633</v>
      </c>
      <c r="W27" s="155"/>
      <c r="X27" s="154">
        <f t="shared" si="5"/>
        <v>8272.1334990434625</v>
      </c>
      <c r="Y27" s="171"/>
    </row>
    <row r="28" spans="1:25" s="27" customFormat="1" ht="18" customHeight="1" x14ac:dyDescent="0.3">
      <c r="A28" s="56"/>
      <c r="B28" s="148" t="s">
        <v>51</v>
      </c>
      <c r="C28" s="189"/>
      <c r="D28" s="154">
        <v>0</v>
      </c>
      <c r="E28" s="154">
        <v>0</v>
      </c>
      <c r="F28" s="154">
        <v>528.73484350272747</v>
      </c>
      <c r="G28" s="154">
        <v>2277.4941905030391</v>
      </c>
      <c r="H28" s="154">
        <f t="shared" si="4"/>
        <v>2806.2290340057666</v>
      </c>
      <c r="I28" s="171"/>
      <c r="J28" s="155"/>
      <c r="K28" s="154">
        <v>607.63138620018617</v>
      </c>
      <c r="L28" s="315">
        <v>888.07664136950211</v>
      </c>
      <c r="M28" s="315">
        <v>1168.5218965388185</v>
      </c>
      <c r="N28" s="315">
        <v>1448.9671517081354</v>
      </c>
      <c r="O28" s="315">
        <f t="shared" si="6"/>
        <v>4113.1970758166417</v>
      </c>
      <c r="P28" s="171"/>
      <c r="Q28" s="155"/>
      <c r="R28" s="154">
        <v>940.52370707510556</v>
      </c>
      <c r="S28" s="154">
        <v>1374.6115718790006</v>
      </c>
      <c r="T28" s="154">
        <v>1808.6994366828962</v>
      </c>
      <c r="U28" s="154">
        <v>2242.7873014867882</v>
      </c>
      <c r="V28" s="154">
        <f t="shared" si="7"/>
        <v>6366.6220171237901</v>
      </c>
      <c r="W28" s="155"/>
      <c r="X28" s="154">
        <f t="shared" si="5"/>
        <v>13286.0481269462</v>
      </c>
      <c r="Y28" s="171"/>
    </row>
    <row r="29" spans="1:25" s="29" customFormat="1" ht="18" customHeight="1" x14ac:dyDescent="0.3">
      <c r="A29" s="56"/>
      <c r="B29" s="149" t="s">
        <v>42</v>
      </c>
      <c r="C29" s="190"/>
      <c r="D29" s="156">
        <f>SUM(D25:D28)</f>
        <v>942.51156464372241</v>
      </c>
      <c r="E29" s="156">
        <f>SUM(E25:E28)</f>
        <v>14817.203460732737</v>
      </c>
      <c r="F29" s="156">
        <f>SUM(F25:F28)</f>
        <v>27124.049974749778</v>
      </c>
      <c r="G29" s="156">
        <f>SUM(G25:G28)</f>
        <v>42633.481400512552</v>
      </c>
      <c r="H29" s="156">
        <f>SUM(H25:H28)</f>
        <v>85517.246400638789</v>
      </c>
      <c r="I29" s="172"/>
      <c r="J29" s="157"/>
      <c r="K29" s="156">
        <f>SUM(K25:K28)</f>
        <v>14044.028298400617</v>
      </c>
      <c r="L29" s="156">
        <f>SUM(L25:L28)</f>
        <v>20525.887513047044</v>
      </c>
      <c r="M29" s="156">
        <f>SUM(M25:M28)</f>
        <v>27007.746727693469</v>
      </c>
      <c r="N29" s="156">
        <f>SUM(N25:N28)</f>
        <v>33489.605942339913</v>
      </c>
      <c r="O29" s="156">
        <f t="shared" si="6"/>
        <v>95067.268481481035</v>
      </c>
      <c r="P29" s="172"/>
      <c r="Q29" s="157"/>
      <c r="R29" s="156">
        <f>SUM(R25:R28)</f>
        <v>19980.001568784388</v>
      </c>
      <c r="S29" s="156">
        <f>SUM(S25:S28)</f>
        <v>29201.540754377187</v>
      </c>
      <c r="T29" s="156">
        <f>SUM(T25:T28)</f>
        <v>38423.07993996999</v>
      </c>
      <c r="U29" s="156">
        <f>SUM(U25:U28)</f>
        <v>47644.619125562727</v>
      </c>
      <c r="V29" s="156">
        <f t="shared" si="7"/>
        <v>135249.2413886943</v>
      </c>
      <c r="W29" s="157"/>
      <c r="X29" s="156">
        <f t="shared" si="5"/>
        <v>315833.7562708141</v>
      </c>
      <c r="Y29" s="172"/>
    </row>
    <row r="30" spans="1:25" s="27" customFormat="1" ht="18" customHeight="1" x14ac:dyDescent="0.3">
      <c r="A30" s="56"/>
      <c r="B30" s="150" t="s">
        <v>52</v>
      </c>
      <c r="C30" s="189"/>
      <c r="D30" s="158">
        <v>21993.798894060994</v>
      </c>
      <c r="E30" s="158">
        <v>32114.839093097908</v>
      </c>
      <c r="F30" s="158">
        <v>30363.120597110748</v>
      </c>
      <c r="G30" s="158">
        <v>36786.088415730337</v>
      </c>
      <c r="H30" s="158">
        <f t="shared" si="4"/>
        <v>121257.84699999998</v>
      </c>
      <c r="I30" s="171"/>
      <c r="J30" s="155"/>
      <c r="K30" s="158">
        <v>27472.62038233909</v>
      </c>
      <c r="L30" s="316">
        <v>22441.323338066777</v>
      </c>
      <c r="M30" s="316">
        <v>21217.251155990401</v>
      </c>
      <c r="N30" s="316">
        <v>25705.515823603731</v>
      </c>
      <c r="O30" s="316">
        <f t="shared" si="6"/>
        <v>96836.710699999996</v>
      </c>
      <c r="P30" s="171"/>
      <c r="Q30" s="155"/>
      <c r="R30" s="158">
        <v>17694.743123095759</v>
      </c>
      <c r="S30" s="158">
        <v>14454.152763116088</v>
      </c>
      <c r="T30" s="158">
        <v>13665.744430582454</v>
      </c>
      <c r="U30" s="158">
        <v>16556.574983205704</v>
      </c>
      <c r="V30" s="158">
        <f t="shared" si="7"/>
        <v>62371.215300000003</v>
      </c>
      <c r="W30" s="155"/>
      <c r="X30" s="158">
        <f t="shared" si="5"/>
        <v>280465.77299999999</v>
      </c>
      <c r="Y30" s="171"/>
    </row>
    <row r="31" spans="1:25" s="27" customFormat="1" ht="18" customHeight="1" x14ac:dyDescent="0.3">
      <c r="A31" s="56"/>
      <c r="B31" s="150" t="s">
        <v>53</v>
      </c>
      <c r="C31" s="189"/>
      <c r="D31" s="158">
        <v>424.10944032258067</v>
      </c>
      <c r="E31" s="158">
        <v>1999.3730758064517</v>
      </c>
      <c r="F31" s="158">
        <v>2484.0695790322579</v>
      </c>
      <c r="G31" s="158">
        <v>2605.2437048387096</v>
      </c>
      <c r="H31" s="158">
        <f t="shared" ref="H31:H36" si="8">SUM(D31:G31)</f>
        <v>7512.7957999999999</v>
      </c>
      <c r="I31" s="171"/>
      <c r="J31" s="155"/>
      <c r="K31" s="158">
        <v>4589.4774705075615</v>
      </c>
      <c r="L31" s="316">
        <v>3883.3856855993081</v>
      </c>
      <c r="M31" s="316">
        <v>3520.6129714519848</v>
      </c>
      <c r="N31" s="316">
        <v>3774.4128724411439</v>
      </c>
      <c r="O31" s="316">
        <f t="shared" si="6"/>
        <v>15767.888999999997</v>
      </c>
      <c r="P31" s="171"/>
      <c r="Q31" s="155"/>
      <c r="R31" s="158">
        <v>5455.8391221865504</v>
      </c>
      <c r="S31" s="158">
        <v>6819.7989027331978</v>
      </c>
      <c r="T31" s="158">
        <v>6182.7164292982652</v>
      </c>
      <c r="U31" s="158">
        <v>6628.4265457819838</v>
      </c>
      <c r="V31" s="158">
        <f t="shared" si="7"/>
        <v>25086.780999999995</v>
      </c>
      <c r="W31" s="155"/>
      <c r="X31" s="158">
        <f t="shared" ref="X31:X38" si="9">SUM(D31:G31)+SUM(K31:N31)+SUM(R31:U31)</f>
        <v>48367.465799999991</v>
      </c>
      <c r="Y31" s="171"/>
    </row>
    <row r="32" spans="1:25" s="27" customFormat="1" ht="18" customHeight="1" x14ac:dyDescent="0.3">
      <c r="A32" s="56"/>
      <c r="B32" s="150" t="s">
        <v>54</v>
      </c>
      <c r="C32" s="189"/>
      <c r="D32" s="158">
        <v>1033.1869611434181</v>
      </c>
      <c r="E32" s="158">
        <v>6198.4959722141457</v>
      </c>
      <c r="F32" s="158">
        <v>6714.776555462674</v>
      </c>
      <c r="G32" s="158">
        <v>3271.654411179763</v>
      </c>
      <c r="H32" s="158">
        <f t="shared" si="8"/>
        <v>17218.1139</v>
      </c>
      <c r="I32" s="171"/>
      <c r="J32" s="155"/>
      <c r="K32" s="158">
        <v>4529.4182408392562</v>
      </c>
      <c r="L32" s="316">
        <v>15097.105833739774</v>
      </c>
      <c r="M32" s="316">
        <v>10944.900370706036</v>
      </c>
      <c r="N32" s="316">
        <v>6071.4221547149327</v>
      </c>
      <c r="O32" s="316">
        <f t="shared" si="6"/>
        <v>36642.846599999997</v>
      </c>
      <c r="P32" s="171"/>
      <c r="Q32" s="155"/>
      <c r="R32" s="158">
        <v>8266.1257447110947</v>
      </c>
      <c r="S32" s="158">
        <v>22735.929852177193</v>
      </c>
      <c r="T32" s="158">
        <v>19292.017219764122</v>
      </c>
      <c r="U32" s="158">
        <v>13092.116483347589</v>
      </c>
      <c r="V32" s="158">
        <f t="shared" si="7"/>
        <v>63386.189299999998</v>
      </c>
      <c r="W32" s="155"/>
      <c r="X32" s="158">
        <f t="shared" si="9"/>
        <v>117247.1498</v>
      </c>
      <c r="Y32" s="171"/>
    </row>
    <row r="33" spans="1:25" s="27" customFormat="1" ht="18" customHeight="1" x14ac:dyDescent="0.3">
      <c r="A33" s="56"/>
      <c r="B33" s="150" t="s">
        <v>55</v>
      </c>
      <c r="C33" s="189"/>
      <c r="D33" s="158">
        <v>2696.028839584762</v>
      </c>
      <c r="E33" s="158">
        <v>3265.126611693272</v>
      </c>
      <c r="F33" s="158">
        <v>3123.7144380178233</v>
      </c>
      <c r="G33" s="158">
        <v>2654.6399107041425</v>
      </c>
      <c r="H33" s="158">
        <f t="shared" si="8"/>
        <v>11739.5098</v>
      </c>
      <c r="I33" s="171"/>
      <c r="J33" s="155"/>
      <c r="K33" s="158">
        <v>2456.5086205572288</v>
      </c>
      <c r="L33" s="316">
        <v>3527.2944295180723</v>
      </c>
      <c r="M33" s="316">
        <v>3608.278230195785</v>
      </c>
      <c r="N33" s="316">
        <v>2357.5284197289147</v>
      </c>
      <c r="O33" s="316">
        <f t="shared" si="6"/>
        <v>11949.609700000001</v>
      </c>
      <c r="P33" s="171"/>
      <c r="Q33" s="155"/>
      <c r="R33" s="158">
        <v>3047.7852988746017</v>
      </c>
      <c r="S33" s="158">
        <v>4543.7678265273307</v>
      </c>
      <c r="T33" s="158">
        <v>4420.9632906752395</v>
      </c>
      <c r="U33" s="158">
        <v>1875.5601839228293</v>
      </c>
      <c r="V33" s="158">
        <f t="shared" si="7"/>
        <v>13888.0766</v>
      </c>
      <c r="W33" s="155"/>
      <c r="X33" s="158">
        <f t="shared" si="9"/>
        <v>37577.196100000001</v>
      </c>
      <c r="Y33" s="171"/>
    </row>
    <row r="34" spans="1:25" s="27" customFormat="1" ht="18" customHeight="1" x14ac:dyDescent="0.3">
      <c r="A34" s="56"/>
      <c r="B34" s="150" t="s">
        <v>56</v>
      </c>
      <c r="C34" s="189"/>
      <c r="D34" s="158">
        <v>10.701989000000001</v>
      </c>
      <c r="E34" s="158">
        <v>502.99348300000008</v>
      </c>
      <c r="F34" s="158">
        <v>353.16563700000006</v>
      </c>
      <c r="G34" s="158">
        <v>203.33779100000004</v>
      </c>
      <c r="H34" s="158">
        <f t="shared" si="8"/>
        <v>1070.1989000000003</v>
      </c>
      <c r="I34" s="171"/>
      <c r="J34" s="155"/>
      <c r="K34" s="158">
        <v>215.04060345997374</v>
      </c>
      <c r="L34" s="316">
        <v>320.35686422986515</v>
      </c>
      <c r="M34" s="316">
        <v>320.35686422986493</v>
      </c>
      <c r="N34" s="316">
        <v>214.44456808029616</v>
      </c>
      <c r="O34" s="316">
        <f t="shared" si="6"/>
        <v>1070.1989000000001</v>
      </c>
      <c r="P34" s="171"/>
      <c r="Q34" s="155"/>
      <c r="R34" s="158">
        <v>280.1951839268217</v>
      </c>
      <c r="S34" s="158">
        <v>333.64012082932089</v>
      </c>
      <c r="T34" s="158">
        <v>333.46885967094681</v>
      </c>
      <c r="U34" s="158">
        <v>122.8947355729107</v>
      </c>
      <c r="V34" s="158">
        <f t="shared" si="7"/>
        <v>1070.1989000000001</v>
      </c>
      <c r="W34" s="155"/>
      <c r="X34" s="158">
        <f t="shared" si="9"/>
        <v>3210.596700000001</v>
      </c>
      <c r="Y34" s="171"/>
    </row>
    <row r="35" spans="1:25" s="27" customFormat="1" ht="18" customHeight="1" x14ac:dyDescent="0.3">
      <c r="A35" s="56"/>
      <c r="B35" s="150" t="s">
        <v>57</v>
      </c>
      <c r="C35" s="189"/>
      <c r="D35" s="158">
        <v>0</v>
      </c>
      <c r="E35" s="158">
        <v>168.99758571428572</v>
      </c>
      <c r="F35" s="158">
        <v>305.9956285714286</v>
      </c>
      <c r="G35" s="158">
        <v>203.99708571428573</v>
      </c>
      <c r="H35" s="158">
        <f t="shared" si="8"/>
        <v>678.99030000000005</v>
      </c>
      <c r="I35" s="171"/>
      <c r="J35" s="155"/>
      <c r="K35" s="158">
        <v>358.82679639639633</v>
      </c>
      <c r="L35" s="316">
        <v>321.64715243243251</v>
      </c>
      <c r="M35" s="316">
        <v>306.08358054054054</v>
      </c>
      <c r="N35" s="316">
        <v>453.07287063063063</v>
      </c>
      <c r="O35" s="316">
        <f t="shared" si="6"/>
        <v>1439.6304</v>
      </c>
      <c r="P35" s="171"/>
      <c r="Q35" s="155"/>
      <c r="R35" s="158">
        <v>701.39580675091429</v>
      </c>
      <c r="S35" s="158">
        <v>629.28969577652174</v>
      </c>
      <c r="T35" s="158">
        <v>600.25996278683067</v>
      </c>
      <c r="U35" s="158">
        <v>884.9386346857334</v>
      </c>
      <c r="V35" s="158">
        <f t="shared" si="7"/>
        <v>2815.8841000000002</v>
      </c>
      <c r="W35" s="155"/>
      <c r="X35" s="158">
        <f t="shared" si="9"/>
        <v>4934.5048000000006</v>
      </c>
      <c r="Y35" s="171"/>
    </row>
    <row r="36" spans="1:25" s="27" customFormat="1" ht="18" customHeight="1" x14ac:dyDescent="0.3">
      <c r="A36" s="56"/>
      <c r="B36" s="150" t="s">
        <v>58</v>
      </c>
      <c r="C36" s="189"/>
      <c r="D36" s="158">
        <v>1097.4298871428573</v>
      </c>
      <c r="E36" s="158">
        <v>1822.1477371428573</v>
      </c>
      <c r="F36" s="158">
        <v>1656.4979428571428</v>
      </c>
      <c r="G36" s="158">
        <v>1221.6672328571428</v>
      </c>
      <c r="H36" s="158">
        <f t="shared" si="8"/>
        <v>5797.7428000000009</v>
      </c>
      <c r="I36" s="171"/>
      <c r="J36" s="155"/>
      <c r="K36" s="158">
        <v>857.55474535714313</v>
      </c>
      <c r="L36" s="316">
        <v>1423.8644828571439</v>
      </c>
      <c r="M36" s="316">
        <v>1294.4222571428568</v>
      </c>
      <c r="N36" s="316">
        <v>954.63641464285638</v>
      </c>
      <c r="O36" s="316">
        <f t="shared" si="6"/>
        <v>4530.4778999999999</v>
      </c>
      <c r="P36" s="171"/>
      <c r="Q36" s="155"/>
      <c r="R36" s="158">
        <v>631.87162178571384</v>
      </c>
      <c r="S36" s="158">
        <v>1049.1453342857151</v>
      </c>
      <c r="T36" s="158">
        <v>953.76848571428536</v>
      </c>
      <c r="U36" s="158">
        <v>703.40425821428562</v>
      </c>
      <c r="V36" s="158">
        <f t="shared" si="7"/>
        <v>3338.1896999999999</v>
      </c>
      <c r="W36" s="155"/>
      <c r="X36" s="158">
        <f t="shared" si="9"/>
        <v>13666.410400000001</v>
      </c>
      <c r="Y36" s="171"/>
    </row>
    <row r="37" spans="1:25" s="29" customFormat="1" ht="18" customHeight="1" x14ac:dyDescent="0.3">
      <c r="A37" s="56"/>
      <c r="B37" s="151" t="s">
        <v>43</v>
      </c>
      <c r="C37" s="190"/>
      <c r="D37" s="159">
        <f>SUM(D30:D36)</f>
        <v>27255.256011254616</v>
      </c>
      <c r="E37" s="159">
        <f>SUM(E30:E36)</f>
        <v>46071.973558668913</v>
      </c>
      <c r="F37" s="159">
        <f>SUM(F30:F36)</f>
        <v>45001.340378052075</v>
      </c>
      <c r="G37" s="159">
        <f>SUM(G30:G36)</f>
        <v>46946.628552024376</v>
      </c>
      <c r="H37" s="159">
        <f>SUM(H30:H36)</f>
        <v>165275.19849999997</v>
      </c>
      <c r="I37" s="166"/>
      <c r="J37" s="157"/>
      <c r="K37" s="159">
        <f>SUM(K30:K36)</f>
        <v>40479.44685945665</v>
      </c>
      <c r="L37" s="317">
        <f>SUM(L30:L36)</f>
        <v>47014.977786443364</v>
      </c>
      <c r="M37" s="317">
        <f>SUM(M30:M36)</f>
        <v>41211.905430257466</v>
      </c>
      <c r="N37" s="317">
        <f>SUM(N30:N36)</f>
        <v>39531.033123842506</v>
      </c>
      <c r="O37" s="317">
        <f t="shared" si="6"/>
        <v>168237.36319999999</v>
      </c>
      <c r="P37" s="166"/>
      <c r="Q37" s="157"/>
      <c r="R37" s="159">
        <f>SUM(R30:R36)</f>
        <v>36077.955901331457</v>
      </c>
      <c r="S37" s="159">
        <f>SUM(S30:S36)</f>
        <v>50565.724495445356</v>
      </c>
      <c r="T37" s="159">
        <f>SUM(T30:T36)</f>
        <v>45448.938678492144</v>
      </c>
      <c r="U37" s="159">
        <f>SUM(U30:U36)</f>
        <v>39863.915824731048</v>
      </c>
      <c r="V37" s="159">
        <f t="shared" si="7"/>
        <v>171956.53490000003</v>
      </c>
      <c r="W37" s="157"/>
      <c r="X37" s="159">
        <f t="shared" si="9"/>
        <v>505469.09659999999</v>
      </c>
      <c r="Y37" s="166"/>
    </row>
    <row r="38" spans="1:25" s="27" customFormat="1" ht="24.95" customHeight="1" x14ac:dyDescent="0.3">
      <c r="A38" s="56"/>
      <c r="B38" s="152" t="s">
        <v>63</v>
      </c>
      <c r="C38" s="190"/>
      <c r="D38" s="160">
        <f>D37+D29</f>
        <v>28197.767575898339</v>
      </c>
      <c r="E38" s="160">
        <f>E37+E29</f>
        <v>60889.17701940165</v>
      </c>
      <c r="F38" s="160">
        <f>F37+F29</f>
        <v>72125.390352801856</v>
      </c>
      <c r="G38" s="160">
        <f>G37+G29</f>
        <v>89580.109952536935</v>
      </c>
      <c r="H38" s="160">
        <f>SUM(D38:G38)</f>
        <v>250792.44490063877</v>
      </c>
      <c r="I38" s="166"/>
      <c r="J38" s="155"/>
      <c r="K38" s="160">
        <f>K37+K29</f>
        <v>54523.475157857269</v>
      </c>
      <c r="L38" s="318">
        <f>L37+L29</f>
        <v>67540.865299490411</v>
      </c>
      <c r="M38" s="318">
        <f>M37+M29</f>
        <v>68219.652157950943</v>
      </c>
      <c r="N38" s="318">
        <f>N37+N29</f>
        <v>73020.639066182426</v>
      </c>
      <c r="O38" s="318">
        <f t="shared" si="6"/>
        <v>263304.63168148103</v>
      </c>
      <c r="P38" s="166"/>
      <c r="Q38" s="155"/>
      <c r="R38" s="160">
        <f>R37+R29</f>
        <v>56057.957470115842</v>
      </c>
      <c r="S38" s="160">
        <f>S37+S29</f>
        <v>79767.265249822551</v>
      </c>
      <c r="T38" s="160">
        <f>T37+T29</f>
        <v>83872.018618462142</v>
      </c>
      <c r="U38" s="160">
        <f>U37+U29</f>
        <v>87508.534950293775</v>
      </c>
      <c r="V38" s="160">
        <f t="shared" si="7"/>
        <v>307205.77628869429</v>
      </c>
      <c r="W38" s="155"/>
      <c r="X38" s="160">
        <f t="shared" si="9"/>
        <v>821302.85287081404</v>
      </c>
      <c r="Y38" s="166"/>
    </row>
    <row r="39" spans="1:25" s="27" customFormat="1" ht="24.95" customHeight="1" x14ac:dyDescent="0.3">
      <c r="A39" s="56"/>
      <c r="B39" s="152" t="s">
        <v>62</v>
      </c>
      <c r="C39" s="190"/>
      <c r="D39" s="160">
        <f>D38</f>
        <v>28197.767575898339</v>
      </c>
      <c r="E39" s="160">
        <f>D39+E38</f>
        <v>89086.944595299981</v>
      </c>
      <c r="F39" s="160">
        <f>E39+F38</f>
        <v>161212.33494810184</v>
      </c>
      <c r="G39" s="160">
        <f>F39+G38</f>
        <v>250792.44490063877</v>
      </c>
      <c r="H39" s="160"/>
      <c r="I39" s="166"/>
      <c r="J39" s="155"/>
      <c r="K39" s="160">
        <f>G39+K38</f>
        <v>305315.92005849606</v>
      </c>
      <c r="L39" s="318">
        <f>K39+L38</f>
        <v>372856.78535798646</v>
      </c>
      <c r="M39" s="318">
        <f>L39+M38</f>
        <v>441076.43751593737</v>
      </c>
      <c r="N39" s="318">
        <f>M39+N38</f>
        <v>514097.0765821198</v>
      </c>
      <c r="O39" s="318"/>
      <c r="P39" s="166"/>
      <c r="Q39" s="155"/>
      <c r="R39" s="160">
        <f>N39+R38</f>
        <v>570155.03405223566</v>
      </c>
      <c r="S39" s="160">
        <f>R39+S38</f>
        <v>649922.29930205818</v>
      </c>
      <c r="T39" s="160">
        <f>S39+T38</f>
        <v>733794.31792052032</v>
      </c>
      <c r="U39" s="160">
        <f>T39+U38</f>
        <v>821302.85287081404</v>
      </c>
      <c r="V39" s="160"/>
      <c r="W39" s="155"/>
      <c r="X39" s="160"/>
      <c r="Y39" s="166"/>
    </row>
    <row r="40" spans="1:25" s="27" customFormat="1" ht="18" customHeight="1" x14ac:dyDescent="0.3">
      <c r="A40" s="56"/>
      <c r="B40" s="153"/>
      <c r="C40" s="191"/>
      <c r="D40" s="59"/>
      <c r="E40" s="59"/>
      <c r="F40" s="59" t="s">
        <v>0</v>
      </c>
      <c r="G40" s="59"/>
      <c r="H40" s="59"/>
      <c r="I40" s="173"/>
      <c r="K40" s="59"/>
      <c r="L40" s="59"/>
      <c r="M40" s="59"/>
      <c r="N40" s="59"/>
      <c r="O40" s="59"/>
      <c r="P40" s="173"/>
      <c r="R40" s="59"/>
      <c r="S40" s="59"/>
      <c r="T40" s="59"/>
      <c r="U40" s="59"/>
      <c r="V40" s="59"/>
      <c r="X40" s="59"/>
      <c r="Y40" s="173"/>
    </row>
    <row r="41" spans="1:25" s="27" customFormat="1" ht="36" customHeight="1" x14ac:dyDescent="0.3">
      <c r="A41" s="56"/>
      <c r="B41" s="22" t="s">
        <v>40</v>
      </c>
      <c r="C41" s="188"/>
      <c r="D41" s="22" t="s">
        <v>1</v>
      </c>
      <c r="E41" s="22" t="s">
        <v>2</v>
      </c>
      <c r="F41" s="22" t="s">
        <v>3</v>
      </c>
      <c r="G41" s="22" t="s">
        <v>4</v>
      </c>
      <c r="H41" s="22" t="s">
        <v>13</v>
      </c>
      <c r="I41" s="170"/>
      <c r="J41" s="23"/>
      <c r="K41" s="22" t="s">
        <v>5</v>
      </c>
      <c r="L41" s="22" t="s">
        <v>6</v>
      </c>
      <c r="M41" s="22" t="s">
        <v>7</v>
      </c>
      <c r="N41" s="22" t="s">
        <v>8</v>
      </c>
      <c r="O41" s="22" t="s">
        <v>14</v>
      </c>
      <c r="P41" s="170"/>
      <c r="Q41" s="23"/>
      <c r="R41" s="22" t="s">
        <v>9</v>
      </c>
      <c r="S41" s="22" t="s">
        <v>10</v>
      </c>
      <c r="T41" s="22" t="s">
        <v>11</v>
      </c>
      <c r="U41" s="22" t="s">
        <v>12</v>
      </c>
      <c r="V41" s="22" t="s">
        <v>15</v>
      </c>
      <c r="W41" s="23"/>
      <c r="X41" s="22" t="s">
        <v>16</v>
      </c>
      <c r="Y41" s="170"/>
    </row>
    <row r="42" spans="1:25" s="27" customFormat="1" ht="18" customHeight="1" x14ac:dyDescent="0.3">
      <c r="B42" s="148" t="s">
        <v>48</v>
      </c>
      <c r="C42" s="189"/>
      <c r="D42" s="425">
        <f>IF(D$21=0,"",D8-D25)</f>
        <v>103.48278783807245</v>
      </c>
      <c r="E42" s="425">
        <f>IF(E$21=0,"",E8-E25)</f>
        <v>-2462.3141897519108</v>
      </c>
      <c r="F42" s="425">
        <f>IF(F$21=0,"",F8-F25)</f>
        <v>-2536.5216208213988</v>
      </c>
      <c r="G42" s="425">
        <f>IF(G$21=0,"",G8-G25)</f>
        <v>2372.5074656519209</v>
      </c>
      <c r="H42" s="425">
        <f t="shared" ref="H42:H47" si="10">SUM(D42:G42)</f>
        <v>-2522.8455570833157</v>
      </c>
      <c r="I42" s="171"/>
      <c r="J42" s="155"/>
      <c r="K42" s="425">
        <f>IF(K$21=0,"",K8-K25)</f>
        <v>1960.3031163752958</v>
      </c>
      <c r="L42" s="425">
        <f t="shared" ref="K42:N54" si="11">IF(L$21=0,"",L8-L25)</f>
        <v>1042.0993713811404</v>
      </c>
      <c r="M42" s="425">
        <f t="shared" si="11"/>
        <v>923.1103708257433</v>
      </c>
      <c r="N42" s="425">
        <f t="shared" si="11"/>
        <v>1263.3497603120686</v>
      </c>
      <c r="O42" s="425">
        <f>O8-O25</f>
        <v>5188.8626188942435</v>
      </c>
      <c r="P42" s="171"/>
      <c r="Q42" s="155"/>
      <c r="R42" s="425">
        <f t="shared" ref="R42:U54" si="12">IF(R$21=0,"",R8-R25)</f>
        <v>863.87588516929372</v>
      </c>
      <c r="S42" s="425">
        <f t="shared" si="12"/>
        <v>-618.74714510168087</v>
      </c>
      <c r="T42" s="425">
        <f t="shared" si="12"/>
        <v>-4885.4446108018165</v>
      </c>
      <c r="U42" s="425">
        <f t="shared" si="12"/>
        <v>3954.5384256572252</v>
      </c>
      <c r="V42" s="425">
        <f>V8-V25</f>
        <v>-685.77744507697207</v>
      </c>
      <c r="W42" s="31"/>
      <c r="X42" s="425">
        <f>SUM(D42:G42)+SUM(K42:N42)+SUM(R42:U42)</f>
        <v>1980.2396167339539</v>
      </c>
      <c r="Y42" s="171"/>
    </row>
    <row r="43" spans="1:25" s="27" customFormat="1" ht="18" customHeight="1" x14ac:dyDescent="0.3">
      <c r="B43" s="148" t="s">
        <v>49</v>
      </c>
      <c r="C43" s="189"/>
      <c r="D43" s="425">
        <f t="shared" ref="D43:G54" si="13">IF(D$21=0,"",D9-D26)</f>
        <v>72.593696803822183</v>
      </c>
      <c r="E43" s="425">
        <f t="shared" si="13"/>
        <v>-500.12093771849868</v>
      </c>
      <c r="F43" s="425">
        <f t="shared" si="13"/>
        <v>-5292.0390761330636</v>
      </c>
      <c r="G43" s="425">
        <f t="shared" si="13"/>
        <v>2288.5037844007093</v>
      </c>
      <c r="H43" s="425">
        <f t="shared" si="10"/>
        <v>-3431.0625326470308</v>
      </c>
      <c r="I43" s="171"/>
      <c r="J43" s="155"/>
      <c r="K43" s="425">
        <f t="shared" si="11"/>
        <v>5234.5685292384278</v>
      </c>
      <c r="L43" s="425">
        <f t="shared" si="11"/>
        <v>12379.929617348524</v>
      </c>
      <c r="M43" s="425">
        <f t="shared" si="11"/>
        <v>6377.278235458547</v>
      </c>
      <c r="N43" s="425">
        <f t="shared" si="11"/>
        <v>1690.4591235685584</v>
      </c>
      <c r="O43" s="425">
        <f>O9-O26</f>
        <v>25682.235505614059</v>
      </c>
      <c r="P43" s="171"/>
      <c r="Q43" s="155"/>
      <c r="R43" s="425">
        <f t="shared" si="12"/>
        <v>9682.3545275490833</v>
      </c>
      <c r="S43" s="425">
        <f t="shared" si="12"/>
        <v>15200.6395528229</v>
      </c>
      <c r="T43" s="425">
        <f t="shared" si="12"/>
        <v>19464.000125289531</v>
      </c>
      <c r="U43" s="425">
        <f t="shared" si="12"/>
        <v>55680.20051535168</v>
      </c>
      <c r="V43" s="425">
        <f>V9-V26</f>
        <v>100027.19472101321</v>
      </c>
      <c r="W43" s="31"/>
      <c r="X43" s="425">
        <f t="shared" ref="X43:X54" si="14">SUM(D43:G43)+SUM(K43:N43)+SUM(R43:U43)</f>
        <v>122278.36769398022</v>
      </c>
      <c r="Y43" s="171"/>
    </row>
    <row r="44" spans="1:25" s="27" customFormat="1" ht="18" customHeight="1" x14ac:dyDescent="0.3">
      <c r="B44" s="148" t="s">
        <v>50</v>
      </c>
      <c r="C44" s="189"/>
      <c r="D44" s="425">
        <f t="shared" si="13"/>
        <v>0</v>
      </c>
      <c r="E44" s="425">
        <f t="shared" si="13"/>
        <v>0</v>
      </c>
      <c r="F44" s="425">
        <f t="shared" si="13"/>
        <v>-178.62931731663701</v>
      </c>
      <c r="G44" s="425">
        <f t="shared" si="13"/>
        <v>-2130.720176294225</v>
      </c>
      <c r="H44" s="425">
        <f t="shared" si="10"/>
        <v>-2309.3494936108618</v>
      </c>
      <c r="I44" s="171"/>
      <c r="J44" s="155"/>
      <c r="K44" s="425">
        <f t="shared" si="11"/>
        <v>646.42064698572813</v>
      </c>
      <c r="L44" s="425">
        <f t="shared" si="11"/>
        <v>-556.24597748239694</v>
      </c>
      <c r="M44" s="425">
        <f t="shared" si="11"/>
        <v>-474.02160195052193</v>
      </c>
      <c r="N44" s="425">
        <f t="shared" si="11"/>
        <v>9448.4097735813539</v>
      </c>
      <c r="O44" s="425">
        <f>O10-O27</f>
        <v>9064.5628411341622</v>
      </c>
      <c r="P44" s="171"/>
      <c r="Q44" s="155"/>
      <c r="R44" s="425">
        <f t="shared" si="12"/>
        <v>994.64104175718319</v>
      </c>
      <c r="S44" s="425">
        <f t="shared" si="12"/>
        <v>1176.9305594912219</v>
      </c>
      <c r="T44" s="425">
        <f t="shared" si="12"/>
        <v>5834.5384072253519</v>
      </c>
      <c r="U44" s="425">
        <f t="shared" si="12"/>
        <v>29938.554144958918</v>
      </c>
      <c r="V44" s="425">
        <f>V10-V27</f>
        <v>37944.664153432677</v>
      </c>
      <c r="W44" s="31"/>
      <c r="X44" s="425">
        <f t="shared" si="14"/>
        <v>44699.877500955976</v>
      </c>
      <c r="Y44" s="171"/>
    </row>
    <row r="45" spans="1:25" s="27" customFormat="1" ht="18" customHeight="1" x14ac:dyDescent="0.3">
      <c r="B45" s="148" t="s">
        <v>51</v>
      </c>
      <c r="C45" s="189"/>
      <c r="D45" s="425">
        <f t="shared" si="13"/>
        <v>0</v>
      </c>
      <c r="E45" s="425">
        <f t="shared" si="13"/>
        <v>372.07660606060699</v>
      </c>
      <c r="F45" s="425">
        <f t="shared" si="13"/>
        <v>-743.16984350272855</v>
      </c>
      <c r="G45" s="425">
        <f t="shared" si="13"/>
        <v>-2267.0731905030393</v>
      </c>
      <c r="H45" s="425">
        <f t="shared" si="10"/>
        <v>-2638.1664279451606</v>
      </c>
      <c r="I45" s="171"/>
      <c r="J45" s="155"/>
      <c r="K45" s="425">
        <f t="shared" si="11"/>
        <v>-222.22202256382252</v>
      </c>
      <c r="L45" s="425">
        <f t="shared" si="11"/>
        <v>3752.0835244006412</v>
      </c>
      <c r="M45" s="425">
        <f t="shared" si="11"/>
        <v>3908.7759556160518</v>
      </c>
      <c r="N45" s="425">
        <f t="shared" si="11"/>
        <v>2068.6630082918618</v>
      </c>
      <c r="O45" s="425">
        <f>O11-O28</f>
        <v>9507.3004657447309</v>
      </c>
      <c r="P45" s="171"/>
      <c r="Q45" s="155"/>
      <c r="R45" s="425">
        <f t="shared" si="12"/>
        <v>699.3411029248972</v>
      </c>
      <c r="S45" s="425">
        <f t="shared" si="12"/>
        <v>3706.9771681210095</v>
      </c>
      <c r="T45" s="425">
        <f t="shared" si="12"/>
        <v>5837.5065633170943</v>
      </c>
      <c r="U45" s="425">
        <f t="shared" si="12"/>
        <v>13280.303784713127</v>
      </c>
      <c r="V45" s="425">
        <f>V11-V28</f>
        <v>23524.128619076128</v>
      </c>
      <c r="W45" s="31"/>
      <c r="X45" s="425">
        <f t="shared" si="14"/>
        <v>30393.2626568757</v>
      </c>
      <c r="Y45" s="171"/>
    </row>
    <row r="46" spans="1:25" s="29" customFormat="1" ht="18" customHeight="1" x14ac:dyDescent="0.3">
      <c r="B46" s="149" t="s">
        <v>42</v>
      </c>
      <c r="C46" s="190"/>
      <c r="D46" s="426">
        <f t="shared" si="13"/>
        <v>176.07648464189458</v>
      </c>
      <c r="E46" s="426">
        <f t="shared" si="13"/>
        <v>-2590.3585214098021</v>
      </c>
      <c r="F46" s="426">
        <f t="shared" si="13"/>
        <v>-8750.3598577738267</v>
      </c>
      <c r="G46" s="426">
        <f t="shared" si="13"/>
        <v>263.21788325536909</v>
      </c>
      <c r="H46" s="426">
        <f t="shared" si="10"/>
        <v>-10901.424011286364</v>
      </c>
      <c r="I46" s="172"/>
      <c r="J46" s="157"/>
      <c r="K46" s="426">
        <f t="shared" si="11"/>
        <v>7619.0702700356287</v>
      </c>
      <c r="L46" s="426">
        <f t="shared" si="11"/>
        <v>16617.866535647907</v>
      </c>
      <c r="M46" s="426">
        <f t="shared" si="11"/>
        <v>10735.142959949822</v>
      </c>
      <c r="N46" s="426">
        <f t="shared" si="11"/>
        <v>14470.881665753841</v>
      </c>
      <c r="O46" s="426">
        <f>O12-O29</f>
        <v>49442.961431387201</v>
      </c>
      <c r="P46" s="172"/>
      <c r="Q46" s="157"/>
      <c r="R46" s="426">
        <f t="shared" si="12"/>
        <v>12240.212557400457</v>
      </c>
      <c r="S46" s="426">
        <f t="shared" si="12"/>
        <v>19465.800135333455</v>
      </c>
      <c r="T46" s="426">
        <f t="shared" si="12"/>
        <v>26250.600485030169</v>
      </c>
      <c r="U46" s="426">
        <f t="shared" si="12"/>
        <v>102853.59687068095</v>
      </c>
      <c r="V46" s="426">
        <f>V12-V29</f>
        <v>160810.21004844501</v>
      </c>
      <c r="W46" s="32"/>
      <c r="X46" s="426">
        <f t="shared" si="14"/>
        <v>199351.74746854586</v>
      </c>
      <c r="Y46" s="172"/>
    </row>
    <row r="47" spans="1:25" s="27" customFormat="1" ht="18" customHeight="1" x14ac:dyDescent="0.3">
      <c r="B47" s="150" t="s">
        <v>52</v>
      </c>
      <c r="C47" s="189"/>
      <c r="D47" s="427">
        <f t="shared" si="13"/>
        <v>2663.7685569390087</v>
      </c>
      <c r="E47" s="427">
        <f t="shared" si="13"/>
        <v>15655.694331843537</v>
      </c>
      <c r="F47" s="427">
        <f t="shared" si="13"/>
        <v>28369.338449947798</v>
      </c>
      <c r="G47" s="427">
        <f t="shared" si="13"/>
        <v>30788.448034269619</v>
      </c>
      <c r="H47" s="427">
        <f t="shared" si="10"/>
        <v>77477.24937299997</v>
      </c>
      <c r="I47" s="171"/>
      <c r="J47" s="155"/>
      <c r="K47" s="427">
        <f t="shared" si="11"/>
        <v>14280.672361650031</v>
      </c>
      <c r="L47" s="427">
        <f t="shared" si="11"/>
        <v>19077.819764933203</v>
      </c>
      <c r="M47" s="427">
        <f t="shared" si="11"/>
        <v>10924.732662009606</v>
      </c>
      <c r="N47" s="427">
        <f t="shared" si="11"/>
        <v>6628.9660213963289</v>
      </c>
      <c r="O47" s="427">
        <f t="shared" ref="O47:O54" si="15">O13-O30</f>
        <v>50912.190809989173</v>
      </c>
      <c r="P47" s="171"/>
      <c r="Q47" s="155"/>
      <c r="R47" s="427">
        <f t="shared" si="12"/>
        <v>-926.0268270958768</v>
      </c>
      <c r="S47" s="427">
        <f t="shared" si="12"/>
        <v>-982.34226211564055</v>
      </c>
      <c r="T47" s="427">
        <f t="shared" si="12"/>
        <v>-2893.9539335823574</v>
      </c>
      <c r="U47" s="427">
        <f t="shared" si="12"/>
        <v>18771.020353795437</v>
      </c>
      <c r="V47" s="427">
        <f>V17-V34</f>
        <v>-398.16733726792938</v>
      </c>
      <c r="W47" s="31"/>
      <c r="X47" s="427">
        <f t="shared" si="14"/>
        <v>142358.13751399072</v>
      </c>
      <c r="Y47" s="171"/>
    </row>
    <row r="48" spans="1:25" s="27" customFormat="1" ht="18" customHeight="1" x14ac:dyDescent="0.3">
      <c r="B48" s="150" t="s">
        <v>53</v>
      </c>
      <c r="C48" s="189"/>
      <c r="D48" s="427">
        <f t="shared" si="13"/>
        <v>-213.03807791865543</v>
      </c>
      <c r="E48" s="427">
        <f t="shared" si="13"/>
        <v>-1613.9068319049998</v>
      </c>
      <c r="F48" s="427">
        <f t="shared" si="13"/>
        <v>2325.7990016021959</v>
      </c>
      <c r="G48" s="427">
        <f t="shared" si="13"/>
        <v>13461.717205285389</v>
      </c>
      <c r="H48" s="427">
        <f t="shared" ref="H48:H53" si="16">SUM(D48:G48)</f>
        <v>13960.571297063931</v>
      </c>
      <c r="I48" s="171"/>
      <c r="J48" s="155"/>
      <c r="K48" s="427">
        <f t="shared" si="11"/>
        <v>-792.84031069577441</v>
      </c>
      <c r="L48" s="427">
        <f t="shared" si="11"/>
        <v>-3416.098195550062</v>
      </c>
      <c r="M48" s="427">
        <f t="shared" si="11"/>
        <v>-1179.9033306086385</v>
      </c>
      <c r="N48" s="427">
        <f t="shared" si="11"/>
        <v>1362.2362963155047</v>
      </c>
      <c r="O48" s="427">
        <f t="shared" si="15"/>
        <v>-4026.6055405389689</v>
      </c>
      <c r="P48" s="171"/>
      <c r="Q48" s="155"/>
      <c r="R48" s="427">
        <f t="shared" si="12"/>
        <v>-3535.3680620446576</v>
      </c>
      <c r="S48" s="427">
        <f t="shared" si="12"/>
        <v>-4253.0358667331839</v>
      </c>
      <c r="T48" s="427">
        <f t="shared" si="12"/>
        <v>-3174.865669298264</v>
      </c>
      <c r="U48" s="427">
        <f t="shared" si="12"/>
        <v>-3468.7763017819743</v>
      </c>
      <c r="V48" s="427">
        <f t="shared" ref="V48:V53" si="17">V14-V31</f>
        <v>-14432.045899858078</v>
      </c>
      <c r="W48" s="31"/>
      <c r="X48" s="427">
        <f>SUM(D48:G48)+SUM(K48:N48)+SUM(R48:U48)</f>
        <v>-4498.0801433331198</v>
      </c>
      <c r="Y48" s="171"/>
    </row>
    <row r="49" spans="2:25" s="27" customFormat="1" ht="18" customHeight="1" x14ac:dyDescent="0.3">
      <c r="B49" s="150" t="s">
        <v>54</v>
      </c>
      <c r="C49" s="189"/>
      <c r="D49" s="427">
        <f t="shared" si="13"/>
        <v>130.4602980203465</v>
      </c>
      <c r="E49" s="427">
        <f t="shared" si="13"/>
        <v>725.46746452372554</v>
      </c>
      <c r="F49" s="427">
        <f t="shared" si="13"/>
        <v>5156.818670924501</v>
      </c>
      <c r="G49" s="427">
        <f t="shared" si="13"/>
        <v>4644.9086890739964</v>
      </c>
      <c r="H49" s="427">
        <f t="shared" si="16"/>
        <v>10657.655122542568</v>
      </c>
      <c r="I49" s="171"/>
      <c r="J49" s="155"/>
      <c r="K49" s="427">
        <f t="shared" si="11"/>
        <v>1723.1887203898177</v>
      </c>
      <c r="L49" s="427">
        <f t="shared" si="11"/>
        <v>-4673.9512066248681</v>
      </c>
      <c r="M49" s="427">
        <f t="shared" si="11"/>
        <v>5853.1024312316767</v>
      </c>
      <c r="N49" s="427">
        <f t="shared" si="11"/>
        <v>2668.6766184987673</v>
      </c>
      <c r="O49" s="427">
        <f t="shared" si="15"/>
        <v>5571.0165634953955</v>
      </c>
      <c r="P49" s="171"/>
      <c r="Q49" s="155"/>
      <c r="R49" s="427">
        <f t="shared" si="12"/>
        <v>-2742.8954397509169</v>
      </c>
      <c r="S49" s="427">
        <f t="shared" si="12"/>
        <v>-8083.5648285947045</v>
      </c>
      <c r="T49" s="427">
        <f t="shared" si="12"/>
        <v>-616.80100489023607</v>
      </c>
      <c r="U49" s="427">
        <f t="shared" si="12"/>
        <v>6760.3889103551155</v>
      </c>
      <c r="V49" s="427">
        <f t="shared" si="17"/>
        <v>-4682.872362880742</v>
      </c>
      <c r="W49" s="31"/>
      <c r="X49" s="427">
        <f>SUM(D49:G49)+SUM(K49:N49)+SUM(R49:U49)</f>
        <v>11545.79932315722</v>
      </c>
      <c r="Y49" s="171"/>
    </row>
    <row r="50" spans="2:25" s="27" customFormat="1" ht="18" customHeight="1" x14ac:dyDescent="0.3">
      <c r="B50" s="150" t="s">
        <v>55</v>
      </c>
      <c r="C50" s="189"/>
      <c r="D50" s="427">
        <f t="shared" si="13"/>
        <v>-1672.088999584762</v>
      </c>
      <c r="E50" s="427">
        <f t="shared" si="13"/>
        <v>-2091.7870916932707</v>
      </c>
      <c r="F50" s="427">
        <f t="shared" si="13"/>
        <v>-962.9675580178241</v>
      </c>
      <c r="G50" s="427">
        <f t="shared" si="13"/>
        <v>-678.61303070414215</v>
      </c>
      <c r="H50" s="427">
        <f t="shared" si="16"/>
        <v>-5405.4566799999993</v>
      </c>
      <c r="I50" s="171"/>
      <c r="J50" s="155"/>
      <c r="K50" s="427">
        <f t="shared" si="11"/>
        <v>-1318.3108605572295</v>
      </c>
      <c r="L50" s="427">
        <f t="shared" si="11"/>
        <v>-1325.5561895180726</v>
      </c>
      <c r="M50" s="427">
        <f t="shared" si="11"/>
        <v>-485.56911019578365</v>
      </c>
      <c r="N50" s="427">
        <f t="shared" si="11"/>
        <v>-644.07561972891563</v>
      </c>
      <c r="O50" s="427">
        <f t="shared" si="15"/>
        <v>-3773.5117800000016</v>
      </c>
      <c r="P50" s="171"/>
      <c r="Q50" s="155"/>
      <c r="R50" s="427">
        <f t="shared" si="12"/>
        <v>-1794.6025788746028</v>
      </c>
      <c r="S50" s="427">
        <f t="shared" si="12"/>
        <v>-1798.0884665273306</v>
      </c>
      <c r="T50" s="427">
        <f t="shared" si="12"/>
        <v>-1378.954970675235</v>
      </c>
      <c r="U50" s="427">
        <f t="shared" si="12"/>
        <v>972.41741607716904</v>
      </c>
      <c r="V50" s="427">
        <f t="shared" si="17"/>
        <v>-3999.2285999999986</v>
      </c>
      <c r="W50" s="31"/>
      <c r="X50" s="427">
        <f>SUM(D50:G50)+SUM(K50:N50)+SUM(R50:U50)</f>
        <v>-13178.197059999999</v>
      </c>
      <c r="Y50" s="171"/>
    </row>
    <row r="51" spans="2:25" s="27" customFormat="1" ht="18" customHeight="1" x14ac:dyDescent="0.3">
      <c r="B51" s="150" t="s">
        <v>56</v>
      </c>
      <c r="C51" s="189"/>
      <c r="D51" s="427">
        <f t="shared" si="13"/>
        <v>-9.1324070000000006</v>
      </c>
      <c r="E51" s="427">
        <f t="shared" si="13"/>
        <v>-430.64317640341329</v>
      </c>
      <c r="F51" s="427">
        <f t="shared" si="13"/>
        <v>-178.46406348076735</v>
      </c>
      <c r="G51" s="427">
        <f t="shared" si="13"/>
        <v>-24.273972612259797</v>
      </c>
      <c r="H51" s="427">
        <f t="shared" si="16"/>
        <v>-642.51361949644047</v>
      </c>
      <c r="I51" s="171"/>
      <c r="J51" s="155"/>
      <c r="K51" s="427">
        <f t="shared" si="11"/>
        <v>-65.473664782034206</v>
      </c>
      <c r="L51" s="427">
        <f t="shared" si="11"/>
        <v>-184.83659438962201</v>
      </c>
      <c r="M51" s="427">
        <f t="shared" si="11"/>
        <v>-128.6827863367642</v>
      </c>
      <c r="N51" s="427">
        <f t="shared" si="11"/>
        <v>-41.401247407132871</v>
      </c>
      <c r="O51" s="427">
        <f t="shared" si="15"/>
        <v>-420.39429291555336</v>
      </c>
      <c r="P51" s="171"/>
      <c r="Q51" s="155"/>
      <c r="R51" s="427">
        <f t="shared" si="12"/>
        <v>-174.26956281319229</v>
      </c>
      <c r="S51" s="427">
        <f t="shared" si="12"/>
        <v>-228.54922959206993</v>
      </c>
      <c r="T51" s="427">
        <f t="shared" si="12"/>
        <v>-166.12878404578532</v>
      </c>
      <c r="U51" s="427">
        <f t="shared" si="12"/>
        <v>170.78023918311817</v>
      </c>
      <c r="V51" s="427">
        <f t="shared" si="17"/>
        <v>-398.16733726792938</v>
      </c>
      <c r="W51" s="31"/>
      <c r="X51" s="427">
        <f>SUM(D51:G51)+SUM(K51:N51)+SUM(R51:U51)</f>
        <v>-1461.0752496799232</v>
      </c>
      <c r="Y51" s="171"/>
    </row>
    <row r="52" spans="2:25" s="27" customFormat="1" ht="18" customHeight="1" x14ac:dyDescent="0.3">
      <c r="B52" s="150" t="s">
        <v>57</v>
      </c>
      <c r="C52" s="189"/>
      <c r="D52" s="427">
        <f t="shared" si="13"/>
        <v>0</v>
      </c>
      <c r="E52" s="427">
        <f t="shared" si="13"/>
        <v>-168.99758571428572</v>
      </c>
      <c r="F52" s="427">
        <f t="shared" si="13"/>
        <v>-275.86955478361233</v>
      </c>
      <c r="G52" s="427">
        <f t="shared" si="13"/>
        <v>200.45925670527117</v>
      </c>
      <c r="H52" s="427">
        <f t="shared" si="16"/>
        <v>-244.40788379262688</v>
      </c>
      <c r="I52" s="171"/>
      <c r="J52" s="155"/>
      <c r="K52" s="427">
        <f t="shared" si="11"/>
        <v>-177.8863468288921</v>
      </c>
      <c r="L52" s="427">
        <f t="shared" si="11"/>
        <v>-313.95314908082167</v>
      </c>
      <c r="M52" s="427">
        <f t="shared" si="11"/>
        <v>5.9666641592241376</v>
      </c>
      <c r="N52" s="427">
        <f t="shared" si="11"/>
        <v>-319.03487564713009</v>
      </c>
      <c r="O52" s="427">
        <f t="shared" si="15"/>
        <v>-804.90770739761979</v>
      </c>
      <c r="P52" s="171"/>
      <c r="Q52" s="155"/>
      <c r="R52" s="427">
        <f t="shared" si="12"/>
        <v>-701.39580675091429</v>
      </c>
      <c r="S52" s="427">
        <f t="shared" si="12"/>
        <v>-629.28969577652174</v>
      </c>
      <c r="T52" s="427">
        <f t="shared" si="12"/>
        <v>-600.25996278683067</v>
      </c>
      <c r="U52" s="427">
        <f t="shared" si="12"/>
        <v>-884.9386346857334</v>
      </c>
      <c r="V52" s="427">
        <f t="shared" si="17"/>
        <v>-2815.8841000000002</v>
      </c>
      <c r="W52" s="31"/>
      <c r="X52" s="427">
        <f t="shared" si="14"/>
        <v>-3865.199691190247</v>
      </c>
      <c r="Y52" s="171"/>
    </row>
    <row r="53" spans="2:25" s="27" customFormat="1" ht="18" customHeight="1" x14ac:dyDescent="0.3">
      <c r="B53" s="150" t="s">
        <v>58</v>
      </c>
      <c r="C53" s="189"/>
      <c r="D53" s="427">
        <f t="shared" si="13"/>
        <v>-265.49565914285722</v>
      </c>
      <c r="E53" s="427">
        <f t="shared" si="13"/>
        <v>-44.049112349794768</v>
      </c>
      <c r="F53" s="427">
        <f t="shared" si="13"/>
        <v>664.86314236424005</v>
      </c>
      <c r="G53" s="427">
        <f t="shared" si="13"/>
        <v>1318.9105429338663</v>
      </c>
      <c r="H53" s="427">
        <f t="shared" si="16"/>
        <v>1674.2289138054543</v>
      </c>
      <c r="I53" s="171"/>
      <c r="J53" s="155"/>
      <c r="K53" s="427">
        <f t="shared" si="11"/>
        <v>170.44939924964353</v>
      </c>
      <c r="L53" s="427">
        <f t="shared" si="11"/>
        <v>468.06572090111263</v>
      </c>
      <c r="M53" s="427">
        <f t="shared" si="11"/>
        <v>175.8056681554076</v>
      </c>
      <c r="N53" s="427">
        <f t="shared" si="11"/>
        <v>894.83532895295366</v>
      </c>
      <c r="O53" s="427">
        <f t="shared" si="15"/>
        <v>1709.1561172591173</v>
      </c>
      <c r="P53" s="171"/>
      <c r="Q53" s="155"/>
      <c r="R53" s="427">
        <f t="shared" si="12"/>
        <v>539.82974060718584</v>
      </c>
      <c r="S53" s="427">
        <f t="shared" si="12"/>
        <v>1657.5145028683648</v>
      </c>
      <c r="T53" s="427">
        <f t="shared" si="12"/>
        <v>-1151.4406538127009</v>
      </c>
      <c r="U53" s="427">
        <f t="shared" si="12"/>
        <v>645.00335100872508</v>
      </c>
      <c r="V53" s="427">
        <f t="shared" si="17"/>
        <v>1690.9069406715744</v>
      </c>
      <c r="W53" s="31"/>
      <c r="X53" s="427">
        <f t="shared" si="14"/>
        <v>5074.2919717361465</v>
      </c>
      <c r="Y53" s="171"/>
    </row>
    <row r="54" spans="2:25" s="29" customFormat="1" ht="18" customHeight="1" x14ac:dyDescent="0.3">
      <c r="B54" s="151" t="s">
        <v>43</v>
      </c>
      <c r="C54" s="190"/>
      <c r="D54" s="428">
        <f t="shared" si="13"/>
        <v>634.47371131307227</v>
      </c>
      <c r="E54" s="428">
        <f t="shared" si="13"/>
        <v>12031.777998301506</v>
      </c>
      <c r="F54" s="428">
        <f t="shared" si="13"/>
        <v>35099.51808855655</v>
      </c>
      <c r="G54" s="428">
        <f t="shared" si="13"/>
        <v>49711.556724951741</v>
      </c>
      <c r="H54" s="428">
        <f>SUM(D54:G54)</f>
        <v>97477.326523122872</v>
      </c>
      <c r="I54" s="166"/>
      <c r="J54" s="157"/>
      <c r="K54" s="428">
        <f t="shared" si="11"/>
        <v>13819.799298425562</v>
      </c>
      <c r="L54" s="428">
        <f t="shared" si="11"/>
        <v>9631.4901506708775</v>
      </c>
      <c r="M54" s="428">
        <f t="shared" si="11"/>
        <v>15165.452198414721</v>
      </c>
      <c r="N54" s="428">
        <f t="shared" si="11"/>
        <v>10550.202522380365</v>
      </c>
      <c r="O54" s="428">
        <f t="shared" si="15"/>
        <v>49166.944169891503</v>
      </c>
      <c r="P54" s="166"/>
      <c r="Q54" s="157"/>
      <c r="R54" s="428">
        <f t="shared" si="12"/>
        <v>-9334.7285367229779</v>
      </c>
      <c r="S54" s="428">
        <f t="shared" si="12"/>
        <v>-14317.355846471066</v>
      </c>
      <c r="T54" s="428">
        <f t="shared" si="12"/>
        <v>-9982.4049790914069</v>
      </c>
      <c r="U54" s="428">
        <f t="shared" si="12"/>
        <v>22965.895333951848</v>
      </c>
      <c r="V54" s="428">
        <f>V20-V37</f>
        <v>-10668.594028333639</v>
      </c>
      <c r="W54" s="32"/>
      <c r="X54" s="428">
        <f t="shared" si="14"/>
        <v>135975.6766646808</v>
      </c>
      <c r="Y54" s="166"/>
    </row>
    <row r="55" spans="2:25" s="27" customFormat="1" ht="24.95" customHeight="1" x14ac:dyDescent="0.3">
      <c r="B55" s="152" t="s">
        <v>60</v>
      </c>
      <c r="C55" s="190"/>
      <c r="D55" s="429">
        <f>IF(D$21=0,"",SUM(D46+D54))</f>
        <v>810.55019595496685</v>
      </c>
      <c r="E55" s="429">
        <f>IF(E$21=0,"",SUM(E46+E54))</f>
        <v>9441.4194768917041</v>
      </c>
      <c r="F55" s="429">
        <f>IF(F$21=0,"",SUM(F46+F54))</f>
        <v>26349.158230782723</v>
      </c>
      <c r="G55" s="429">
        <f>IF(G$21=0,"",SUM(G46+G54))</f>
        <v>49974.77460820711</v>
      </c>
      <c r="H55" s="429">
        <f>SUM(D55:G55)</f>
        <v>86575.902511836495</v>
      </c>
      <c r="I55" s="166"/>
      <c r="J55" s="155"/>
      <c r="K55" s="429">
        <f>IF(K$21=0,"",SUM(K46+K54))</f>
        <v>21438.869568461188</v>
      </c>
      <c r="L55" s="429">
        <f>IF(L$21=0,"",SUM(L46+L54))</f>
        <v>26249.356686318784</v>
      </c>
      <c r="M55" s="429">
        <f>IF(M$21=0,"",SUM(M46+M54))</f>
        <v>25900.595158364544</v>
      </c>
      <c r="N55" s="429">
        <f>IF(N$21=0,"",SUM(N46+N54))</f>
        <v>25021.084188134206</v>
      </c>
      <c r="O55" s="429">
        <f>SUM(K55:N55)</f>
        <v>98609.905601278733</v>
      </c>
      <c r="P55" s="166"/>
      <c r="Q55" s="155"/>
      <c r="R55" s="429">
        <f>IF(R$21=0,"",SUM(R46+R54))</f>
        <v>2905.4840206774788</v>
      </c>
      <c r="S55" s="429">
        <f>IF(S$21=0,"",SUM(S46+S54))</f>
        <v>5148.4442888623889</v>
      </c>
      <c r="T55" s="429">
        <f>IF(T$21=0,"",SUM(T46+T54))</f>
        <v>16268.195505938762</v>
      </c>
      <c r="U55" s="429">
        <f>IF(U$21=0,"",SUM(U46+U54))</f>
        <v>125819.4922046328</v>
      </c>
      <c r="V55" s="429">
        <f>SUM(R55:U55)</f>
        <v>150141.61602011143</v>
      </c>
      <c r="W55" s="31"/>
      <c r="X55" s="429">
        <f>SUM(D55:G55)+SUM(K55:N55)+SUM(R55:U55)</f>
        <v>335327.42413322662</v>
      </c>
      <c r="Y55" s="166"/>
    </row>
    <row r="56" spans="2:25" s="27" customFormat="1" ht="24.95" customHeight="1" x14ac:dyDescent="0.3">
      <c r="B56" s="152" t="s">
        <v>61</v>
      </c>
      <c r="C56" s="190"/>
      <c r="D56" s="429">
        <f>D55</f>
        <v>810.55019595496685</v>
      </c>
      <c r="E56" s="429">
        <f>D56+E55</f>
        <v>10251.969672846672</v>
      </c>
      <c r="F56" s="429">
        <f>E56+F55</f>
        <v>36601.127903629393</v>
      </c>
      <c r="G56" s="429">
        <f>F56+G55</f>
        <v>86575.902511836495</v>
      </c>
      <c r="H56" s="429"/>
      <c r="I56" s="166"/>
      <c r="J56" s="155"/>
      <c r="K56" s="429">
        <f>K55+G56</f>
        <v>108014.77208029768</v>
      </c>
      <c r="L56" s="429">
        <f>L55+K56</f>
        <v>134264.12876661646</v>
      </c>
      <c r="M56" s="429">
        <f>M55+L56</f>
        <v>160164.72392498099</v>
      </c>
      <c r="N56" s="429">
        <f>N55+M56</f>
        <v>185185.8081131152</v>
      </c>
      <c r="O56" s="429"/>
      <c r="P56" s="166"/>
      <c r="Q56" s="155"/>
      <c r="R56" s="429">
        <f>R55+N56</f>
        <v>188091.29213379268</v>
      </c>
      <c r="S56" s="429">
        <f>S55+R56</f>
        <v>193239.73642265506</v>
      </c>
      <c r="T56" s="429">
        <f t="shared" ref="T56:U56" si="18">T55+S56</f>
        <v>209507.93192859381</v>
      </c>
      <c r="U56" s="429">
        <f t="shared" si="18"/>
        <v>335327.42413322662</v>
      </c>
      <c r="V56" s="429"/>
      <c r="W56" s="31"/>
      <c r="X56" s="429"/>
      <c r="Y56" s="166"/>
    </row>
    <row r="57" spans="2:25" s="27" customFormat="1" ht="18" customHeight="1" x14ac:dyDescent="0.3">
      <c r="B57" s="153"/>
      <c r="C57" s="191"/>
      <c r="D57" s="59" t="s">
        <v>0</v>
      </c>
      <c r="E57" s="59"/>
      <c r="F57" s="59"/>
      <c r="G57" s="59"/>
      <c r="H57" s="59"/>
      <c r="I57" s="173"/>
      <c r="K57" s="59"/>
      <c r="L57" s="59"/>
      <c r="M57" s="59"/>
      <c r="N57" s="59"/>
      <c r="O57" s="59"/>
      <c r="P57" s="173"/>
      <c r="R57" s="59"/>
      <c r="S57" s="59"/>
      <c r="T57" s="59"/>
      <c r="U57" s="59"/>
      <c r="V57" s="59"/>
      <c r="X57" s="59"/>
      <c r="Y57" s="173"/>
    </row>
    <row r="58" spans="2:25" s="27" customFormat="1" ht="36" customHeight="1" x14ac:dyDescent="0.3">
      <c r="B58" s="22" t="s">
        <v>157</v>
      </c>
      <c r="C58" s="188"/>
      <c r="D58" s="22" t="s">
        <v>1</v>
      </c>
      <c r="E58" s="22" t="s">
        <v>2</v>
      </c>
      <c r="F58" s="22" t="s">
        <v>3</v>
      </c>
      <c r="G58" s="22" t="s">
        <v>4</v>
      </c>
      <c r="H58" s="22" t="s">
        <v>13</v>
      </c>
      <c r="I58" s="170"/>
      <c r="J58" s="23"/>
      <c r="K58" s="22" t="s">
        <v>5</v>
      </c>
      <c r="L58" s="22" t="s">
        <v>6</v>
      </c>
      <c r="M58" s="22" t="s">
        <v>7</v>
      </c>
      <c r="N58" s="22" t="s">
        <v>8</v>
      </c>
      <c r="O58" s="22" t="s">
        <v>14</v>
      </c>
      <c r="P58" s="170"/>
      <c r="Q58" s="23"/>
      <c r="R58" s="22" t="s">
        <v>9</v>
      </c>
      <c r="S58" s="22" t="s">
        <v>10</v>
      </c>
      <c r="T58" s="22" t="s">
        <v>11</v>
      </c>
      <c r="U58" s="22" t="s">
        <v>12</v>
      </c>
      <c r="V58" s="22" t="s">
        <v>15</v>
      </c>
      <c r="W58" s="23"/>
      <c r="X58" s="22" t="s">
        <v>16</v>
      </c>
      <c r="Y58" s="170"/>
    </row>
    <row r="59" spans="2:25" s="27" customFormat="1" ht="18" customHeight="1" x14ac:dyDescent="0.3">
      <c r="B59" s="148" t="s">
        <v>48</v>
      </c>
      <c r="C59" s="189"/>
      <c r="D59" s="299">
        <f>(IF(D$21=0,"",D8/D25-1))</f>
        <v>0.12920246561038207</v>
      </c>
      <c r="E59" s="299">
        <f>(IF(E$21=0,"",E8/E25-1))</f>
        <v>-0.37129234936216204</v>
      </c>
      <c r="F59" s="299">
        <f>(IF(F$21=0,"",F8/F25-1))</f>
        <v>-0.29027699714437416</v>
      </c>
      <c r="G59" s="299">
        <f>(IF(G$21=0,"",G8/G25-1))</f>
        <v>0.26497861736519646</v>
      </c>
      <c r="H59" s="299">
        <f>(IF(H42=0,"",H8/H25-1))</f>
        <v>-0.10041362050700708</v>
      </c>
      <c r="I59" s="414"/>
      <c r="J59" s="415"/>
      <c r="K59" s="299">
        <f t="shared" ref="K59:N67" si="19">(IF(K$21=0,"",K8/K25-1))</f>
        <v>0.39391990249158138</v>
      </c>
      <c r="L59" s="299">
        <f t="shared" si="19"/>
        <v>0.14327934210287685</v>
      </c>
      <c r="M59" s="299">
        <f t="shared" si="19"/>
        <v>9.6458758341031237E-2</v>
      </c>
      <c r="N59" s="299">
        <f t="shared" si="19"/>
        <v>0.10646085609349076</v>
      </c>
      <c r="O59" s="299">
        <f t="shared" ref="O59:O72" si="20">(IF(O42=0,"",O8/O25-1))</f>
        <v>0.15403433783828646</v>
      </c>
      <c r="P59" s="414"/>
      <c r="Q59" s="415"/>
      <c r="R59" s="299">
        <f t="shared" ref="R59:U67" si="21">(IF(R$21=0,"",R8/R25-1))</f>
        <v>0.11335727861659728</v>
      </c>
      <c r="S59" s="299">
        <f t="shared" si="21"/>
        <v>-5.5552168913222455E-2</v>
      </c>
      <c r="T59" s="299">
        <f t="shared" si="21"/>
        <v>-0.33335386716822757</v>
      </c>
      <c r="U59" s="299">
        <f t="shared" si="21"/>
        <v>0.21760833126424406</v>
      </c>
      <c r="V59" s="299">
        <f t="shared" ref="V59:V72" si="22">(IF(V42=0,"",V8/V25-1))</f>
        <v>-1.3293579515336162E-2</v>
      </c>
      <c r="W59" s="415"/>
      <c r="X59" s="299">
        <f t="shared" ref="X59:X72" si="23">(IF(X42=0,"",X8/X25-1))</f>
        <v>1.7937269139446599E-2</v>
      </c>
      <c r="Y59" s="174"/>
    </row>
    <row r="60" spans="2:25" s="27" customFormat="1" ht="18" customHeight="1" x14ac:dyDescent="0.3">
      <c r="B60" s="148" t="s">
        <v>49</v>
      </c>
      <c r="C60" s="189"/>
      <c r="D60" s="299">
        <f t="shared" ref="D60:G71" si="24">(IF(D$21=0,"",D9/D26-1))</f>
        <v>0.5127525224062417</v>
      </c>
      <c r="E60" s="299">
        <f t="shared" si="24"/>
        <v>-6.1098668128986344E-2</v>
      </c>
      <c r="F60" s="299">
        <f t="shared" si="24"/>
        <v>-0.30479926117081624</v>
      </c>
      <c r="G60" s="299">
        <f t="shared" si="24"/>
        <v>7.818148116049195E-2</v>
      </c>
      <c r="H60" s="299">
        <f t="shared" ref="H60:H72" si="25">(IF(H43=0,"",H9/H26-1))</f>
        <v>-6.2427106389215448E-2</v>
      </c>
      <c r="I60" s="414"/>
      <c r="J60" s="415"/>
      <c r="K60" s="299">
        <f t="shared" si="19"/>
        <v>0.64789016741138017</v>
      </c>
      <c r="L60" s="299">
        <f t="shared" si="19"/>
        <v>1.0484034131924691</v>
      </c>
      <c r="M60" s="299">
        <f t="shared" si="19"/>
        <v>0.41044900588677313</v>
      </c>
      <c r="N60" s="299">
        <f t="shared" si="19"/>
        <v>8.7741858944879736E-2</v>
      </c>
      <c r="O60" s="299">
        <f t="shared" si="20"/>
        <v>0.4695847704711984</v>
      </c>
      <c r="P60" s="414"/>
      <c r="Q60" s="415"/>
      <c r="R60" s="299">
        <f t="shared" si="21"/>
        <v>0.88301854255692258</v>
      </c>
      <c r="S60" s="299">
        <f t="shared" si="21"/>
        <v>0.94850681365390721</v>
      </c>
      <c r="T60" s="299">
        <f t="shared" si="21"/>
        <v>0.92304799896663026</v>
      </c>
      <c r="U60" s="299">
        <f t="shared" si="21"/>
        <v>2.1294688513833635</v>
      </c>
      <c r="V60" s="299">
        <f t="shared" si="22"/>
        <v>1.3476205099967529</v>
      </c>
      <c r="W60" s="415"/>
      <c r="X60" s="299">
        <f t="shared" si="23"/>
        <v>0.66499900381232546</v>
      </c>
      <c r="Y60" s="174"/>
    </row>
    <row r="61" spans="2:25" s="27" customFormat="1" ht="18" customHeight="1" x14ac:dyDescent="0.3">
      <c r="B61" s="148" t="s">
        <v>50</v>
      </c>
      <c r="C61" s="189"/>
      <c r="D61" s="299"/>
      <c r="E61" s="299"/>
      <c r="F61" s="299">
        <f t="shared" si="24"/>
        <v>-0.3611151148845736</v>
      </c>
      <c r="G61" s="299">
        <f t="shared" si="24"/>
        <v>-1</v>
      </c>
      <c r="H61" s="299">
        <f t="shared" si="25"/>
        <v>-0.87962468649055081</v>
      </c>
      <c r="I61" s="414"/>
      <c r="J61" s="415"/>
      <c r="K61" s="299">
        <f t="shared" si="19"/>
        <v>1.6984727551258847</v>
      </c>
      <c r="L61" s="299">
        <f t="shared" si="19"/>
        <v>-1</v>
      </c>
      <c r="M61" s="299">
        <f t="shared" si="19"/>
        <v>-0.64765667000944305</v>
      </c>
      <c r="N61" s="299">
        <f t="shared" si="19"/>
        <v>10.410791382581241</v>
      </c>
      <c r="O61" s="299">
        <f t="shared" si="20"/>
        <v>3.5184461582547604</v>
      </c>
      <c r="P61" s="414"/>
      <c r="Q61" s="415"/>
      <c r="R61" s="299">
        <f t="shared" si="21"/>
        <v>2.1928192687515558</v>
      </c>
      <c r="S61" s="299">
        <f t="shared" si="21"/>
        <v>1.7753216702168757</v>
      </c>
      <c r="T61" s="299">
        <f t="shared" si="21"/>
        <v>6.6887707297264525</v>
      </c>
      <c r="U61" s="299">
        <f t="shared" si="21"/>
        <v>27.678907506280058</v>
      </c>
      <c r="V61" s="299">
        <f t="shared" si="22"/>
        <v>12.3579904905197</v>
      </c>
      <c r="W61" s="415"/>
      <c r="X61" s="299">
        <f t="shared" si="23"/>
        <v>5.403669743256053</v>
      </c>
      <c r="Y61" s="174"/>
    </row>
    <row r="62" spans="2:25" s="27" customFormat="1" ht="18" customHeight="1" x14ac:dyDescent="0.3">
      <c r="B62" s="148" t="s">
        <v>51</v>
      </c>
      <c r="C62" s="189"/>
      <c r="D62" s="299"/>
      <c r="E62" s="299"/>
      <c r="F62" s="299">
        <f t="shared" si="24"/>
        <v>-1.4055624527777029</v>
      </c>
      <c r="G62" s="299">
        <f t="shared" si="24"/>
        <v>-0.99542435715381639</v>
      </c>
      <c r="H62" s="299">
        <f t="shared" si="25"/>
        <v>-0.94011087333783872</v>
      </c>
      <c r="I62" s="414"/>
      <c r="J62" s="415"/>
      <c r="K62" s="299">
        <f t="shared" si="19"/>
        <v>-0.3657184727627133</v>
      </c>
      <c r="L62" s="299">
        <f t="shared" si="19"/>
        <v>4.224954637490022</v>
      </c>
      <c r="M62" s="299">
        <f t="shared" si="19"/>
        <v>3.345060085903321</v>
      </c>
      <c r="N62" s="299">
        <f t="shared" si="19"/>
        <v>1.4276810939800733</v>
      </c>
      <c r="O62" s="299">
        <f t="shared" si="20"/>
        <v>2.3114137957654592</v>
      </c>
      <c r="P62" s="414"/>
      <c r="Q62" s="415"/>
      <c r="R62" s="299">
        <f t="shared" si="21"/>
        <v>0.74356563015274557</v>
      </c>
      <c r="S62" s="299">
        <f t="shared" si="21"/>
        <v>2.6967452071233646</v>
      </c>
      <c r="T62" s="299">
        <f t="shared" si="21"/>
        <v>3.2274608179360733</v>
      </c>
      <c r="U62" s="299">
        <f t="shared" si="21"/>
        <v>5.9213389410174333</v>
      </c>
      <c r="V62" s="299">
        <f t="shared" si="22"/>
        <v>3.694915224400817</v>
      </c>
      <c r="W62" s="415"/>
      <c r="X62" s="299">
        <f t="shared" si="23"/>
        <v>2.2876074485409528</v>
      </c>
      <c r="Y62" s="174"/>
    </row>
    <row r="63" spans="2:25" s="29" customFormat="1" ht="18" customHeight="1" x14ac:dyDescent="0.3">
      <c r="B63" s="149" t="s">
        <v>42</v>
      </c>
      <c r="C63" s="190"/>
      <c r="D63" s="300">
        <f t="shared" si="24"/>
        <v>0.18681625907524335</v>
      </c>
      <c r="E63" s="300">
        <f t="shared" si="24"/>
        <v>-0.17482101317394638</v>
      </c>
      <c r="F63" s="300">
        <f t="shared" si="24"/>
        <v>-0.32260521072331305</v>
      </c>
      <c r="G63" s="300">
        <f t="shared" si="24"/>
        <v>6.1739711280581755E-3</v>
      </c>
      <c r="H63" s="300">
        <f t="shared" si="25"/>
        <v>-0.12747632167918976</v>
      </c>
      <c r="I63" s="416"/>
      <c r="J63" s="417"/>
      <c r="K63" s="300">
        <f t="shared" si="19"/>
        <v>0.54251316703080943</v>
      </c>
      <c r="L63" s="300">
        <f t="shared" si="19"/>
        <v>0.80960526189598148</v>
      </c>
      <c r="M63" s="300">
        <f t="shared" si="19"/>
        <v>0.39748384299465145</v>
      </c>
      <c r="N63" s="300">
        <f t="shared" si="19"/>
        <v>0.4321006849309843</v>
      </c>
      <c r="O63" s="300">
        <f t="shared" si="20"/>
        <v>0.52008395971762478</v>
      </c>
      <c r="P63" s="416"/>
      <c r="Q63" s="417"/>
      <c r="R63" s="300">
        <f t="shared" si="21"/>
        <v>0.61262320301935635</v>
      </c>
      <c r="S63" s="300">
        <f t="shared" si="21"/>
        <v>0.66660181731731449</v>
      </c>
      <c r="T63" s="300">
        <f t="shared" si="21"/>
        <v>0.68319875777898598</v>
      </c>
      <c r="U63" s="300">
        <f t="shared" si="21"/>
        <v>2.1587662732620521</v>
      </c>
      <c r="V63" s="300">
        <f t="shared" si="22"/>
        <v>1.1889915861804412</v>
      </c>
      <c r="W63" s="417"/>
      <c r="X63" s="300">
        <f t="shared" si="23"/>
        <v>0.63119202273492947</v>
      </c>
      <c r="Y63" s="167"/>
    </row>
    <row r="64" spans="2:25" s="27" customFormat="1" ht="18" customHeight="1" x14ac:dyDescent="0.3">
      <c r="B64" s="150" t="s">
        <v>52</v>
      </c>
      <c r="C64" s="189"/>
      <c r="D64" s="301">
        <f t="shared" si="24"/>
        <v>0.12111452731607497</v>
      </c>
      <c r="E64" s="301">
        <f t="shared" si="24"/>
        <v>0.48749097843707534</v>
      </c>
      <c r="F64" s="301">
        <f t="shared" si="24"/>
        <v>0.93433540071132626</v>
      </c>
      <c r="G64" s="301">
        <f t="shared" si="24"/>
        <v>0.83695900706594206</v>
      </c>
      <c r="H64" s="301">
        <f t="shared" si="25"/>
        <v>0.63894627267297577</v>
      </c>
      <c r="I64" s="414"/>
      <c r="J64" s="415"/>
      <c r="K64" s="301">
        <f t="shared" si="19"/>
        <v>0.51981471599376206</v>
      </c>
      <c r="L64" s="301">
        <f t="shared" si="19"/>
        <v>0.85012008772993664</v>
      </c>
      <c r="M64" s="301">
        <f t="shared" si="19"/>
        <v>0.51489858802586475</v>
      </c>
      <c r="N64" s="301">
        <f t="shared" si="19"/>
        <v>0.25788107373085167</v>
      </c>
      <c r="O64" s="301">
        <f t="shared" si="20"/>
        <v>0.52575299637877082</v>
      </c>
      <c r="P64" s="414"/>
      <c r="Q64" s="415"/>
      <c r="R64" s="301">
        <f t="shared" si="21"/>
        <v>-5.2333442800149843E-2</v>
      </c>
      <c r="S64" s="301">
        <f t="shared" si="21"/>
        <v>-6.7962631792737649E-2</v>
      </c>
      <c r="T64" s="301">
        <f t="shared" si="21"/>
        <v>-0.21176701703172518</v>
      </c>
      <c r="U64" s="301">
        <f t="shared" si="21"/>
        <v>1.1337502093782059</v>
      </c>
      <c r="V64" s="301">
        <f t="shared" si="22"/>
        <v>0.22396064055852327</v>
      </c>
      <c r="W64" s="415"/>
      <c r="X64" s="301">
        <f t="shared" si="23"/>
        <v>0.50757757708278617</v>
      </c>
      <c r="Y64" s="174"/>
    </row>
    <row r="65" spans="2:25" s="27" customFormat="1" ht="18" customHeight="1" x14ac:dyDescent="0.3">
      <c r="B65" s="150" t="s">
        <v>53</v>
      </c>
      <c r="C65" s="189"/>
      <c r="D65" s="301">
        <f t="shared" si="24"/>
        <v>-0.5023186415200217</v>
      </c>
      <c r="E65" s="301">
        <f t="shared" si="24"/>
        <v>-0.80720644457714663</v>
      </c>
      <c r="F65" s="301">
        <f t="shared" si="24"/>
        <v>0.93628577123362189</v>
      </c>
      <c r="G65" s="301">
        <f t="shared" si="24"/>
        <v>5.1671623580868813</v>
      </c>
      <c r="H65" s="301">
        <f t="shared" si="25"/>
        <v>1.8582391520695838</v>
      </c>
      <c r="I65" s="414"/>
      <c r="J65" s="415"/>
      <c r="K65" s="301">
        <f t="shared" si="19"/>
        <v>-0.17275176004036297</v>
      </c>
      <c r="L65" s="301">
        <f t="shared" si="19"/>
        <v>-0.87967007969821798</v>
      </c>
      <c r="M65" s="301">
        <f t="shared" si="19"/>
        <v>-0.33514144842851568</v>
      </c>
      <c r="N65" s="301">
        <f t="shared" si="19"/>
        <v>0.36091343007593735</v>
      </c>
      <c r="O65" s="301">
        <f t="shared" si="20"/>
        <v>-0.25536744586031579</v>
      </c>
      <c r="P65" s="414"/>
      <c r="Q65" s="415"/>
      <c r="R65" s="301">
        <f t="shared" si="21"/>
        <v>-0.64799712434111856</v>
      </c>
      <c r="S65" s="301">
        <f t="shared" si="21"/>
        <v>-0.62363068580052672</v>
      </c>
      <c r="T65" s="301">
        <f t="shared" si="21"/>
        <v>-0.51350659626784945</v>
      </c>
      <c r="U65" s="301">
        <f t="shared" si="21"/>
        <v>-0.52331820799754336</v>
      </c>
      <c r="V65" s="301">
        <f t="shared" si="22"/>
        <v>-0.57528488409326339</v>
      </c>
      <c r="W65" s="415"/>
      <c r="X65" s="301">
        <f t="shared" si="23"/>
        <v>-9.2998052904667894E-2</v>
      </c>
      <c r="Y65" s="174"/>
    </row>
    <row r="66" spans="2:25" s="27" customFormat="1" ht="18" customHeight="1" x14ac:dyDescent="0.3">
      <c r="B66" s="150" t="s">
        <v>54</v>
      </c>
      <c r="C66" s="189"/>
      <c r="D66" s="301">
        <f t="shared" si="24"/>
        <v>0.12626978748934969</v>
      </c>
      <c r="E66" s="301">
        <f t="shared" si="24"/>
        <v>0.11703927336175779</v>
      </c>
      <c r="F66" s="301">
        <f t="shared" si="24"/>
        <v>0.76798068086558646</v>
      </c>
      <c r="G66" s="301">
        <f t="shared" si="24"/>
        <v>1.4197430734742658</v>
      </c>
      <c r="H66" s="301">
        <f>(IF(H49=0,"",H15/H32-1))</f>
        <v>0.61897924386146452</v>
      </c>
      <c r="I66" s="414"/>
      <c r="J66" s="415"/>
      <c r="K66" s="301">
        <f t="shared" si="19"/>
        <v>0.38044371898642071</v>
      </c>
      <c r="L66" s="301">
        <f t="shared" si="19"/>
        <v>-0.3095925310518316</v>
      </c>
      <c r="M66" s="301">
        <f t="shared" si="19"/>
        <v>0.53477895942273457</v>
      </c>
      <c r="N66" s="301">
        <f t="shared" si="19"/>
        <v>0.43954720170896566</v>
      </c>
      <c r="O66" s="301">
        <f t="shared" si="20"/>
        <v>0.1520355834880851</v>
      </c>
      <c r="P66" s="414"/>
      <c r="Q66" s="415"/>
      <c r="R66" s="301">
        <f t="shared" si="21"/>
        <v>-0.33182358029163783</v>
      </c>
      <c r="S66" s="301">
        <f t="shared" si="21"/>
        <v>-0.35554142193223837</v>
      </c>
      <c r="T66" s="301">
        <f t="shared" si="21"/>
        <v>-3.1971825333969806E-2</v>
      </c>
      <c r="U66" s="301">
        <f t="shared" si="21"/>
        <v>0.51637097171828072</v>
      </c>
      <c r="V66" s="301">
        <f t="shared" si="22"/>
        <v>-7.3878433371616814E-2</v>
      </c>
      <c r="W66" s="415"/>
      <c r="X66" s="301">
        <f t="shared" si="23"/>
        <v>9.8474029798182983E-2</v>
      </c>
      <c r="Y66" s="174"/>
    </row>
    <row r="67" spans="2:25" s="27" customFormat="1" ht="18" customHeight="1" x14ac:dyDescent="0.3">
      <c r="B67" s="150" t="s">
        <v>55</v>
      </c>
      <c r="C67" s="189"/>
      <c r="D67" s="301">
        <f t="shared" si="24"/>
        <v>-0.62020441882301758</v>
      </c>
      <c r="E67" s="301">
        <f t="shared" si="24"/>
        <v>-0.64064501639906846</v>
      </c>
      <c r="F67" s="301">
        <f t="shared" si="24"/>
        <v>-0.30827643727538756</v>
      </c>
      <c r="G67" s="301">
        <f t="shared" si="24"/>
        <v>-0.25563279899763891</v>
      </c>
      <c r="H67" s="301">
        <f t="shared" si="25"/>
        <v>-0.4604499482593386</v>
      </c>
      <c r="I67" s="414"/>
      <c r="J67" s="415"/>
      <c r="K67" s="301">
        <f t="shared" si="19"/>
        <v>-0.53666038438659613</v>
      </c>
      <c r="L67" s="301">
        <f t="shared" si="19"/>
        <v>-0.37579970031001375</v>
      </c>
      <c r="M67" s="301">
        <f t="shared" si="19"/>
        <v>-0.13457086156281151</v>
      </c>
      <c r="N67" s="301">
        <f t="shared" si="19"/>
        <v>-0.27319951451655289</v>
      </c>
      <c r="O67" s="301">
        <f t="shared" si="20"/>
        <v>-0.31578535824479703</v>
      </c>
      <c r="P67" s="414"/>
      <c r="Q67" s="415"/>
      <c r="R67" s="301">
        <f t="shared" si="21"/>
        <v>-0.58882185025869838</v>
      </c>
      <c r="S67" s="301">
        <f t="shared" si="21"/>
        <v>-0.39572630802783715</v>
      </c>
      <c r="T67" s="301">
        <f t="shared" si="21"/>
        <v>-0.31191278461500616</v>
      </c>
      <c r="U67" s="301">
        <f t="shared" si="21"/>
        <v>0.51846772202388558</v>
      </c>
      <c r="V67" s="301">
        <f t="shared" si="22"/>
        <v>-0.28796130055907088</v>
      </c>
      <c r="W67" s="415"/>
      <c r="X67" s="301">
        <f t="shared" si="23"/>
        <v>-0.35069665722078713</v>
      </c>
      <c r="Y67" s="174"/>
    </row>
    <row r="68" spans="2:25" s="27" customFormat="1" ht="18" customHeight="1" x14ac:dyDescent="0.3">
      <c r="B68" s="150" t="s">
        <v>56</v>
      </c>
      <c r="C68" s="189"/>
      <c r="D68" s="301">
        <f t="shared" si="24"/>
        <v>-0.85333735626153229</v>
      </c>
      <c r="E68" s="301">
        <f t="shared" si="24"/>
        <v>-0.85616054871115144</v>
      </c>
      <c r="F68" s="301">
        <f t="shared" si="24"/>
        <v>-0.50532680641510797</v>
      </c>
      <c r="G68" s="301">
        <f t="shared" si="24"/>
        <v>-0.11937757606631905</v>
      </c>
      <c r="H68" s="301">
        <f t="shared" si="25"/>
        <v>-0.60036841702644284</v>
      </c>
      <c r="I68" s="414"/>
      <c r="J68" s="415"/>
      <c r="K68" s="301">
        <f t="shared" ref="K68:N69" si="26">(IF(K$21=0,"",K17/K34-1))</f>
        <v>-0.30447117301836002</v>
      </c>
      <c r="L68" s="301">
        <f t="shared" si="26"/>
        <v>-0.57697091908415143</v>
      </c>
      <c r="M68" s="301">
        <f t="shared" si="26"/>
        <v>-0.40168574706871496</v>
      </c>
      <c r="N68" s="301">
        <f t="shared" si="26"/>
        <v>-0.19306270043469076</v>
      </c>
      <c r="O68" s="301">
        <f t="shared" si="20"/>
        <v>-0.39281884228768438</v>
      </c>
      <c r="P68" s="414"/>
      <c r="Q68" s="415"/>
      <c r="R68" s="301">
        <f t="shared" ref="R68:U69" si="27">(IF(R$21=0,"",R17/R34-1))</f>
        <v>-0.62195773806985244</v>
      </c>
      <c r="S68" s="301">
        <f t="shared" si="27"/>
        <v>-0.68501722461906212</v>
      </c>
      <c r="T68" s="301">
        <f t="shared" si="27"/>
        <v>-0.49818380105930815</v>
      </c>
      <c r="U68" s="301">
        <f t="shared" si="27"/>
        <v>1.3896465002099139</v>
      </c>
      <c r="V68" s="301">
        <f t="shared" si="22"/>
        <v>-0.37204984724608603</v>
      </c>
      <c r="W68" s="415"/>
      <c r="X68" s="301">
        <f t="shared" si="23"/>
        <v>-0.45507903552007112</v>
      </c>
      <c r="Y68" s="174"/>
    </row>
    <row r="69" spans="2:25" s="27" customFormat="1" ht="18" customHeight="1" x14ac:dyDescent="0.3">
      <c r="B69" s="150" t="s">
        <v>57</v>
      </c>
      <c r="C69" s="189"/>
      <c r="D69" s="301"/>
      <c r="E69" s="301">
        <f t="shared" si="24"/>
        <v>-1</v>
      </c>
      <c r="F69" s="301">
        <f t="shared" si="24"/>
        <v>-0.9015473720050744</v>
      </c>
      <c r="G69" s="301">
        <f t="shared" si="24"/>
        <v>0.98265745318553432</v>
      </c>
      <c r="H69" s="301">
        <f t="shared" si="25"/>
        <v>-0.35995784298041789</v>
      </c>
      <c r="I69" s="414"/>
      <c r="J69" s="415"/>
      <c r="K69" s="301">
        <f t="shared" si="26"/>
        <v>-0.49574432181586814</v>
      </c>
      <c r="L69" s="301">
        <f t="shared" ref="L69:N72" si="28">(IF(L$21=0,"",L18/L35-1))</f>
        <v>-0.97607936742661794</v>
      </c>
      <c r="M69" s="301">
        <f t="shared" si="28"/>
        <v>1.9493578024299962E-2</v>
      </c>
      <c r="N69" s="301">
        <f t="shared" si="28"/>
        <v>-0.7041579761839778</v>
      </c>
      <c r="O69" s="301">
        <f t="shared" si="20"/>
        <v>-0.55910718987152519</v>
      </c>
      <c r="P69" s="414"/>
      <c r="Q69" s="415"/>
      <c r="R69" s="301">
        <f t="shared" si="27"/>
        <v>-1</v>
      </c>
      <c r="S69" s="301">
        <f t="shared" ref="S69:U72" si="29">(IF(S$21=0,"",S18/S35-1))</f>
        <v>-1</v>
      </c>
      <c r="T69" s="301">
        <f t="shared" si="29"/>
        <v>-1</v>
      </c>
      <c r="U69" s="301">
        <f t="shared" si="29"/>
        <v>-1</v>
      </c>
      <c r="V69" s="301">
        <f t="shared" si="22"/>
        <v>-1</v>
      </c>
      <c r="W69" s="415"/>
      <c r="X69" s="301">
        <f t="shared" si="23"/>
        <v>-0.78330042179516102</v>
      </c>
      <c r="Y69" s="174"/>
    </row>
    <row r="70" spans="2:25" s="27" customFormat="1" ht="18" customHeight="1" x14ac:dyDescent="0.3">
      <c r="B70" s="150" t="s">
        <v>58</v>
      </c>
      <c r="C70" s="189"/>
      <c r="D70" s="301">
        <f t="shared" si="24"/>
        <v>-0.24192493958231021</v>
      </c>
      <c r="E70" s="301">
        <f t="shared" si="24"/>
        <v>-2.4174281509612427E-2</v>
      </c>
      <c r="F70" s="301">
        <f t="shared" si="24"/>
        <v>0.40136671779831978</v>
      </c>
      <c r="G70" s="301">
        <f t="shared" si="24"/>
        <v>1.079598852667349</v>
      </c>
      <c r="H70" s="301">
        <f t="shared" si="25"/>
        <v>0.28877253985903861</v>
      </c>
      <c r="I70" s="414"/>
      <c r="J70" s="415"/>
      <c r="K70" s="301">
        <f>(IF(K$21=0,"",K19/K36-1))</f>
        <v>0.19876212005410454</v>
      </c>
      <c r="L70" s="301">
        <f t="shared" si="28"/>
        <v>0.32872912172223456</v>
      </c>
      <c r="M70" s="301">
        <f t="shared" si="28"/>
        <v>0.13581786560396347</v>
      </c>
      <c r="N70" s="301">
        <f t="shared" si="28"/>
        <v>0.93735721289002449</v>
      </c>
      <c r="O70" s="301">
        <f t="shared" si="20"/>
        <v>0.37725735672590255</v>
      </c>
      <c r="P70" s="414"/>
      <c r="Q70" s="415"/>
      <c r="R70" s="301">
        <f>(IF(R$21=0,"",R19/R36-1))</f>
        <v>0.85433452301843982</v>
      </c>
      <c r="S70" s="301">
        <f t="shared" si="29"/>
        <v>1.5798712043997631</v>
      </c>
      <c r="T70" s="301">
        <f t="shared" si="29"/>
        <v>-1.2072538263312163</v>
      </c>
      <c r="U70" s="301">
        <f t="shared" si="29"/>
        <v>0.91697390721827388</v>
      </c>
      <c r="V70" s="301">
        <f t="shared" si="22"/>
        <v>0.50653410759477646</v>
      </c>
      <c r="W70" s="415"/>
      <c r="X70" s="301">
        <f t="shared" si="23"/>
        <v>0.37129661873290032</v>
      </c>
      <c r="Y70" s="174"/>
    </row>
    <row r="71" spans="2:25" s="29" customFormat="1" ht="18" customHeight="1" x14ac:dyDescent="0.3">
      <c r="B71" s="151" t="s">
        <v>43</v>
      </c>
      <c r="C71" s="190"/>
      <c r="D71" s="302">
        <f t="shared" si="24"/>
        <v>2.32789488769094E-2</v>
      </c>
      <c r="E71" s="302">
        <f t="shared" si="24"/>
        <v>0.26115178206941825</v>
      </c>
      <c r="F71" s="302">
        <f t="shared" si="24"/>
        <v>0.77996605864822599</v>
      </c>
      <c r="G71" s="302">
        <f t="shared" si="24"/>
        <v>1.0588951381218648</v>
      </c>
      <c r="H71" s="302">
        <f t="shared" si="25"/>
        <v>0.5897879863875819</v>
      </c>
      <c r="I71" s="416"/>
      <c r="J71" s="417"/>
      <c r="K71" s="302">
        <f>(IF(K$21=0,"",K20/K37-1))</f>
        <v>0.34140286912534812</v>
      </c>
      <c r="L71" s="302">
        <f t="shared" si="28"/>
        <v>0.20486003831417499</v>
      </c>
      <c r="M71" s="302">
        <f t="shared" si="28"/>
        <v>0.36798716390532049</v>
      </c>
      <c r="N71" s="302">
        <f t="shared" si="28"/>
        <v>0.26688405762957856</v>
      </c>
      <c r="O71" s="302">
        <f t="shared" si="20"/>
        <v>0.29224747246806304</v>
      </c>
      <c r="P71" s="416"/>
      <c r="Q71" s="417"/>
      <c r="R71" s="302">
        <f>(IF(R$21=0,"",R20/R37-1))</f>
        <v>-0.25873773343069251</v>
      </c>
      <c r="S71" s="302">
        <f t="shared" si="29"/>
        <v>-0.28314349273806383</v>
      </c>
      <c r="T71" s="302">
        <f t="shared" si="29"/>
        <v>-0.21964000193068078</v>
      </c>
      <c r="U71" s="302">
        <f t="shared" si="29"/>
        <v>0.57610736072506219</v>
      </c>
      <c r="V71" s="302">
        <f t="shared" si="22"/>
        <v>-6.2042387830959056E-2</v>
      </c>
      <c r="W71" s="417"/>
      <c r="X71" s="302">
        <f t="shared" si="23"/>
        <v>0.26900888220330565</v>
      </c>
      <c r="Y71" s="167"/>
    </row>
    <row r="72" spans="2:25" s="27" customFormat="1" ht="24.95" customHeight="1" x14ac:dyDescent="0.3">
      <c r="B72" s="152" t="s">
        <v>60</v>
      </c>
      <c r="C72" s="190"/>
      <c r="D72" s="303">
        <f>(IF(D$21=0,"",D21/D38-1))</f>
        <v>2.8745190333711923E-2</v>
      </c>
      <c r="E72" s="303">
        <f>(IF(E$21=0,"",E21/E38-1))</f>
        <v>0.15505907517658346</v>
      </c>
      <c r="F72" s="303">
        <f>(IF(F$21=0,"",F21/F38-1))</f>
        <v>0.36532430676486638</v>
      </c>
      <c r="G72" s="303">
        <f>(IF(G$21=0,"",G21/G38-1))</f>
        <v>0.55787802264013409</v>
      </c>
      <c r="H72" s="303">
        <f t="shared" si="25"/>
        <v>0.34520937242003802</v>
      </c>
      <c r="I72" s="416"/>
      <c r="J72" s="418"/>
      <c r="K72" s="303">
        <f>(IF(K$21=0,"",K21/K38-1))</f>
        <v>0.39320438593451756</v>
      </c>
      <c r="L72" s="303">
        <f t="shared" si="28"/>
        <v>0.38864406859348932</v>
      </c>
      <c r="M72" s="303">
        <f t="shared" si="28"/>
        <v>0.37966472034181797</v>
      </c>
      <c r="N72" s="303">
        <f t="shared" si="28"/>
        <v>0.34265769935889345</v>
      </c>
      <c r="O72" s="303">
        <f t="shared" si="20"/>
        <v>0.37450881502368283</v>
      </c>
      <c r="P72" s="416"/>
      <c r="Q72" s="418"/>
      <c r="R72" s="303">
        <f>(IF(R$21=0,"",R21/R38-1))</f>
        <v>5.1830001516312452E-2</v>
      </c>
      <c r="S72" s="303">
        <f t="shared" si="29"/>
        <v>6.4543322034897432E-2</v>
      </c>
      <c r="T72" s="303">
        <f>(IF(T$21=0,"",T21/T38-1))</f>
        <v>0.19396451610332122</v>
      </c>
      <c r="U72" s="303">
        <f t="shared" si="29"/>
        <v>1.4377968077753813</v>
      </c>
      <c r="V72" s="303">
        <f t="shared" si="22"/>
        <v>0.48873304998997469</v>
      </c>
      <c r="W72" s="418"/>
      <c r="X72" s="303">
        <f t="shared" si="23"/>
        <v>0.40828717806240444</v>
      </c>
      <c r="Y72" s="167"/>
    </row>
    <row r="73" spans="2:25" s="27" customFormat="1" ht="24.95" customHeight="1" x14ac:dyDescent="0.3">
      <c r="B73" s="152" t="s">
        <v>61</v>
      </c>
      <c r="C73" s="190"/>
      <c r="D73" s="303">
        <f>IF(D$21=0,"",D22/D39-1)</f>
        <v>2.8745190333711923E-2</v>
      </c>
      <c r="E73" s="303">
        <f>IF(E$21=0,"",E22/E39-1)</f>
        <v>0.11507824989866733</v>
      </c>
      <c r="F73" s="303">
        <f>IF(F$21=0,"",F22/F39-1)</f>
        <v>0.2270367705759746</v>
      </c>
      <c r="G73" s="303">
        <f>IF(G$21=0,"",G22/G39-1)</f>
        <v>0.34520937242003802</v>
      </c>
      <c r="H73" s="303"/>
      <c r="I73" s="416"/>
      <c r="J73" s="418"/>
      <c r="K73" s="303">
        <f>IF(K$21=0,"",K22/K39-1)</f>
        <v>0.35378034679489678</v>
      </c>
      <c r="L73" s="303">
        <f>IF(L$21=0,"",L22/L39-1)</f>
        <v>0.3600957097715336</v>
      </c>
      <c r="M73" s="303">
        <f>IF(M$21=0,"",M22/M39-1)</f>
        <v>0.36312237585621165</v>
      </c>
      <c r="N73" s="303">
        <f>IF(N$21=0,"",N22/N39-1)</f>
        <v>0.36021564126427097</v>
      </c>
      <c r="O73" s="303"/>
      <c r="P73" s="416"/>
      <c r="Q73" s="418"/>
      <c r="R73" s="303">
        <f>IF(R$21=0,"",R22/R39-1)</f>
        <v>0.32989499504543618</v>
      </c>
      <c r="S73" s="303">
        <f>IF(S$21=0,"",S22/S39-1)</f>
        <v>0.297327444573255</v>
      </c>
      <c r="T73" s="303">
        <f>IF(T$21=0,"",T22/T39-1)</f>
        <v>0.28551315649637732</v>
      </c>
      <c r="U73" s="303">
        <f>IF(U$21=0,"",U22/U39-1)</f>
        <v>0.40828717806240444</v>
      </c>
      <c r="V73" s="303"/>
      <c r="W73" s="418"/>
      <c r="X73" s="303"/>
      <c r="Y73" s="167"/>
    </row>
    <row r="75" spans="2:25" ht="47.25" x14ac:dyDescent="0.25">
      <c r="B75" s="182" t="str">
        <f>Costs!B83</f>
        <v>* The financial information contained within this report is confidential and may contain immaterial revisions from other company financial statements.</v>
      </c>
      <c r="C75" s="192"/>
      <c r="D75" s="112"/>
      <c r="E75" s="112"/>
      <c r="F75" s="112"/>
      <c r="G75" s="112"/>
      <c r="H75" s="112"/>
      <c r="I75" s="175"/>
    </row>
  </sheetData>
  <mergeCells count="1">
    <mergeCell ref="B2:B5"/>
  </mergeCells>
  <pageMargins left="0.7" right="0.7" top="0.75" bottom="0.75" header="0.3" footer="0.3"/>
  <pageSetup scale="42" fitToWidth="0" orientation="portrait" r:id="rId1"/>
  <headerFooter>
    <oddHeader>&amp;RHC</oddHeader>
    <oddFooter>&amp;CTab 03 of 12&amp;RExhibit 1 HC</oddFooter>
  </headerFooter>
  <rowBreaks count="1" manualBreakCount="1">
    <brk id="82" max="16383" man="1"/>
  </rowBreaks>
  <colBreaks count="3" manualBreakCount="3">
    <brk id="9" max="74" man="1"/>
    <brk id="16" max="75" man="1"/>
    <brk id="32" min="1" max="71"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theme="0" tint="-0.249977111117893"/>
    <pageSetUpPr fitToPage="1"/>
  </sheetPr>
  <dimension ref="A1:Y75"/>
  <sheetViews>
    <sheetView topLeftCell="G22" zoomScale="55" zoomScaleNormal="55" zoomScaleSheetLayoutView="40" zoomScalePageLayoutView="40" workbookViewId="0">
      <selection activeCell="V72" sqref="V72"/>
    </sheetView>
  </sheetViews>
  <sheetFormatPr defaultRowHeight="15" x14ac:dyDescent="0.25"/>
  <cols>
    <col min="1" max="1" width="16.5703125" style="57" bestFit="1" customWidth="1"/>
    <col min="2" max="2" width="52.85546875" style="125" customWidth="1"/>
    <col min="3" max="3" width="1.7109375" style="176" customWidth="1"/>
    <col min="4" max="8" width="24.7109375" style="57" customWidth="1"/>
    <col min="9" max="9" width="1.7109375" customWidth="1"/>
    <col min="10" max="10" width="1.7109375" style="57" customWidth="1"/>
    <col min="11" max="14" width="24.7109375" customWidth="1"/>
    <col min="15" max="15" width="24.7109375" style="57" customWidth="1"/>
    <col min="16" max="16" width="1.7109375" customWidth="1"/>
    <col min="17" max="17" width="1.7109375" style="57" customWidth="1"/>
    <col min="18" max="21" width="24.7109375" customWidth="1"/>
    <col min="22" max="22" width="21.85546875" customWidth="1"/>
    <col min="23" max="23" width="1.7109375" customWidth="1"/>
    <col min="24" max="24" width="23.28515625" customWidth="1"/>
    <col min="25" max="25" width="0.7109375" customWidth="1"/>
    <col min="26" max="26" width="1.5703125" customWidth="1"/>
  </cols>
  <sheetData>
    <row r="1" spans="1:25" s="67" customFormat="1" ht="5.25" customHeight="1" thickBot="1" x14ac:dyDescent="0.55000000000000004">
      <c r="B1" s="184"/>
      <c r="C1" s="184"/>
      <c r="D1" s="198"/>
      <c r="E1" s="198"/>
      <c r="F1" s="185"/>
      <c r="G1" s="185"/>
      <c r="H1" s="185"/>
      <c r="I1" s="8"/>
      <c r="J1" s="8"/>
      <c r="K1" s="8"/>
      <c r="L1" s="8"/>
      <c r="M1" s="8"/>
      <c r="N1" s="8"/>
      <c r="O1" s="8"/>
      <c r="P1" s="8"/>
      <c r="Q1" s="8"/>
      <c r="R1" s="8"/>
      <c r="S1" s="8"/>
      <c r="T1" s="8"/>
      <c r="U1" s="8"/>
    </row>
    <row r="2" spans="1:25" s="57" customFormat="1" ht="30" customHeight="1" x14ac:dyDescent="0.4">
      <c r="B2" s="459" t="s">
        <v>133</v>
      </c>
      <c r="C2" s="187"/>
      <c r="D2" s="126" t="s">
        <v>65</v>
      </c>
      <c r="E2" s="127"/>
      <c r="F2" s="128"/>
      <c r="G2" s="128"/>
      <c r="H2" s="129"/>
      <c r="I2" s="169"/>
      <c r="J2" s="169"/>
      <c r="K2" s="126" t="s">
        <v>65</v>
      </c>
      <c r="L2" s="127"/>
      <c r="M2" s="128"/>
      <c r="N2" s="128"/>
      <c r="O2" s="129"/>
      <c r="P2" s="169"/>
      <c r="Q2" s="169"/>
      <c r="R2" s="126" t="s">
        <v>65</v>
      </c>
      <c r="S2" s="127"/>
      <c r="T2" s="128"/>
      <c r="U2" s="128"/>
      <c r="V2" s="129"/>
      <c r="X2" s="163"/>
      <c r="Y2" s="176"/>
    </row>
    <row r="3" spans="1:25" s="57" customFormat="1" ht="30" customHeight="1" x14ac:dyDescent="0.5">
      <c r="B3" s="466"/>
      <c r="C3" s="187"/>
      <c r="D3" s="135" t="str">
        <f>Costs!$D$3</f>
        <v>Report Date: 02/25/2016</v>
      </c>
      <c r="E3" s="136"/>
      <c r="F3" s="48"/>
      <c r="G3" s="48"/>
      <c r="H3" s="137"/>
      <c r="I3" s="169"/>
      <c r="J3" s="169"/>
      <c r="K3" s="135" t="str">
        <f>Costs!$D$3</f>
        <v>Report Date: 02/25/2016</v>
      </c>
      <c r="L3" s="136"/>
      <c r="M3" s="48"/>
      <c r="N3" s="48"/>
      <c r="O3" s="137"/>
      <c r="P3" s="169"/>
      <c r="Q3" s="169"/>
      <c r="R3" s="135" t="str">
        <f>Costs!$D$3</f>
        <v>Report Date: 02/25/2016</v>
      </c>
      <c r="S3" s="136"/>
      <c r="T3" s="48"/>
      <c r="U3" s="48"/>
      <c r="V3" s="137"/>
      <c r="W3" s="6"/>
      <c r="X3" s="164"/>
      <c r="Y3" s="177"/>
    </row>
    <row r="4" spans="1:25" s="57" customFormat="1" ht="30" customHeight="1" x14ac:dyDescent="0.5">
      <c r="B4" s="466"/>
      <c r="C4" s="187"/>
      <c r="D4" s="135" t="s">
        <v>72</v>
      </c>
      <c r="E4" s="136"/>
      <c r="F4" s="48"/>
      <c r="G4" s="48"/>
      <c r="H4" s="137"/>
      <c r="I4" s="169"/>
      <c r="J4" s="169"/>
      <c r="K4" s="135" t="s">
        <v>104</v>
      </c>
      <c r="L4" s="136"/>
      <c r="M4" s="48"/>
      <c r="N4" s="48"/>
      <c r="O4" s="137"/>
      <c r="P4" s="169"/>
      <c r="Q4" s="169"/>
      <c r="R4" s="135" t="s">
        <v>105</v>
      </c>
      <c r="S4" s="136"/>
      <c r="T4" s="48"/>
      <c r="U4" s="48"/>
      <c r="V4" s="137"/>
      <c r="W4" s="6"/>
      <c r="X4" s="164"/>
      <c r="Y4" s="177"/>
    </row>
    <row r="5" spans="1:25" s="57" customFormat="1" ht="30" customHeight="1" thickBot="1" x14ac:dyDescent="0.55000000000000004">
      <c r="B5" s="467"/>
      <c r="C5" s="187"/>
      <c r="D5" s="131" t="s">
        <v>59</v>
      </c>
      <c r="E5" s="132"/>
      <c r="F5" s="133"/>
      <c r="G5" s="133"/>
      <c r="H5" s="134"/>
      <c r="I5" s="169"/>
      <c r="J5" s="169"/>
      <c r="K5" s="131" t="s">
        <v>59</v>
      </c>
      <c r="L5" s="132"/>
      <c r="M5" s="133"/>
      <c r="N5" s="133"/>
      <c r="O5" s="134"/>
      <c r="P5" s="169"/>
      <c r="Q5" s="169"/>
      <c r="R5" s="131" t="s">
        <v>59</v>
      </c>
      <c r="S5" s="132"/>
      <c r="T5" s="133"/>
      <c r="U5" s="133"/>
      <c r="V5" s="134"/>
      <c r="W5" s="8"/>
      <c r="X5" s="165"/>
      <c r="Y5" s="162"/>
    </row>
    <row r="6" spans="1:25" x14ac:dyDescent="0.25">
      <c r="I6" s="1"/>
      <c r="K6" s="1"/>
      <c r="L6" s="1"/>
      <c r="M6" s="1"/>
      <c r="N6" s="1"/>
      <c r="P6" s="1"/>
      <c r="R6" s="1"/>
      <c r="S6" s="1"/>
      <c r="T6" s="1"/>
      <c r="U6" s="1"/>
      <c r="V6" s="1"/>
      <c r="W6" s="1"/>
      <c r="X6" s="1"/>
    </row>
    <row r="7" spans="1:25" s="27" customFormat="1" ht="36" customHeight="1" x14ac:dyDescent="0.3">
      <c r="A7" s="59"/>
      <c r="B7" s="22" t="s">
        <v>66</v>
      </c>
      <c r="C7" s="188"/>
      <c r="D7" s="22" t="s">
        <v>1</v>
      </c>
      <c r="E7" s="22" t="s">
        <v>2</v>
      </c>
      <c r="F7" s="22" t="s">
        <v>3</v>
      </c>
      <c r="G7" s="22" t="s">
        <v>4</v>
      </c>
      <c r="H7" s="22" t="s">
        <v>13</v>
      </c>
      <c r="I7" s="23"/>
      <c r="J7" s="23"/>
      <c r="K7" s="22" t="s">
        <v>5</v>
      </c>
      <c r="L7" s="22" t="s">
        <v>6</v>
      </c>
      <c r="M7" s="22" t="s">
        <v>7</v>
      </c>
      <c r="N7" s="22" t="s">
        <v>8</v>
      </c>
      <c r="O7" s="22" t="s">
        <v>14</v>
      </c>
      <c r="P7" s="23"/>
      <c r="Q7" s="23"/>
      <c r="R7" s="22" t="s">
        <v>9</v>
      </c>
      <c r="S7" s="22" t="s">
        <v>10</v>
      </c>
      <c r="T7" s="22" t="s">
        <v>11</v>
      </c>
      <c r="U7" s="22" t="s">
        <v>12</v>
      </c>
      <c r="V7" s="22" t="s">
        <v>15</v>
      </c>
      <c r="W7" s="23"/>
      <c r="X7" s="22" t="s">
        <v>16</v>
      </c>
    </row>
    <row r="8" spans="1:25" s="27" customFormat="1" ht="18" customHeight="1" x14ac:dyDescent="0.3">
      <c r="A8" s="59"/>
      <c r="B8" s="148" t="s">
        <v>48</v>
      </c>
      <c r="C8" s="194"/>
      <c r="D8" s="360">
        <v>0.14435905331008947</v>
      </c>
      <c r="E8" s="360">
        <v>0.66849317976049238</v>
      </c>
      <c r="F8" s="360">
        <v>0.99424128052175864</v>
      </c>
      <c r="G8" s="360">
        <v>1.8073348311000044</v>
      </c>
      <c r="H8" s="42">
        <f>SUM(D8:G8)</f>
        <v>3.6144283446923451</v>
      </c>
      <c r="I8" s="40"/>
      <c r="J8" s="40"/>
      <c r="K8" s="42">
        <v>1.076658197472796</v>
      </c>
      <c r="L8" s="42">
        <v>1.3273406290449741</v>
      </c>
      <c r="M8" s="42">
        <v>1.6719932038575549</v>
      </c>
      <c r="N8" s="42">
        <v>1.9913777926480316</v>
      </c>
      <c r="O8" s="42">
        <f>SUM(K8:N8)</f>
        <v>6.0673698230233564</v>
      </c>
      <c r="P8" s="40"/>
      <c r="Q8" s="40"/>
      <c r="R8" s="42">
        <v>1.3462673536214411</v>
      </c>
      <c r="S8" s="42">
        <v>1.6246331870854327</v>
      </c>
      <c r="T8" s="42">
        <v>1.5309945285077768</v>
      </c>
      <c r="U8" s="42">
        <v>3.5087304797858279</v>
      </c>
      <c r="V8" s="42">
        <f>SUM(R8:U8)</f>
        <v>8.0106255490004799</v>
      </c>
      <c r="W8" s="40"/>
      <c r="X8" s="42">
        <f>SUM(D8:G8)+SUM(K8:N8)+SUM(R8:U8)</f>
        <v>17.692423716716181</v>
      </c>
    </row>
    <row r="9" spans="1:25" s="27" customFormat="1" ht="18" customHeight="1" x14ac:dyDescent="0.3">
      <c r="A9" s="59"/>
      <c r="B9" s="199" t="s">
        <v>49</v>
      </c>
      <c r="C9" s="194"/>
      <c r="D9" s="360">
        <v>3.4184866046746309E-2</v>
      </c>
      <c r="E9" s="360">
        <v>1.4143477101234101</v>
      </c>
      <c r="F9" s="360">
        <v>1.6262558716688515</v>
      </c>
      <c r="G9" s="360">
        <v>6.206040984506199</v>
      </c>
      <c r="H9" s="42">
        <f t="shared" ref="H9:H21" si="0">SUM(D9:G9)</f>
        <v>9.2808294323452074</v>
      </c>
      <c r="I9" s="40"/>
      <c r="J9" s="40"/>
      <c r="K9" s="42">
        <v>2.1178557434561527</v>
      </c>
      <c r="L9" s="42">
        <v>3.2223560919908336</v>
      </c>
      <c r="M9" s="42">
        <v>3.4562743631901056</v>
      </c>
      <c r="N9" s="42">
        <v>2.8381363598427289</v>
      </c>
      <c r="O9" s="42">
        <f>SUM(K9:N9)</f>
        <v>11.634622558479821</v>
      </c>
      <c r="P9" s="40"/>
      <c r="Q9" s="40"/>
      <c r="R9" s="42">
        <v>3.0288126989278128</v>
      </c>
      <c r="S9" s="42">
        <v>4.5227967150100081</v>
      </c>
      <c r="T9" s="42">
        <v>4.8068294353343184</v>
      </c>
      <c r="U9" s="42">
        <v>11.299043546672308</v>
      </c>
      <c r="V9" s="42">
        <f>SUM(R9:U9)</f>
        <v>23.657482395944449</v>
      </c>
      <c r="W9" s="40"/>
      <c r="X9" s="42">
        <f t="shared" ref="X9:X21" si="1">SUM(D9:G9)+SUM(K9:N9)+SUM(R9:U9)</f>
        <v>44.572934386769475</v>
      </c>
    </row>
    <row r="10" spans="1:25" s="27" customFormat="1" ht="18" customHeight="1" x14ac:dyDescent="0.3">
      <c r="A10" s="59"/>
      <c r="B10" s="199" t="s">
        <v>50</v>
      </c>
      <c r="C10" s="194"/>
      <c r="D10" s="360">
        <v>0</v>
      </c>
      <c r="E10" s="360">
        <v>0</v>
      </c>
      <c r="F10" s="360">
        <v>5.1832206474097392E-2</v>
      </c>
      <c r="G10" s="360">
        <v>0</v>
      </c>
      <c r="H10" s="42">
        <f t="shared" si="0"/>
        <v>5.1832206474097392E-2</v>
      </c>
      <c r="I10" s="40"/>
      <c r="J10" s="40"/>
      <c r="K10" s="42">
        <v>0.16843978714418129</v>
      </c>
      <c r="L10" s="42">
        <v>0</v>
      </c>
      <c r="M10" s="42">
        <v>1.2300741020837336E-4</v>
      </c>
      <c r="N10" s="42">
        <v>0.62799087940614151</v>
      </c>
      <c r="O10" s="42">
        <f>SUM(K10:N10)</f>
        <v>0.79655367396053123</v>
      </c>
      <c r="P10" s="40"/>
      <c r="Q10" s="40"/>
      <c r="R10" s="42">
        <v>0.11777959527454961</v>
      </c>
      <c r="S10" s="42">
        <v>4.0373718525905405E-2</v>
      </c>
      <c r="T10" s="42">
        <v>6.3327002943252581E-2</v>
      </c>
      <c r="U10" s="42">
        <v>0.78550131327309392</v>
      </c>
      <c r="V10" s="42">
        <f>SUM(R10:U10)</f>
        <v>1.0069816300168015</v>
      </c>
      <c r="W10" s="40"/>
      <c r="X10" s="42">
        <f t="shared" si="1"/>
        <v>1.8553675104514302</v>
      </c>
    </row>
    <row r="11" spans="1:25" s="27" customFormat="1" ht="18" customHeight="1" x14ac:dyDescent="0.3">
      <c r="A11" s="59"/>
      <c r="B11" s="199" t="s">
        <v>51</v>
      </c>
      <c r="C11" s="194"/>
      <c r="D11" s="360">
        <v>0</v>
      </c>
      <c r="E11" s="360">
        <v>3.4550613660693404E-2</v>
      </c>
      <c r="F11" s="360">
        <v>-9.3885799542343801E-3</v>
      </c>
      <c r="G11" s="360">
        <v>1.663352460099901E-3</v>
      </c>
      <c r="H11" s="42">
        <f t="shared" si="0"/>
        <v>2.6825386166558926E-2</v>
      </c>
      <c r="I11" s="40"/>
      <c r="J11" s="40"/>
      <c r="K11" s="42">
        <v>6.1532030394947881E-2</v>
      </c>
      <c r="L11" s="42">
        <v>0.70940576604871497</v>
      </c>
      <c r="M11" s="42">
        <v>0.94201207627743599</v>
      </c>
      <c r="N11" s="42">
        <v>0.69564155406641004</v>
      </c>
      <c r="O11" s="42">
        <f>SUM(K11:N11)</f>
        <v>2.4085914267875088</v>
      </c>
      <c r="P11" s="40"/>
      <c r="Q11" s="40"/>
      <c r="R11" s="42">
        <v>0.23994412064963888</v>
      </c>
      <c r="S11" s="42">
        <v>0.54416334485821172</v>
      </c>
      <c r="T11" s="42">
        <v>1.1163389204515848</v>
      </c>
      <c r="U11" s="42">
        <v>2.9871691253649155</v>
      </c>
      <c r="V11" s="42">
        <f>SUM(R11:U11)</f>
        <v>4.8876155113243511</v>
      </c>
      <c r="W11" s="40"/>
      <c r="X11" s="42">
        <f t="shared" si="1"/>
        <v>7.3230323242784188</v>
      </c>
    </row>
    <row r="12" spans="1:25" s="29" customFormat="1" ht="18" customHeight="1" x14ac:dyDescent="0.3">
      <c r="A12" s="60"/>
      <c r="B12" s="200" t="s">
        <v>42</v>
      </c>
      <c r="C12" s="195"/>
      <c r="D12" s="361">
        <f>SUM(D8:D11)</f>
        <v>0.17854391935683578</v>
      </c>
      <c r="E12" s="361">
        <f>SUM(E8:E11)</f>
        <v>2.1173915035445958</v>
      </c>
      <c r="F12" s="361">
        <f>SUM(F8:F11)</f>
        <v>2.6629407787104733</v>
      </c>
      <c r="G12" s="361">
        <f>SUM(G8:G11)</f>
        <v>8.015039168066302</v>
      </c>
      <c r="H12" s="99">
        <f t="shared" si="0"/>
        <v>12.973915369678206</v>
      </c>
      <c r="I12" s="41"/>
      <c r="J12" s="41"/>
      <c r="K12" s="99">
        <f>SUM(K8:K11)</f>
        <v>3.4244857584680779</v>
      </c>
      <c r="L12" s="99">
        <f>SUM(L8:L11)</f>
        <v>5.2591024870845224</v>
      </c>
      <c r="M12" s="99">
        <f>SUM(M8:M11)</f>
        <v>6.0704026507353053</v>
      </c>
      <c r="N12" s="99">
        <f>SUM(N8:N11)</f>
        <v>6.1531465859633121</v>
      </c>
      <c r="O12" s="99">
        <f>SUM(O8:O11)</f>
        <v>20.907137482251219</v>
      </c>
      <c r="P12" s="41"/>
      <c r="Q12" s="41"/>
      <c r="R12" s="99">
        <f>SUM(R8:R11)</f>
        <v>4.7328037684734428</v>
      </c>
      <c r="S12" s="99">
        <f>SUM(S8:S11)</f>
        <v>6.7319669654795575</v>
      </c>
      <c r="T12" s="99">
        <f>SUM(T8:T11)</f>
        <v>7.5174898872369331</v>
      </c>
      <c r="U12" s="99">
        <f>SUM(U8:U11)</f>
        <v>18.580444465096146</v>
      </c>
      <c r="V12" s="99">
        <f>SUM(V8:V11)</f>
        <v>37.56270508628608</v>
      </c>
      <c r="W12" s="41"/>
      <c r="X12" s="99">
        <f t="shared" si="1"/>
        <v>71.443757938215498</v>
      </c>
    </row>
    <row r="13" spans="1:25" s="27" customFormat="1" ht="18" customHeight="1" x14ac:dyDescent="0.3">
      <c r="A13" s="59"/>
      <c r="B13" s="201" t="s">
        <v>52</v>
      </c>
      <c r="C13" s="194"/>
      <c r="D13" s="362">
        <v>0.98126503656706032</v>
      </c>
      <c r="E13" s="362">
        <v>1.9010615836806539</v>
      </c>
      <c r="F13" s="362">
        <v>2.3372990336113029</v>
      </c>
      <c r="G13" s="362">
        <v>2.6891756501277353</v>
      </c>
      <c r="H13" s="100">
        <f t="shared" si="0"/>
        <v>7.9088013039867526</v>
      </c>
      <c r="I13" s="40"/>
      <c r="J13" s="40"/>
      <c r="K13" s="100">
        <v>1.6616013081036822</v>
      </c>
      <c r="L13" s="100">
        <v>1.6522831603790673</v>
      </c>
      <c r="M13" s="100">
        <v>1.2791125884248018</v>
      </c>
      <c r="N13" s="100">
        <v>1.2867731812176053</v>
      </c>
      <c r="O13" s="100">
        <f t="shared" ref="O13:O19" si="2">SUM(K13:N13)</f>
        <v>5.8797702381251566</v>
      </c>
      <c r="P13" s="40"/>
      <c r="Q13" s="40"/>
      <c r="R13" s="100">
        <v>0.66732272119202007</v>
      </c>
      <c r="S13" s="100">
        <v>0.53612006335005091</v>
      </c>
      <c r="T13" s="100">
        <v>0.42867089046542384</v>
      </c>
      <c r="U13" s="100">
        <v>1.4058862131909824</v>
      </c>
      <c r="V13" s="100">
        <f t="shared" ref="V13:V19" si="3">SUM(R13:U13)</f>
        <v>3.0379998881984771</v>
      </c>
      <c r="W13" s="40"/>
      <c r="X13" s="100">
        <f t="shared" si="1"/>
        <v>16.826571430310388</v>
      </c>
    </row>
    <row r="14" spans="1:25" s="27" customFormat="1" ht="18" customHeight="1" x14ac:dyDescent="0.3">
      <c r="A14" s="59"/>
      <c r="B14" s="201" t="s">
        <v>53</v>
      </c>
      <c r="C14" s="194"/>
      <c r="D14" s="362">
        <v>-1.8644348063480746E-3</v>
      </c>
      <c r="E14" s="362">
        <v>1.5058827171118833E-2</v>
      </c>
      <c r="F14" s="362">
        <v>0.43645923806671694</v>
      </c>
      <c r="G14" s="362">
        <v>1.5768143306485995</v>
      </c>
      <c r="H14" s="100">
        <f t="shared" si="0"/>
        <v>2.0264679610800873</v>
      </c>
      <c r="I14" s="40"/>
      <c r="J14" s="40"/>
      <c r="K14" s="100">
        <v>0.3000055290631034</v>
      </c>
      <c r="L14" s="100">
        <v>3.2069050997866666E-2</v>
      </c>
      <c r="M14" s="100">
        <v>0.2355925676704487</v>
      </c>
      <c r="N14" s="100">
        <v>0.49181632805252229</v>
      </c>
      <c r="O14" s="100">
        <f t="shared" si="2"/>
        <v>1.0594834757839411</v>
      </c>
      <c r="P14" s="40"/>
      <c r="Q14" s="40"/>
      <c r="R14" s="100">
        <v>0.18560452589933099</v>
      </c>
      <c r="S14" s="100">
        <v>0.27889856645855005</v>
      </c>
      <c r="T14" s="100">
        <v>0.46731090827481547</v>
      </c>
      <c r="U14" s="100">
        <v>0.37844359776408248</v>
      </c>
      <c r="V14" s="100">
        <f t="shared" si="3"/>
        <v>1.310257598396779</v>
      </c>
      <c r="W14" s="40"/>
      <c r="X14" s="100">
        <f t="shared" si="1"/>
        <v>4.3962090352608074</v>
      </c>
    </row>
    <row r="15" spans="1:25" s="27" customFormat="1" ht="18" customHeight="1" x14ac:dyDescent="0.3">
      <c r="A15" s="59"/>
      <c r="B15" s="201" t="s">
        <v>54</v>
      </c>
      <c r="C15" s="194"/>
      <c r="D15" s="362">
        <v>0.48028704349594165</v>
      </c>
      <c r="E15" s="362">
        <v>2.5135149269171104</v>
      </c>
      <c r="F15" s="362">
        <v>4.3256415335513481</v>
      </c>
      <c r="G15" s="362">
        <v>2.5060760153403261</v>
      </c>
      <c r="H15" s="100">
        <f t="shared" si="0"/>
        <v>9.8255195193047271</v>
      </c>
      <c r="I15" s="40"/>
      <c r="J15" s="40"/>
      <c r="K15" s="100">
        <v>1.8657256074958894</v>
      </c>
      <c r="L15" s="100">
        <v>3.6866757353860278</v>
      </c>
      <c r="M15" s="100">
        <v>6.0095144267897407</v>
      </c>
      <c r="N15" s="100">
        <v>2.9020255996829434</v>
      </c>
      <c r="O15" s="100">
        <f t="shared" si="2"/>
        <v>14.4639413693546</v>
      </c>
      <c r="P15" s="40"/>
      <c r="Q15" s="40"/>
      <c r="R15" s="100">
        <v>1.7388822290440751</v>
      </c>
      <c r="S15" s="100">
        <v>5.2810358474866748</v>
      </c>
      <c r="T15" s="100">
        <v>6.8793574902987569</v>
      </c>
      <c r="U15" s="100">
        <v>5.5910792166359675</v>
      </c>
      <c r="V15" s="100">
        <f t="shared" si="3"/>
        <v>19.490354783465474</v>
      </c>
      <c r="W15" s="40"/>
      <c r="X15" s="100">
        <f t="shared" si="1"/>
        <v>43.779815672124798</v>
      </c>
    </row>
    <row r="16" spans="1:25" s="27" customFormat="1" ht="18" customHeight="1" x14ac:dyDescent="0.3">
      <c r="A16" s="59"/>
      <c r="B16" s="201" t="s">
        <v>55</v>
      </c>
      <c r="C16" s="194"/>
      <c r="D16" s="362">
        <v>0.18827803882198452</v>
      </c>
      <c r="E16" s="362">
        <v>0.21269378106311171</v>
      </c>
      <c r="F16" s="362">
        <v>0.39300723585910202</v>
      </c>
      <c r="G16" s="362">
        <v>0.3581426635307724</v>
      </c>
      <c r="H16" s="100">
        <f t="shared" si="0"/>
        <v>1.1521217192749706</v>
      </c>
      <c r="I16" s="40"/>
      <c r="J16" s="40"/>
      <c r="K16" s="100">
        <v>0.20401242802842634</v>
      </c>
      <c r="L16" s="100">
        <v>0.39833985579690234</v>
      </c>
      <c r="M16" s="100">
        <v>0.56774403939608464</v>
      </c>
      <c r="N16" s="100">
        <v>0.31044045242957008</v>
      </c>
      <c r="O16" s="100">
        <f t="shared" si="2"/>
        <v>1.4805367756509833</v>
      </c>
      <c r="P16" s="40"/>
      <c r="Q16" s="40"/>
      <c r="R16" s="100">
        <v>0.22445939809197374</v>
      </c>
      <c r="S16" s="100">
        <v>0.49566497297745526</v>
      </c>
      <c r="T16" s="100">
        <v>0.54557455013919331</v>
      </c>
      <c r="U16" s="100">
        <v>0.51651549915999706</v>
      </c>
      <c r="V16" s="100">
        <f t="shared" si="3"/>
        <v>1.7822144203686192</v>
      </c>
      <c r="W16" s="40"/>
      <c r="X16" s="100">
        <f t="shared" si="1"/>
        <v>4.4148729152945734</v>
      </c>
    </row>
    <row r="17" spans="1:24" s="27" customFormat="1" ht="18" customHeight="1" x14ac:dyDescent="0.3">
      <c r="A17" s="59"/>
      <c r="B17" s="201" t="s">
        <v>56</v>
      </c>
      <c r="C17" s="194"/>
      <c r="D17" s="362">
        <v>8.2659402177684448E-5</v>
      </c>
      <c r="E17" s="362">
        <v>4.4425132665498902E-3</v>
      </c>
      <c r="F17" s="362">
        <v>1.4137406410545228E-2</v>
      </c>
      <c r="G17" s="362">
        <v>1.5959629539382725E-2</v>
      </c>
      <c r="H17" s="100">
        <f t="shared" si="0"/>
        <v>3.4622208618655531E-2</v>
      </c>
      <c r="I17" s="40"/>
      <c r="J17" s="40"/>
      <c r="K17" s="100">
        <v>2.1741447346525292E-2</v>
      </c>
      <c r="L17" s="100">
        <v>1.1358206541789644E-2</v>
      </c>
      <c r="M17" s="100">
        <v>1.6959845095944653E-2</v>
      </c>
      <c r="N17" s="100">
        <v>2.1329300276759E-2</v>
      </c>
      <c r="O17" s="100">
        <f t="shared" si="2"/>
        <v>7.1388799261018585E-2</v>
      </c>
      <c r="P17" s="40"/>
      <c r="Q17" s="40"/>
      <c r="R17" s="100">
        <v>1.2210254781736474E-2</v>
      </c>
      <c r="S17" s="100">
        <v>1.8077392443492095E-2</v>
      </c>
      <c r="T17" s="100">
        <v>1.7927605386636434E-2</v>
      </c>
      <c r="U17" s="100">
        <v>4.2255746822955693E-2</v>
      </c>
      <c r="V17" s="100">
        <f t="shared" si="3"/>
        <v>9.0470999434820704E-2</v>
      </c>
      <c r="W17" s="40"/>
      <c r="X17" s="100">
        <f t="shared" si="1"/>
        <v>0.19648200731449483</v>
      </c>
    </row>
    <row r="18" spans="1:24" s="27" customFormat="1" ht="18" customHeight="1" x14ac:dyDescent="0.3">
      <c r="A18" s="59"/>
      <c r="B18" s="201" t="s">
        <v>57</v>
      </c>
      <c r="C18" s="194"/>
      <c r="D18" s="362">
        <v>0</v>
      </c>
      <c r="E18" s="362">
        <v>0</v>
      </c>
      <c r="F18" s="362">
        <v>1.7306927535890738E-3</v>
      </c>
      <c r="G18" s="362">
        <v>7.114702715512887E-2</v>
      </c>
      <c r="H18" s="100">
        <f t="shared" si="0"/>
        <v>7.2877719908717942E-2</v>
      </c>
      <c r="I18" s="40"/>
      <c r="J18" s="40"/>
      <c r="K18" s="100">
        <v>4.7232837173602743E-2</v>
      </c>
      <c r="L18" s="100">
        <v>1.3926061907289481E-3</v>
      </c>
      <c r="M18" s="100">
        <v>2.3278129620127274E-2</v>
      </c>
      <c r="N18" s="100">
        <v>2.6608109412528991E-2</v>
      </c>
      <c r="O18" s="100">
        <f t="shared" si="2"/>
        <v>9.851168239698796E-2</v>
      </c>
      <c r="P18" s="40"/>
      <c r="Q18" s="40"/>
      <c r="R18" s="100">
        <v>0</v>
      </c>
      <c r="S18" s="100">
        <v>0</v>
      </c>
      <c r="T18" s="100">
        <v>0</v>
      </c>
      <c r="U18" s="100">
        <v>0</v>
      </c>
      <c r="V18" s="100">
        <f t="shared" si="3"/>
        <v>0</v>
      </c>
      <c r="W18" s="40"/>
      <c r="X18" s="100">
        <f t="shared" si="1"/>
        <v>0.1713894023057059</v>
      </c>
    </row>
    <row r="19" spans="1:24" s="27" customFormat="1" ht="18" customHeight="1" x14ac:dyDescent="0.3">
      <c r="A19" s="59"/>
      <c r="B19" s="201" t="s">
        <v>58</v>
      </c>
      <c r="C19" s="194"/>
      <c r="D19" s="362">
        <v>6.5475000440535891E-2</v>
      </c>
      <c r="E19" s="362">
        <v>0.21817888935889868</v>
      </c>
      <c r="F19" s="362">
        <v>0.35080233929138616</v>
      </c>
      <c r="G19" s="362">
        <v>9.3466377326682851E-2</v>
      </c>
      <c r="H19" s="100">
        <f t="shared" si="0"/>
        <v>0.7279226064175035</v>
      </c>
      <c r="I19" s="40"/>
      <c r="J19" s="40"/>
      <c r="K19" s="100">
        <v>-2.5186929067254879E-2</v>
      </c>
      <c r="L19" s="100">
        <v>0.4920926848652693</v>
      </c>
      <c r="M19" s="100">
        <v>0.22607127009201511</v>
      </c>
      <c r="N19" s="100">
        <v>-3.8817752789809784E-2</v>
      </c>
      <c r="O19" s="100">
        <f t="shared" si="2"/>
        <v>0.65415927310021971</v>
      </c>
      <c r="P19" s="40"/>
      <c r="Q19" s="40"/>
      <c r="R19" s="100">
        <v>2.8202667177162782E-2</v>
      </c>
      <c r="S19" s="100">
        <v>0.53283354173854192</v>
      </c>
      <c r="T19" s="100">
        <v>0.27512521924935834</v>
      </c>
      <c r="U19" s="100">
        <v>0.1844192960870637</v>
      </c>
      <c r="V19" s="100">
        <f t="shared" si="3"/>
        <v>1.0205807242521268</v>
      </c>
      <c r="W19" s="40"/>
      <c r="X19" s="100">
        <f t="shared" si="1"/>
        <v>2.40266260376985</v>
      </c>
    </row>
    <row r="20" spans="1:24" s="29" customFormat="1" ht="18" customHeight="1" x14ac:dyDescent="0.3">
      <c r="A20" s="60"/>
      <c r="B20" s="202" t="s">
        <v>43</v>
      </c>
      <c r="C20" s="195"/>
      <c r="D20" s="363">
        <f>SUM(D13:D19)</f>
        <v>1.7135233439213517</v>
      </c>
      <c r="E20" s="363">
        <f>SUM(E13:E19)</f>
        <v>4.8649505214574438</v>
      </c>
      <c r="F20" s="363">
        <f>SUM(F13:F19)</f>
        <v>7.8590774795439895</v>
      </c>
      <c r="G20" s="363">
        <f>SUM(G13:G19)</f>
        <v>7.3107816936686278</v>
      </c>
      <c r="H20" s="101">
        <f t="shared" si="0"/>
        <v>21.748333038591412</v>
      </c>
      <c r="I20" s="41"/>
      <c r="J20" s="41"/>
      <c r="K20" s="101">
        <f>SUM(K13:K19)</f>
        <v>4.0751322281439748</v>
      </c>
      <c r="L20" s="101">
        <f>SUM(L13:L19)</f>
        <v>6.2742113001576518</v>
      </c>
      <c r="M20" s="101">
        <f>SUM(M13:M19)</f>
        <v>8.3582728670891644</v>
      </c>
      <c r="N20" s="101">
        <f>SUM(N13:N19)</f>
        <v>5.0001752182821191</v>
      </c>
      <c r="O20" s="101">
        <f>SUM(O13:O19)</f>
        <v>23.707791613672907</v>
      </c>
      <c r="P20" s="41"/>
      <c r="Q20" s="41"/>
      <c r="R20" s="101">
        <f>SUM(R13:R19)</f>
        <v>2.8566817961862991</v>
      </c>
      <c r="S20" s="101">
        <f>SUM(S13:S19)</f>
        <v>7.1426303844547654</v>
      </c>
      <c r="T20" s="101">
        <f>SUM(T13:T19)</f>
        <v>8.6139666638141854</v>
      </c>
      <c r="U20" s="101">
        <f>SUM(U13:U19)</f>
        <v>8.1185995696610487</v>
      </c>
      <c r="V20" s="101">
        <f>SUM(V13:V19)</f>
        <v>26.731878414116295</v>
      </c>
      <c r="W20" s="41"/>
      <c r="X20" s="101">
        <f t="shared" si="1"/>
        <v>72.188003066380617</v>
      </c>
    </row>
    <row r="21" spans="1:24" s="60" customFormat="1" ht="24.95" customHeight="1" x14ac:dyDescent="0.3">
      <c r="B21" s="236" t="s">
        <v>68</v>
      </c>
      <c r="C21" s="195"/>
      <c r="D21" s="257">
        <f>D20+D12</f>
        <v>1.8920672632781876</v>
      </c>
      <c r="E21" s="257">
        <f>E20+E12</f>
        <v>6.9823420250020396</v>
      </c>
      <c r="F21" s="257">
        <f>F20+F12</f>
        <v>10.522018258254462</v>
      </c>
      <c r="G21" s="257">
        <f>G20+G12</f>
        <v>15.325820861734929</v>
      </c>
      <c r="H21" s="257">
        <f t="shared" si="0"/>
        <v>34.722248408269621</v>
      </c>
      <c r="I21" s="41"/>
      <c r="J21" s="41"/>
      <c r="K21" s="257">
        <f>K20+K12</f>
        <v>7.4996179866120531</v>
      </c>
      <c r="L21" s="257">
        <f>L20+L12</f>
        <v>11.533313787242175</v>
      </c>
      <c r="M21" s="257">
        <f>M20+M12</f>
        <v>14.42867551782447</v>
      </c>
      <c r="N21" s="257">
        <f>N20+N12</f>
        <v>11.153321804245431</v>
      </c>
      <c r="O21" s="257">
        <f>O20+O12</f>
        <v>44.614929095924126</v>
      </c>
      <c r="P21" s="41"/>
      <c r="Q21" s="41"/>
      <c r="R21" s="257">
        <f>R20+R12</f>
        <v>7.5894855646597419</v>
      </c>
      <c r="S21" s="257">
        <f>S20+S12</f>
        <v>13.874597349934323</v>
      </c>
      <c r="T21" s="257">
        <f>T20+T12</f>
        <v>16.131456551051119</v>
      </c>
      <c r="U21" s="257">
        <f>U20+U12</f>
        <v>26.699044034757193</v>
      </c>
      <c r="V21" s="257">
        <f>V20+V12</f>
        <v>64.294583500402382</v>
      </c>
      <c r="W21" s="41"/>
      <c r="X21" s="257">
        <f t="shared" si="1"/>
        <v>143.63176100459614</v>
      </c>
    </row>
    <row r="22" spans="1:24" s="60" customFormat="1" ht="24.95" customHeight="1" x14ac:dyDescent="0.3">
      <c r="B22" s="236" t="s">
        <v>69</v>
      </c>
      <c r="C22" s="195"/>
      <c r="D22" s="257">
        <f>D21</f>
        <v>1.8920672632781876</v>
      </c>
      <c r="E22" s="257">
        <f>D22+E21</f>
        <v>8.8744092882802263</v>
      </c>
      <c r="F22" s="257">
        <f>E22+F21</f>
        <v>19.396427546534689</v>
      </c>
      <c r="G22" s="257">
        <f>F22+G21</f>
        <v>34.722248408269621</v>
      </c>
      <c r="H22" s="257"/>
      <c r="I22" s="41"/>
      <c r="J22" s="41"/>
      <c r="K22" s="257">
        <f>K21+G22</f>
        <v>42.221866394881673</v>
      </c>
      <c r="L22" s="257">
        <f>K22+L21</f>
        <v>53.755180182123851</v>
      </c>
      <c r="M22" s="257">
        <f>L22+M21</f>
        <v>68.183855699948325</v>
      </c>
      <c r="N22" s="257">
        <f>M22+N21</f>
        <v>79.337177504193761</v>
      </c>
      <c r="O22" s="257"/>
      <c r="P22" s="41"/>
      <c r="Q22" s="41"/>
      <c r="R22" s="257">
        <f>R21+N22</f>
        <v>86.9266630688535</v>
      </c>
      <c r="S22" s="257">
        <f>R22+S21</f>
        <v>100.80126041878782</v>
      </c>
      <c r="T22" s="257">
        <f>S22+T21</f>
        <v>116.93271696983894</v>
      </c>
      <c r="U22" s="257">
        <f>T22+U21</f>
        <v>143.63176100459611</v>
      </c>
      <c r="V22" s="257"/>
      <c r="W22" s="41"/>
      <c r="X22" s="257"/>
    </row>
    <row r="23" spans="1:24" s="27" customFormat="1" ht="18" customHeight="1" x14ac:dyDescent="0.3">
      <c r="A23" s="59"/>
      <c r="B23" s="153"/>
      <c r="C23" s="197"/>
      <c r="D23" s="59"/>
      <c r="E23" s="59"/>
      <c r="F23" s="59"/>
      <c r="G23" s="59"/>
      <c r="H23" s="59"/>
      <c r="J23" s="59"/>
      <c r="K23" s="59"/>
      <c r="L23" s="59"/>
      <c r="M23" s="59"/>
      <c r="N23" s="59"/>
      <c r="O23" s="59"/>
      <c r="Q23" s="59"/>
      <c r="R23" s="59"/>
      <c r="S23" s="59"/>
      <c r="T23" s="59"/>
      <c r="U23" s="59"/>
      <c r="V23" s="59"/>
      <c r="X23" s="59"/>
    </row>
    <row r="24" spans="1:24" s="27" customFormat="1" ht="36" customHeight="1" x14ac:dyDescent="0.3">
      <c r="A24" s="56"/>
      <c r="B24" s="22" t="s">
        <v>165</v>
      </c>
      <c r="C24" s="188"/>
      <c r="D24" s="22" t="s">
        <v>1</v>
      </c>
      <c r="E24" s="22" t="s">
        <v>2</v>
      </c>
      <c r="F24" s="22" t="s">
        <v>3</v>
      </c>
      <c r="G24" s="22" t="s">
        <v>4</v>
      </c>
      <c r="H24" s="22" t="s">
        <v>13</v>
      </c>
      <c r="I24" s="23"/>
      <c r="J24" s="23"/>
      <c r="K24" s="22" t="s">
        <v>5</v>
      </c>
      <c r="L24" s="22" t="s">
        <v>6</v>
      </c>
      <c r="M24" s="22" t="s">
        <v>7</v>
      </c>
      <c r="N24" s="22" t="s">
        <v>8</v>
      </c>
      <c r="O24" s="22" t="s">
        <v>14</v>
      </c>
      <c r="P24" s="23"/>
      <c r="Q24" s="23"/>
      <c r="R24" s="22" t="s">
        <v>9</v>
      </c>
      <c r="S24" s="22" t="s">
        <v>10</v>
      </c>
      <c r="T24" s="22" t="s">
        <v>11</v>
      </c>
      <c r="U24" s="22" t="s">
        <v>12</v>
      </c>
      <c r="V24" s="22" t="s">
        <v>15</v>
      </c>
      <c r="W24" s="23"/>
      <c r="X24" s="22" t="s">
        <v>16</v>
      </c>
    </row>
    <row r="25" spans="1:24" s="27" customFormat="1" ht="18" customHeight="1" x14ac:dyDescent="0.3">
      <c r="A25" s="62"/>
      <c r="B25" s="148" t="s">
        <v>48</v>
      </c>
      <c r="C25" s="194"/>
      <c r="D25" s="42">
        <v>0.10583118544809991</v>
      </c>
      <c r="E25" s="42">
        <v>0.87628183602786769</v>
      </c>
      <c r="F25" s="42">
        <v>1.8487902311249094</v>
      </c>
      <c r="G25" s="42">
        <v>1.7093336837738409</v>
      </c>
      <c r="H25" s="42">
        <f>SUM(D25:G25)</f>
        <v>4.5402369363747175</v>
      </c>
      <c r="I25" s="43"/>
      <c r="J25" s="43"/>
      <c r="K25" s="42">
        <v>0.92550119014268706</v>
      </c>
      <c r="L25" s="310">
        <v>1.3526555855931572</v>
      </c>
      <c r="M25" s="310">
        <v>1.7798099810436274</v>
      </c>
      <c r="N25" s="310">
        <v>2.2069643764940987</v>
      </c>
      <c r="O25" s="310">
        <f>SUM(K25:N25)</f>
        <v>6.2649311332735707</v>
      </c>
      <c r="P25" s="43"/>
      <c r="Q25" s="43"/>
      <c r="R25" s="42">
        <v>1.326213463360951</v>
      </c>
      <c r="S25" s="42">
        <v>2.0116792153510068</v>
      </c>
      <c r="T25" s="42">
        <v>2.6971449673410555</v>
      </c>
      <c r="U25" s="42">
        <v>3.2810568109898046</v>
      </c>
      <c r="V25" s="42">
        <f>SUM(R25:U25)</f>
        <v>9.3160944570428175</v>
      </c>
      <c r="W25" s="43"/>
      <c r="X25" s="42">
        <f>SUM(D25:G25)+SUM(K25:N25)+SUM(R25:U25)</f>
        <v>20.121262526691105</v>
      </c>
    </row>
    <row r="26" spans="1:24" s="27" customFormat="1" ht="18" customHeight="1" x14ac:dyDescent="0.3">
      <c r="A26" s="62"/>
      <c r="B26" s="199" t="s">
        <v>49</v>
      </c>
      <c r="C26" s="194"/>
      <c r="D26" s="42">
        <v>2.3778209897003647E-2</v>
      </c>
      <c r="E26" s="42">
        <v>1.3747741014907051</v>
      </c>
      <c r="F26" s="42">
        <v>4.5208444171062006</v>
      </c>
      <c r="G26" s="42">
        <v>7.1031263541614393</v>
      </c>
      <c r="H26" s="42">
        <f t="shared" ref="H26:H37" si="4">SUM(D26:G26)</f>
        <v>13.022523082655349</v>
      </c>
      <c r="I26" s="43"/>
      <c r="J26" s="43"/>
      <c r="K26" s="42">
        <v>2.1992684063041832</v>
      </c>
      <c r="L26" s="310">
        <v>3.2143153630599581</v>
      </c>
      <c r="M26" s="310">
        <v>4.2293623198157331</v>
      </c>
      <c r="N26" s="310">
        <v>5.2444092765715116</v>
      </c>
      <c r="O26" s="310">
        <f t="shared" ref="O26:O38" si="5">SUM(K26:N26)</f>
        <v>14.887355365751386</v>
      </c>
      <c r="P26" s="43"/>
      <c r="Q26" s="43"/>
      <c r="R26" s="42">
        <v>3.1125768134867187</v>
      </c>
      <c r="S26" s="42">
        <v>4.7213410622498895</v>
      </c>
      <c r="T26" s="42">
        <v>6.3301053110130461</v>
      </c>
      <c r="U26" s="42">
        <v>7.7005260734862766</v>
      </c>
      <c r="V26" s="42">
        <f t="shared" ref="V26:V28" si="6">SUM(R26:U26)</f>
        <v>21.864549260235933</v>
      </c>
      <c r="W26" s="43"/>
      <c r="X26" s="42">
        <f t="shared" ref="X26:X38" si="7">SUM(D26:G26)+SUM(K26:N26)+SUM(R26:U26)</f>
        <v>49.774427708642669</v>
      </c>
    </row>
    <row r="27" spans="1:24" s="27" customFormat="1" ht="18" customHeight="1" x14ac:dyDescent="0.3">
      <c r="A27" s="62"/>
      <c r="B27" s="199" t="s">
        <v>50</v>
      </c>
      <c r="C27" s="194"/>
      <c r="D27" s="42">
        <v>0</v>
      </c>
      <c r="E27" s="42">
        <v>0</v>
      </c>
      <c r="F27" s="42">
        <v>9.45577418032124E-2</v>
      </c>
      <c r="G27" s="42">
        <v>0.43634910403087102</v>
      </c>
      <c r="H27" s="42">
        <f t="shared" si="4"/>
        <v>0.53090684583408343</v>
      </c>
      <c r="I27" s="43"/>
      <c r="J27" s="43"/>
      <c r="K27" s="42">
        <v>8.4243478716904782E-2</v>
      </c>
      <c r="L27" s="310">
        <v>0.12312508427855307</v>
      </c>
      <c r="M27" s="310">
        <v>0.16200668984020133</v>
      </c>
      <c r="N27" s="310">
        <v>0.20088829540184971</v>
      </c>
      <c r="O27" s="310">
        <f t="shared" si="5"/>
        <v>0.57026354823750891</v>
      </c>
      <c r="P27" s="43"/>
      <c r="Q27" s="43"/>
      <c r="R27" s="42">
        <v>9.2286921171816166E-2</v>
      </c>
      <c r="S27" s="42">
        <v>0.13998627392877788</v>
      </c>
      <c r="T27" s="42">
        <v>0.18768562668573918</v>
      </c>
      <c r="U27" s="42">
        <v>0.2283181702202754</v>
      </c>
      <c r="V27" s="42">
        <f t="shared" si="6"/>
        <v>0.64827699200660871</v>
      </c>
      <c r="W27" s="43"/>
      <c r="X27" s="42">
        <f t="shared" si="7"/>
        <v>1.7494473860782012</v>
      </c>
    </row>
    <row r="28" spans="1:24" s="27" customFormat="1" ht="18" customHeight="1" x14ac:dyDescent="0.3">
      <c r="A28" s="62"/>
      <c r="B28" s="199" t="s">
        <v>51</v>
      </c>
      <c r="C28" s="194"/>
      <c r="D28" s="42">
        <v>0</v>
      </c>
      <c r="E28" s="42">
        <v>0</v>
      </c>
      <c r="F28" s="42">
        <v>0.14202919033112876</v>
      </c>
      <c r="G28" s="42">
        <v>0.6554123307660531</v>
      </c>
      <c r="H28" s="42">
        <f t="shared" si="4"/>
        <v>0.79744152109718192</v>
      </c>
      <c r="I28" s="43"/>
      <c r="J28" s="43"/>
      <c r="K28" s="42">
        <v>0.17975885024451127</v>
      </c>
      <c r="L28" s="310">
        <v>0.26272447343428551</v>
      </c>
      <c r="M28" s="310">
        <v>0.34569009662405975</v>
      </c>
      <c r="N28" s="310">
        <v>0.42865571981383427</v>
      </c>
      <c r="O28" s="310">
        <f t="shared" si="5"/>
        <v>1.2168291401166909</v>
      </c>
      <c r="P28" s="43"/>
      <c r="Q28" s="43"/>
      <c r="R28" s="42">
        <v>0.28681994596837934</v>
      </c>
      <c r="S28" s="42">
        <v>0.43506550023286117</v>
      </c>
      <c r="T28" s="42">
        <v>0.58331105449734155</v>
      </c>
      <c r="U28" s="42">
        <v>0.70959356336375101</v>
      </c>
      <c r="V28" s="42">
        <f t="shared" si="6"/>
        <v>2.0147900640623333</v>
      </c>
      <c r="W28" s="43"/>
      <c r="X28" s="42">
        <f t="shared" si="7"/>
        <v>4.0290607252762065</v>
      </c>
    </row>
    <row r="29" spans="1:24" s="29" customFormat="1" ht="18" customHeight="1" x14ac:dyDescent="0.3">
      <c r="A29" s="62"/>
      <c r="B29" s="200" t="s">
        <v>42</v>
      </c>
      <c r="C29" s="195"/>
      <c r="D29" s="99">
        <v>0.12960939534510357</v>
      </c>
      <c r="E29" s="99">
        <v>2.251055937518573</v>
      </c>
      <c r="F29" s="99">
        <v>6.6062215803654514</v>
      </c>
      <c r="G29" s="99">
        <v>9.9042214727322033</v>
      </c>
      <c r="H29" s="99">
        <f t="shared" si="4"/>
        <v>18.891108385961331</v>
      </c>
      <c r="I29" s="44"/>
      <c r="J29" s="44"/>
      <c r="K29" s="99">
        <f>SUM(K25:K28)</f>
        <v>3.3887719254082862</v>
      </c>
      <c r="L29" s="311">
        <f>SUM(L25:L28)</f>
        <v>4.9528205063659545</v>
      </c>
      <c r="M29" s="311">
        <f>SUM(M25:M28)</f>
        <v>6.5168690873236219</v>
      </c>
      <c r="N29" s="311">
        <f>SUM(N25:N28)</f>
        <v>8.0809176682812947</v>
      </c>
      <c r="O29" s="311">
        <f t="shared" si="5"/>
        <v>22.93937918737916</v>
      </c>
      <c r="P29" s="44"/>
      <c r="Q29" s="44"/>
      <c r="R29" s="99">
        <f>SUM(R25:R28)</f>
        <v>4.8178971439878646</v>
      </c>
      <c r="S29" s="99">
        <f>SUM(S25:S28)</f>
        <v>7.3080720517625357</v>
      </c>
      <c r="T29" s="99">
        <f>SUM(T25:T28)</f>
        <v>9.7982469595371828</v>
      </c>
      <c r="U29" s="99">
        <f>SUM(U25:U28)</f>
        <v>11.919494618060106</v>
      </c>
      <c r="V29" s="99">
        <f>SUM(R29:U29)</f>
        <v>33.843710773347688</v>
      </c>
      <c r="W29" s="43"/>
      <c r="X29" s="99">
        <f t="shared" si="7"/>
        <v>75.674198346688172</v>
      </c>
    </row>
    <row r="30" spans="1:24" s="27" customFormat="1" ht="18" customHeight="1" x14ac:dyDescent="0.3">
      <c r="A30" s="62"/>
      <c r="B30" s="201" t="s">
        <v>52</v>
      </c>
      <c r="C30" s="194"/>
      <c r="D30" s="100">
        <v>0.6615850722311396</v>
      </c>
      <c r="E30" s="100">
        <v>0.96603130016051353</v>
      </c>
      <c r="F30" s="100">
        <v>0.91333868378812189</v>
      </c>
      <c r="G30" s="100">
        <v>1.1065449438202246</v>
      </c>
      <c r="H30" s="100">
        <f t="shared" si="4"/>
        <v>3.6474999999999995</v>
      </c>
      <c r="I30" s="43"/>
      <c r="J30" s="43"/>
      <c r="K30" s="100">
        <v>0.82585206947750156</v>
      </c>
      <c r="L30" s="312">
        <v>0.67460668340433749</v>
      </c>
      <c r="M30" s="312">
        <v>0.63780995521864636</v>
      </c>
      <c r="N30" s="312">
        <v>0.77273129189951373</v>
      </c>
      <c r="O30" s="312">
        <f t="shared" si="5"/>
        <v>2.9109999999999991</v>
      </c>
      <c r="P30" s="43"/>
      <c r="Q30" s="43"/>
      <c r="R30" s="100">
        <v>0.54271715630701522</v>
      </c>
      <c r="S30" s="100">
        <v>0.42868091658269214</v>
      </c>
      <c r="T30" s="100">
        <v>0.40093686021574704</v>
      </c>
      <c r="U30" s="100">
        <v>0.50266506689454549</v>
      </c>
      <c r="V30" s="100">
        <f>SUM(R30:U30)</f>
        <v>1.875</v>
      </c>
      <c r="W30" s="43"/>
      <c r="X30" s="100">
        <f t="shared" si="7"/>
        <v>8.4334999999999987</v>
      </c>
    </row>
    <row r="31" spans="1:24" s="27" customFormat="1" ht="18" customHeight="1" x14ac:dyDescent="0.3">
      <c r="A31" s="62"/>
      <c r="B31" s="201" t="s">
        <v>53</v>
      </c>
      <c r="C31" s="194"/>
      <c r="D31" s="100">
        <v>7.1885483870967742E-2</v>
      </c>
      <c r="E31" s="100">
        <v>0.33888870967741935</v>
      </c>
      <c r="F31" s="100">
        <v>0.42104354838709679</v>
      </c>
      <c r="G31" s="100">
        <v>0.44158225806451618</v>
      </c>
      <c r="H31" s="100">
        <f t="shared" si="4"/>
        <v>1.2734000000000001</v>
      </c>
      <c r="I31" s="43"/>
      <c r="J31" s="43"/>
      <c r="K31" s="100">
        <v>0.74276826511071037</v>
      </c>
      <c r="L31" s="312">
        <v>0.62849325810708456</v>
      </c>
      <c r="M31" s="312">
        <v>0.56978155045664769</v>
      </c>
      <c r="N31" s="312">
        <v>0.61085692632555699</v>
      </c>
      <c r="O31" s="312">
        <f t="shared" si="5"/>
        <v>2.5518999999999998</v>
      </c>
      <c r="P31" s="43"/>
      <c r="Q31" s="43"/>
      <c r="R31" s="100">
        <v>0.81345514112963424</v>
      </c>
      <c r="S31" s="100">
        <v>1.0577403819262847</v>
      </c>
      <c r="T31" s="100">
        <v>0.9436388903353774</v>
      </c>
      <c r="U31" s="100">
        <v>1.023465586608703</v>
      </c>
      <c r="V31" s="100">
        <f t="shared" ref="V31:V37" si="8">SUM(R31:U31)</f>
        <v>3.8382999999999994</v>
      </c>
      <c r="W31" s="43"/>
      <c r="X31" s="100">
        <f t="shared" si="7"/>
        <v>7.6635999999999989</v>
      </c>
    </row>
    <row r="32" spans="1:24" s="27" customFormat="1" ht="18" customHeight="1" x14ac:dyDescent="0.3">
      <c r="A32" s="62"/>
      <c r="B32" s="201" t="s">
        <v>54</v>
      </c>
      <c r="C32" s="194"/>
      <c r="D32" s="100">
        <v>0.74174988369557315</v>
      </c>
      <c r="E32" s="100">
        <v>4.4500500290761069</v>
      </c>
      <c r="F32" s="100">
        <v>4.8207003343752275</v>
      </c>
      <c r="G32" s="100">
        <v>2.3487997528530928</v>
      </c>
      <c r="H32" s="100">
        <f t="shared" si="4"/>
        <v>12.3613</v>
      </c>
      <c r="I32" s="43"/>
      <c r="J32" s="43"/>
      <c r="K32" s="100">
        <v>3.0041406028322259</v>
      </c>
      <c r="L32" s="312">
        <v>10.013168625379434</v>
      </c>
      <c r="M32" s="312">
        <v>7.2592147267678975</v>
      </c>
      <c r="N32" s="312">
        <v>4.0268760450204466</v>
      </c>
      <c r="O32" s="312">
        <f t="shared" si="5"/>
        <v>24.303400000000007</v>
      </c>
      <c r="P32" s="43"/>
      <c r="Q32" s="43"/>
      <c r="R32" s="100">
        <v>3.593629686345694</v>
      </c>
      <c r="S32" s="100">
        <v>12.627282752540992</v>
      </c>
      <c r="T32" s="100">
        <v>13.917440373623357</v>
      </c>
      <c r="U32" s="100">
        <v>6.6065471874899533</v>
      </c>
      <c r="V32" s="100">
        <f t="shared" si="8"/>
        <v>36.744899999999994</v>
      </c>
      <c r="W32" s="43"/>
      <c r="X32" s="100">
        <f t="shared" si="7"/>
        <v>73.409600000000012</v>
      </c>
    </row>
    <row r="33" spans="1:24" s="27" customFormat="1" ht="18" customHeight="1" x14ac:dyDescent="0.3">
      <c r="A33" s="62"/>
      <c r="B33" s="201" t="s">
        <v>55</v>
      </c>
      <c r="C33" s="194"/>
      <c r="D33" s="100">
        <v>0.3756455293311135</v>
      </c>
      <c r="E33" s="100">
        <v>0.45493957496817161</v>
      </c>
      <c r="F33" s="100">
        <v>0.43523620605229651</v>
      </c>
      <c r="G33" s="100">
        <v>0.3698786896484183</v>
      </c>
      <c r="H33" s="100">
        <f t="shared" si="4"/>
        <v>1.6356999999999999</v>
      </c>
      <c r="I33" s="43"/>
      <c r="J33" s="43"/>
      <c r="K33" s="100">
        <v>0.34211340361445775</v>
      </c>
      <c r="L33" s="312">
        <v>0.49123975903614459</v>
      </c>
      <c r="M33" s="312">
        <v>0.50251822289156622</v>
      </c>
      <c r="N33" s="312">
        <v>0.32832861445783124</v>
      </c>
      <c r="O33" s="312">
        <f t="shared" si="5"/>
        <v>1.6641999999999997</v>
      </c>
      <c r="P33" s="43"/>
      <c r="Q33" s="43"/>
      <c r="R33" s="100">
        <v>0.41440962516608315</v>
      </c>
      <c r="S33" s="100">
        <v>0.6583085785277899</v>
      </c>
      <c r="T33" s="100">
        <v>0.63828702265481396</v>
      </c>
      <c r="U33" s="100">
        <v>0.22329477365131295</v>
      </c>
      <c r="V33" s="100">
        <f t="shared" si="8"/>
        <v>1.9342999999999999</v>
      </c>
      <c r="W33" s="43"/>
      <c r="X33" s="100">
        <f t="shared" si="7"/>
        <v>5.2341999999999995</v>
      </c>
    </row>
    <row r="34" spans="1:24" s="27" customFormat="1" ht="18" customHeight="1" x14ac:dyDescent="0.3">
      <c r="A34" s="62"/>
      <c r="B34" s="201" t="s">
        <v>56</v>
      </c>
      <c r="C34" s="194"/>
      <c r="D34" s="100">
        <v>3.519E-3</v>
      </c>
      <c r="E34" s="100">
        <v>0.16539300000000001</v>
      </c>
      <c r="F34" s="100">
        <v>0.11612700000000001</v>
      </c>
      <c r="G34" s="100">
        <v>6.6861000000000004E-2</v>
      </c>
      <c r="H34" s="100">
        <f t="shared" si="4"/>
        <v>0.35190000000000005</v>
      </c>
      <c r="I34" s="43"/>
      <c r="J34" s="43"/>
      <c r="K34" s="100">
        <v>7.0447872421721583E-2</v>
      </c>
      <c r="L34" s="312">
        <v>0.10494975896442307</v>
      </c>
      <c r="M34" s="312">
        <v>0.10494975896442307</v>
      </c>
      <c r="N34" s="312">
        <v>7.0252609649432224E-2</v>
      </c>
      <c r="O34" s="312">
        <f t="shared" si="5"/>
        <v>0.35060000000000002</v>
      </c>
      <c r="P34" s="43"/>
      <c r="Q34" s="43"/>
      <c r="R34" s="100">
        <v>9.2393819192021137E-2</v>
      </c>
      <c r="S34" s="100">
        <v>0.11286580147299548</v>
      </c>
      <c r="T34" s="100">
        <v>0.1128002002092863</v>
      </c>
      <c r="U34" s="100">
        <v>3.2140179125697201E-2</v>
      </c>
      <c r="V34" s="100">
        <f t="shared" si="8"/>
        <v>0.35020000000000018</v>
      </c>
      <c r="W34" s="43"/>
      <c r="X34" s="100">
        <f t="shared" si="7"/>
        <v>1.0527000000000002</v>
      </c>
    </row>
    <row r="35" spans="1:24" s="27" customFormat="1" ht="18" customHeight="1" x14ac:dyDescent="0.3">
      <c r="A35" s="62"/>
      <c r="B35" s="201" t="s">
        <v>57</v>
      </c>
      <c r="C35" s="194"/>
      <c r="D35" s="100">
        <v>0</v>
      </c>
      <c r="E35" s="100">
        <v>2.0484094256259203E-2</v>
      </c>
      <c r="F35" s="100">
        <v>3.7089543446244475E-2</v>
      </c>
      <c r="G35" s="100">
        <v>2.4726362297496318E-2</v>
      </c>
      <c r="H35" s="100">
        <f t="shared" si="4"/>
        <v>8.2299999999999998E-2</v>
      </c>
      <c r="I35" s="43"/>
      <c r="J35" s="43"/>
      <c r="K35" s="100">
        <v>6.7721021021021011E-2</v>
      </c>
      <c r="L35" s="312">
        <v>6.0704144144144129E-2</v>
      </c>
      <c r="M35" s="312">
        <v>5.7766846846846839E-2</v>
      </c>
      <c r="N35" s="312">
        <v>8.5507987987987977E-2</v>
      </c>
      <c r="O35" s="312">
        <f t="shared" si="5"/>
        <v>0.27169999999999994</v>
      </c>
      <c r="P35" s="43"/>
      <c r="Q35" s="43"/>
      <c r="R35" s="100">
        <v>0.15894146327361944</v>
      </c>
      <c r="S35" s="100">
        <v>0.13980243493496486</v>
      </c>
      <c r="T35" s="100">
        <v>0.13209711183758449</v>
      </c>
      <c r="U35" s="100">
        <v>0.20765898995383103</v>
      </c>
      <c r="V35" s="100">
        <f t="shared" si="8"/>
        <v>0.63849999999999985</v>
      </c>
      <c r="W35" s="43"/>
      <c r="X35" s="100">
        <f t="shared" si="7"/>
        <v>0.99249999999999972</v>
      </c>
    </row>
    <row r="36" spans="1:24" s="27" customFormat="1" ht="18" customHeight="1" x14ac:dyDescent="0.3">
      <c r="A36" s="62"/>
      <c r="B36" s="201" t="s">
        <v>58</v>
      </c>
      <c r="C36" s="194"/>
      <c r="D36" s="100">
        <v>0.14654499999999998</v>
      </c>
      <c r="E36" s="100">
        <v>0.24331999999999998</v>
      </c>
      <c r="F36" s="100">
        <v>0.22119999999999998</v>
      </c>
      <c r="G36" s="100">
        <v>0.16313499999999997</v>
      </c>
      <c r="H36" s="100">
        <f t="shared" si="4"/>
        <v>0.7742</v>
      </c>
      <c r="I36" s="43"/>
      <c r="J36" s="43"/>
      <c r="K36" s="100">
        <v>0.15922714285714284</v>
      </c>
      <c r="L36" s="312">
        <v>0.26437714285714281</v>
      </c>
      <c r="M36" s="312">
        <v>0.24034285714285714</v>
      </c>
      <c r="N36" s="312">
        <v>0.17725285714285713</v>
      </c>
      <c r="O36" s="312">
        <f t="shared" si="5"/>
        <v>0.84119999999999995</v>
      </c>
      <c r="P36" s="43"/>
      <c r="Q36" s="43"/>
      <c r="R36" s="100">
        <v>0.1330694789650774</v>
      </c>
      <c r="S36" s="100">
        <v>0.24188966933109457</v>
      </c>
      <c r="T36" s="100">
        <v>0.21701648296171921</v>
      </c>
      <c r="U36" s="100">
        <v>0.1517243687421089</v>
      </c>
      <c r="V36" s="100">
        <f t="shared" si="8"/>
        <v>0.74370000000000014</v>
      </c>
      <c r="W36" s="43"/>
      <c r="X36" s="100">
        <f t="shared" si="7"/>
        <v>2.3591000000000002</v>
      </c>
    </row>
    <row r="37" spans="1:24" s="29" customFormat="1" ht="18" customHeight="1" x14ac:dyDescent="0.3">
      <c r="A37" s="62"/>
      <c r="B37" s="202" t="s">
        <v>43</v>
      </c>
      <c r="C37" s="195"/>
      <c r="D37" s="101">
        <v>2.0009299691287943</v>
      </c>
      <c r="E37" s="101">
        <v>6.6391067081384705</v>
      </c>
      <c r="F37" s="101">
        <v>6.9647353160489871</v>
      </c>
      <c r="G37" s="101">
        <v>4.5215280066837487</v>
      </c>
      <c r="H37" s="101">
        <f t="shared" si="4"/>
        <v>20.126300000000001</v>
      </c>
      <c r="I37" s="44"/>
      <c r="J37" s="44"/>
      <c r="K37" s="101">
        <f>SUM(K30:K36)</f>
        <v>5.2122703773347805</v>
      </c>
      <c r="L37" s="313">
        <f>SUM(L30:L36)</f>
        <v>12.23753937189271</v>
      </c>
      <c r="M37" s="313">
        <f>SUM(M30:M36)</f>
        <v>9.3723839182888842</v>
      </c>
      <c r="N37" s="313">
        <f>SUM(N30:N36)</f>
        <v>6.071806332483626</v>
      </c>
      <c r="O37" s="313">
        <f t="shared" si="5"/>
        <v>32.893999999999998</v>
      </c>
      <c r="P37" s="44"/>
      <c r="Q37" s="44"/>
      <c r="R37" s="101">
        <f>SUM(R30:R36)</f>
        <v>5.7486163703791444</v>
      </c>
      <c r="S37" s="101">
        <f>SUM(S30:S36)</f>
        <v>15.266570535316813</v>
      </c>
      <c r="T37" s="101">
        <f>SUM(T30:T36)</f>
        <v>16.362216941837882</v>
      </c>
      <c r="U37" s="101">
        <f>SUM(U30:U36)</f>
        <v>8.7474961524661516</v>
      </c>
      <c r="V37" s="101">
        <f t="shared" si="8"/>
        <v>46.124899999999997</v>
      </c>
      <c r="W37" s="43"/>
      <c r="X37" s="101">
        <f t="shared" si="7"/>
        <v>99.145199999999988</v>
      </c>
    </row>
    <row r="38" spans="1:24" s="60" customFormat="1" ht="24.95" customHeight="1" x14ac:dyDescent="0.3">
      <c r="A38" s="258"/>
      <c r="B38" s="236" t="s">
        <v>68</v>
      </c>
      <c r="C38" s="195"/>
      <c r="D38" s="257">
        <f>D29+D37</f>
        <v>2.1305393644738979</v>
      </c>
      <c r="E38" s="257">
        <f>E29+E37</f>
        <v>8.8901626456570426</v>
      </c>
      <c r="F38" s="257">
        <f>F29+F37</f>
        <v>13.570956896414438</v>
      </c>
      <c r="G38" s="257">
        <f>G29+G37</f>
        <v>14.425749479415952</v>
      </c>
      <c r="H38" s="257">
        <f>SUM(D38:G38)</f>
        <v>39.017408385961332</v>
      </c>
      <c r="I38" s="44"/>
      <c r="J38" s="44"/>
      <c r="K38" s="257">
        <f>K29+K37</f>
        <v>8.6010423027430676</v>
      </c>
      <c r="L38" s="314">
        <f>L29+L37</f>
        <v>17.190359878258665</v>
      </c>
      <c r="M38" s="314">
        <f>M29+M37</f>
        <v>15.889253005612506</v>
      </c>
      <c r="N38" s="314">
        <f>N29+N37</f>
        <v>14.15272400076492</v>
      </c>
      <c r="O38" s="314">
        <f t="shared" si="5"/>
        <v>55.833379187379158</v>
      </c>
      <c r="P38" s="44"/>
      <c r="Q38" s="44"/>
      <c r="R38" s="257">
        <f>R29+R37</f>
        <v>10.56651351436701</v>
      </c>
      <c r="S38" s="257">
        <f>S29+S37</f>
        <v>22.574642587079349</v>
      </c>
      <c r="T38" s="257">
        <f>T29+T37</f>
        <v>26.160463901375067</v>
      </c>
      <c r="U38" s="257">
        <f>U29+U37</f>
        <v>20.666990770526258</v>
      </c>
      <c r="V38" s="453">
        <f>SUM(R38:U38)</f>
        <v>79.968610773347677</v>
      </c>
      <c r="W38" s="44"/>
      <c r="X38" s="257">
        <f t="shared" si="7"/>
        <v>174.81939834668816</v>
      </c>
    </row>
    <row r="39" spans="1:24" s="60" customFormat="1" ht="24.95" customHeight="1" x14ac:dyDescent="0.3">
      <c r="B39" s="236" t="s">
        <v>69</v>
      </c>
      <c r="C39" s="195"/>
      <c r="D39" s="257">
        <f>D38</f>
        <v>2.1305393644738979</v>
      </c>
      <c r="E39" s="257">
        <f>D39+E38</f>
        <v>11.02070201013094</v>
      </c>
      <c r="F39" s="257">
        <f>E39+F38</f>
        <v>24.591658906545376</v>
      </c>
      <c r="G39" s="257">
        <f>F39+G38</f>
        <v>39.017408385961332</v>
      </c>
      <c r="H39" s="257"/>
      <c r="I39" s="44"/>
      <c r="J39" s="44"/>
      <c r="K39" s="257">
        <f>G39+K38</f>
        <v>47.618450688704399</v>
      </c>
      <c r="L39" s="314">
        <f>K39+L38</f>
        <v>64.808810566963061</v>
      </c>
      <c r="M39" s="314">
        <f>L39+M38</f>
        <v>80.698063572575563</v>
      </c>
      <c r="N39" s="314">
        <f>M39+N38</f>
        <v>94.850787573340483</v>
      </c>
      <c r="O39" s="314"/>
      <c r="P39" s="44"/>
      <c r="Q39" s="44"/>
      <c r="R39" s="257">
        <f>N39+R38</f>
        <v>105.4173010877075</v>
      </c>
      <c r="S39" s="257">
        <f>R39+S38</f>
        <v>127.99194367478685</v>
      </c>
      <c r="T39" s="257">
        <f>S39+T38</f>
        <v>154.15240757616192</v>
      </c>
      <c r="U39" s="257">
        <f>T39+U38</f>
        <v>174.81939834668819</v>
      </c>
      <c r="V39" s="257"/>
      <c r="W39" s="44"/>
      <c r="X39" s="257"/>
    </row>
    <row r="40" spans="1:24" s="27" customFormat="1" ht="18" customHeight="1" x14ac:dyDescent="0.3">
      <c r="A40" s="59"/>
      <c r="B40" s="153"/>
      <c r="C40" s="197"/>
      <c r="D40" s="45"/>
      <c r="E40" s="45"/>
      <c r="F40" s="45" t="s">
        <v>0</v>
      </c>
      <c r="G40" s="45"/>
      <c r="H40" s="45"/>
      <c r="I40" s="45"/>
      <c r="J40" s="45"/>
      <c r="K40" s="45"/>
      <c r="L40" s="45"/>
      <c r="M40" s="45"/>
      <c r="N40" s="45"/>
      <c r="O40" s="45"/>
      <c r="P40" s="45"/>
      <c r="Q40" s="45"/>
      <c r="R40" s="45"/>
      <c r="S40" s="45"/>
      <c r="T40" s="45"/>
      <c r="U40" s="45"/>
      <c r="V40" s="45"/>
      <c r="W40" s="45"/>
      <c r="X40" s="45"/>
    </row>
    <row r="41" spans="1:24" s="27" customFormat="1" ht="36" customHeight="1" x14ac:dyDescent="0.3">
      <c r="A41" s="59"/>
      <c r="B41" s="22" t="s">
        <v>67</v>
      </c>
      <c r="C41" s="188"/>
      <c r="D41" s="38" t="s">
        <v>1</v>
      </c>
      <c r="E41" s="38" t="s">
        <v>2</v>
      </c>
      <c r="F41" s="38" t="s">
        <v>3</v>
      </c>
      <c r="G41" s="38" t="s">
        <v>4</v>
      </c>
      <c r="H41" s="38" t="s">
        <v>13</v>
      </c>
      <c r="I41" s="39"/>
      <c r="J41" s="39"/>
      <c r="K41" s="38" t="s">
        <v>5</v>
      </c>
      <c r="L41" s="38" t="s">
        <v>6</v>
      </c>
      <c r="M41" s="38" t="s">
        <v>7</v>
      </c>
      <c r="N41" s="38" t="s">
        <v>8</v>
      </c>
      <c r="O41" s="38" t="s">
        <v>14</v>
      </c>
      <c r="P41" s="39"/>
      <c r="Q41" s="39"/>
      <c r="R41" s="38" t="s">
        <v>9</v>
      </c>
      <c r="S41" s="38" t="s">
        <v>10</v>
      </c>
      <c r="T41" s="38" t="s">
        <v>11</v>
      </c>
      <c r="U41" s="38" t="s">
        <v>12</v>
      </c>
      <c r="V41" s="38" t="s">
        <v>15</v>
      </c>
      <c r="W41" s="39"/>
      <c r="X41" s="38" t="s">
        <v>16</v>
      </c>
    </row>
    <row r="42" spans="1:24" s="27" customFormat="1" ht="18" customHeight="1" x14ac:dyDescent="0.3">
      <c r="A42" s="59"/>
      <c r="B42" s="148" t="s">
        <v>48</v>
      </c>
      <c r="C42" s="194"/>
      <c r="D42" s="42">
        <f t="shared" ref="D42:G56" si="9">IF(D$21=0,"",D8-D25)</f>
        <v>3.8527867861989556E-2</v>
      </c>
      <c r="E42" s="42">
        <f t="shared" si="9"/>
        <v>-0.2077886562673753</v>
      </c>
      <c r="F42" s="42">
        <f t="shared" si="9"/>
        <v>-0.85454895060315073</v>
      </c>
      <c r="G42" s="42">
        <f t="shared" si="9"/>
        <v>9.8001147326163496E-2</v>
      </c>
      <c r="H42" s="42">
        <f>SUM(D42:G42)</f>
        <v>-0.92580859168237306</v>
      </c>
      <c r="I42" s="40"/>
      <c r="J42" s="40"/>
      <c r="K42" s="42">
        <f t="shared" ref="K42:O56" si="10">IF(K$21=0,"",K8-K25)</f>
        <v>0.15115700733010895</v>
      </c>
      <c r="L42" s="42">
        <f t="shared" si="10"/>
        <v>-2.5314956548183165E-2</v>
      </c>
      <c r="M42" s="42">
        <f t="shared" si="10"/>
        <v>-0.10781677718607252</v>
      </c>
      <c r="N42" s="42">
        <f t="shared" si="10"/>
        <v>-0.2155865838460671</v>
      </c>
      <c r="O42" s="42">
        <f t="shared" si="10"/>
        <v>-0.19756131025021428</v>
      </c>
      <c r="P42" s="40"/>
      <c r="Q42" s="40"/>
      <c r="R42" s="42">
        <f t="shared" ref="R42:V56" si="11">IF(R$21=0,"",R8-R25)</f>
        <v>2.0053890260490093E-2</v>
      </c>
      <c r="S42" s="42">
        <f t="shared" si="11"/>
        <v>-0.3870460282655741</v>
      </c>
      <c r="T42" s="42">
        <f t="shared" si="11"/>
        <v>-1.1661504388332786</v>
      </c>
      <c r="U42" s="42">
        <f t="shared" si="11"/>
        <v>0.22767366879602324</v>
      </c>
      <c r="V42" s="42">
        <f t="shared" si="11"/>
        <v>-1.3054689080423376</v>
      </c>
      <c r="W42" s="40"/>
      <c r="X42" s="42">
        <f>IF(X$21=0,"",X8-X25)</f>
        <v>-2.4288388099749234</v>
      </c>
    </row>
    <row r="43" spans="1:24" s="27" customFormat="1" ht="18" customHeight="1" x14ac:dyDescent="0.3">
      <c r="A43" s="59"/>
      <c r="B43" s="199" t="s">
        <v>49</v>
      </c>
      <c r="C43" s="194"/>
      <c r="D43" s="42">
        <f t="shared" si="9"/>
        <v>1.0406656149742663E-2</v>
      </c>
      <c r="E43" s="42">
        <f t="shared" si="9"/>
        <v>3.9573608632704982E-2</v>
      </c>
      <c r="F43" s="42">
        <f t="shared" si="9"/>
        <v>-2.8945885454373492</v>
      </c>
      <c r="G43" s="42">
        <f t="shared" si="9"/>
        <v>-0.89708536965524033</v>
      </c>
      <c r="H43" s="42">
        <f t="shared" ref="H43:H55" si="12">SUM(D43:G43)</f>
        <v>-3.7416936503101419</v>
      </c>
      <c r="I43" s="40"/>
      <c r="J43" s="40"/>
      <c r="K43" s="42">
        <f t="shared" si="10"/>
        <v>-8.1412662848030504E-2</v>
      </c>
      <c r="L43" s="42">
        <f t="shared" si="10"/>
        <v>8.0407289308754848E-3</v>
      </c>
      <c r="M43" s="42">
        <f t="shared" si="10"/>
        <v>-0.77308795662562746</v>
      </c>
      <c r="N43" s="42">
        <f t="shared" si="10"/>
        <v>-2.4062729167287826</v>
      </c>
      <c r="O43" s="42">
        <f t="shared" si="10"/>
        <v>-3.2527328072715651</v>
      </c>
      <c r="P43" s="40"/>
      <c r="Q43" s="40"/>
      <c r="R43" s="42">
        <f t="shared" si="11"/>
        <v>-8.3764114558905867E-2</v>
      </c>
      <c r="S43" s="42">
        <f t="shared" si="11"/>
        <v>-0.19854434723988135</v>
      </c>
      <c r="T43" s="42">
        <f t="shared" si="11"/>
        <v>-1.5232758756787277</v>
      </c>
      <c r="U43" s="42">
        <f t="shared" si="11"/>
        <v>3.5985174731860319</v>
      </c>
      <c r="V43" s="42">
        <f t="shared" si="11"/>
        <v>1.7929331357085161</v>
      </c>
      <c r="W43" s="40"/>
      <c r="X43" s="42">
        <f t="shared" ref="X43:X55" si="13">IF(X$21=0,"",X9-X26)</f>
        <v>-5.201493321873194</v>
      </c>
    </row>
    <row r="44" spans="1:24" s="27" customFormat="1" ht="18" customHeight="1" x14ac:dyDescent="0.3">
      <c r="A44" s="59"/>
      <c r="B44" s="199" t="s">
        <v>50</v>
      </c>
      <c r="C44" s="194"/>
      <c r="D44" s="42">
        <f t="shared" si="9"/>
        <v>0</v>
      </c>
      <c r="E44" s="42">
        <f t="shared" si="9"/>
        <v>0</v>
      </c>
      <c r="F44" s="42">
        <f t="shared" si="9"/>
        <v>-4.2725535329115008E-2</v>
      </c>
      <c r="G44" s="42">
        <f t="shared" si="9"/>
        <v>-0.43634910403087102</v>
      </c>
      <c r="H44" s="42">
        <f t="shared" si="12"/>
        <v>-0.47907463935998601</v>
      </c>
      <c r="I44" s="40"/>
      <c r="J44" s="40"/>
      <c r="K44" s="42">
        <f t="shared" si="10"/>
        <v>8.4196308427276503E-2</v>
      </c>
      <c r="L44" s="42">
        <f t="shared" si="10"/>
        <v>-0.12312508427855307</v>
      </c>
      <c r="M44" s="42">
        <f t="shared" si="10"/>
        <v>-0.16188368242999296</v>
      </c>
      <c r="N44" s="42">
        <f t="shared" si="10"/>
        <v>0.4271025840042918</v>
      </c>
      <c r="O44" s="42">
        <f t="shared" si="10"/>
        <v>0.22629012572302232</v>
      </c>
      <c r="P44" s="40"/>
      <c r="Q44" s="40"/>
      <c r="R44" s="42">
        <f t="shared" si="11"/>
        <v>2.549267410273344E-2</v>
      </c>
      <c r="S44" s="42">
        <f t="shared" si="11"/>
        <v>-9.9612555402872477E-2</v>
      </c>
      <c r="T44" s="42">
        <f t="shared" si="11"/>
        <v>-0.1243586237424866</v>
      </c>
      <c r="U44" s="42">
        <f t="shared" si="11"/>
        <v>0.55718314305281846</v>
      </c>
      <c r="V44" s="42">
        <f t="shared" si="11"/>
        <v>0.35870463801019281</v>
      </c>
      <c r="W44" s="40"/>
      <c r="X44" s="42">
        <f t="shared" si="13"/>
        <v>0.10592012437322906</v>
      </c>
    </row>
    <row r="45" spans="1:24" s="27" customFormat="1" ht="18" customHeight="1" x14ac:dyDescent="0.3">
      <c r="A45" s="59"/>
      <c r="B45" s="199" t="s">
        <v>51</v>
      </c>
      <c r="C45" s="194"/>
      <c r="D45" s="42">
        <f t="shared" si="9"/>
        <v>0</v>
      </c>
      <c r="E45" s="42">
        <f t="shared" si="9"/>
        <v>3.4550613660693404E-2</v>
      </c>
      <c r="F45" s="42">
        <f t="shared" si="9"/>
        <v>-0.15141777028536313</v>
      </c>
      <c r="G45" s="42">
        <f t="shared" si="9"/>
        <v>-0.65374897830595324</v>
      </c>
      <c r="H45" s="42">
        <f t="shared" si="12"/>
        <v>-0.77061613493062298</v>
      </c>
      <c r="I45" s="40"/>
      <c r="J45" s="40"/>
      <c r="K45" s="42">
        <f t="shared" si="10"/>
        <v>-0.11822681984956339</v>
      </c>
      <c r="L45" s="42">
        <f t="shared" si="10"/>
        <v>0.44668129261442946</v>
      </c>
      <c r="M45" s="42">
        <f t="shared" si="10"/>
        <v>0.5963219796533763</v>
      </c>
      <c r="N45" s="42">
        <f t="shared" si="10"/>
        <v>0.26698583425257577</v>
      </c>
      <c r="O45" s="42">
        <f t="shared" si="10"/>
        <v>1.191762286670818</v>
      </c>
      <c r="P45" s="40"/>
      <c r="Q45" s="40"/>
      <c r="R45" s="42">
        <f t="shared" si="11"/>
        <v>-4.6875825318740461E-2</v>
      </c>
      <c r="S45" s="42">
        <f t="shared" si="11"/>
        <v>0.10909784462535055</v>
      </c>
      <c r="T45" s="42">
        <f t="shared" si="11"/>
        <v>0.53302786595424323</v>
      </c>
      <c r="U45" s="42">
        <f t="shared" si="11"/>
        <v>2.2775755620011644</v>
      </c>
      <c r="V45" s="42">
        <f t="shared" si="11"/>
        <v>2.8728254472620178</v>
      </c>
      <c r="W45" s="40"/>
      <c r="X45" s="42">
        <f t="shared" si="13"/>
        <v>3.2939715990022123</v>
      </c>
    </row>
    <row r="46" spans="1:24" s="27" customFormat="1" ht="18" customHeight="1" x14ac:dyDescent="0.3">
      <c r="A46" s="59"/>
      <c r="B46" s="200" t="s">
        <v>42</v>
      </c>
      <c r="C46" s="195"/>
      <c r="D46" s="99">
        <f t="shared" si="9"/>
        <v>4.8934524011732206E-2</v>
      </c>
      <c r="E46" s="99">
        <f t="shared" si="9"/>
        <v>-0.1336644339739772</v>
      </c>
      <c r="F46" s="99">
        <f t="shared" si="9"/>
        <v>-3.9432808016549781</v>
      </c>
      <c r="G46" s="99">
        <f t="shared" si="9"/>
        <v>-1.8891823046659013</v>
      </c>
      <c r="H46" s="99">
        <f t="shared" si="12"/>
        <v>-5.9171930162831243</v>
      </c>
      <c r="I46" s="40"/>
      <c r="J46" s="40"/>
      <c r="K46" s="99">
        <f t="shared" si="10"/>
        <v>3.57138330597917E-2</v>
      </c>
      <c r="L46" s="99">
        <f t="shared" si="10"/>
        <v>0.30628198071856794</v>
      </c>
      <c r="M46" s="99">
        <f t="shared" si="10"/>
        <v>-0.44646643658831664</v>
      </c>
      <c r="N46" s="99">
        <f t="shared" si="10"/>
        <v>-1.9277710823179826</v>
      </c>
      <c r="O46" s="99">
        <f t="shared" si="10"/>
        <v>-2.0322417051279409</v>
      </c>
      <c r="P46" s="40"/>
      <c r="Q46" s="40"/>
      <c r="R46" s="99">
        <f t="shared" si="11"/>
        <v>-8.5093375514421865E-2</v>
      </c>
      <c r="S46" s="99">
        <f t="shared" si="11"/>
        <v>-0.57610508628297818</v>
      </c>
      <c r="T46" s="99">
        <f t="shared" si="11"/>
        <v>-2.2807570723002497</v>
      </c>
      <c r="U46" s="99">
        <f t="shared" si="11"/>
        <v>6.66094984703604</v>
      </c>
      <c r="V46" s="99">
        <f t="shared" si="11"/>
        <v>3.718994312938392</v>
      </c>
      <c r="W46" s="40"/>
      <c r="X46" s="99">
        <f t="shared" si="13"/>
        <v>-4.2304404084726741</v>
      </c>
    </row>
    <row r="47" spans="1:24" s="27" customFormat="1" ht="18" customHeight="1" x14ac:dyDescent="0.3">
      <c r="A47" s="59"/>
      <c r="B47" s="201" t="s">
        <v>52</v>
      </c>
      <c r="C47" s="194"/>
      <c r="D47" s="100">
        <f t="shared" si="9"/>
        <v>0.31967996433592072</v>
      </c>
      <c r="E47" s="100">
        <f t="shared" si="9"/>
        <v>0.93503028352014039</v>
      </c>
      <c r="F47" s="100">
        <f t="shared" si="9"/>
        <v>1.423960349823181</v>
      </c>
      <c r="G47" s="100">
        <f t="shared" si="9"/>
        <v>1.5826307063075107</v>
      </c>
      <c r="H47" s="100">
        <f t="shared" si="12"/>
        <v>4.2613013039867536</v>
      </c>
      <c r="I47" s="40"/>
      <c r="J47" s="40"/>
      <c r="K47" s="100">
        <f t="shared" si="10"/>
        <v>0.83574923862618067</v>
      </c>
      <c r="L47" s="100">
        <f t="shared" si="10"/>
        <v>0.97767647697472981</v>
      </c>
      <c r="M47" s="100">
        <f t="shared" si="10"/>
        <v>0.64130263320615544</v>
      </c>
      <c r="N47" s="100">
        <f t="shared" si="10"/>
        <v>0.51404188931809158</v>
      </c>
      <c r="O47" s="100">
        <f t="shared" si="10"/>
        <v>2.9687702381251575</v>
      </c>
      <c r="P47" s="40"/>
      <c r="Q47" s="40"/>
      <c r="R47" s="100">
        <f t="shared" si="11"/>
        <v>0.12460556488500485</v>
      </c>
      <c r="S47" s="100">
        <f t="shared" si="11"/>
        <v>0.10743914676735877</v>
      </c>
      <c r="T47" s="100">
        <f t="shared" si="11"/>
        <v>2.77340302496768E-2</v>
      </c>
      <c r="U47" s="100">
        <f t="shared" si="11"/>
        <v>0.90322114629643691</v>
      </c>
      <c r="V47" s="100">
        <f t="shared" si="11"/>
        <v>1.1629998881984771</v>
      </c>
      <c r="W47" s="40"/>
      <c r="X47" s="100">
        <f t="shared" si="13"/>
        <v>8.393071430310389</v>
      </c>
    </row>
    <row r="48" spans="1:24" s="27" customFormat="1" ht="18" customHeight="1" x14ac:dyDescent="0.3">
      <c r="A48" s="59"/>
      <c r="B48" s="201" t="s">
        <v>53</v>
      </c>
      <c r="C48" s="194"/>
      <c r="D48" s="100">
        <f t="shared" si="9"/>
        <v>-7.3749918677315812E-2</v>
      </c>
      <c r="E48" s="100">
        <f t="shared" si="9"/>
        <v>-0.32382988250630051</v>
      </c>
      <c r="F48" s="100">
        <f t="shared" si="9"/>
        <v>1.5415689679620148E-2</v>
      </c>
      <c r="G48" s="100">
        <f t="shared" si="9"/>
        <v>1.1352320725840834</v>
      </c>
      <c r="H48" s="100">
        <f t="shared" si="12"/>
        <v>0.75306796108008722</v>
      </c>
      <c r="I48" s="40"/>
      <c r="J48" s="40"/>
      <c r="K48" s="100">
        <f t="shared" si="10"/>
        <v>-0.44276273604760696</v>
      </c>
      <c r="L48" s="100">
        <f t="shared" si="10"/>
        <v>-0.59642420710921784</v>
      </c>
      <c r="M48" s="100">
        <f t="shared" si="10"/>
        <v>-0.33418898278619902</v>
      </c>
      <c r="N48" s="100">
        <f t="shared" si="10"/>
        <v>-0.1190405982730347</v>
      </c>
      <c r="O48" s="100">
        <f t="shared" si="10"/>
        <v>-1.4924165242160587</v>
      </c>
      <c r="P48" s="40"/>
      <c r="Q48" s="40"/>
      <c r="R48" s="100">
        <f t="shared" si="11"/>
        <v>-0.62785061523030328</v>
      </c>
      <c r="S48" s="100">
        <f t="shared" si="11"/>
        <v>-0.77884181546773468</v>
      </c>
      <c r="T48" s="100">
        <f t="shared" si="11"/>
        <v>-0.47632798206056193</v>
      </c>
      <c r="U48" s="100">
        <f t="shared" si="11"/>
        <v>-0.64502198884462048</v>
      </c>
      <c r="V48" s="100">
        <f t="shared" si="11"/>
        <v>-2.5280424016032201</v>
      </c>
      <c r="W48" s="40"/>
      <c r="X48" s="100">
        <f t="shared" si="13"/>
        <v>-3.2673909647391914</v>
      </c>
    </row>
    <row r="49" spans="1:24" s="27" customFormat="1" ht="18" customHeight="1" x14ac:dyDescent="0.3">
      <c r="A49" s="59"/>
      <c r="B49" s="201" t="s">
        <v>54</v>
      </c>
      <c r="C49" s="194"/>
      <c r="D49" s="100">
        <f t="shared" si="9"/>
        <v>-0.26146284019963151</v>
      </c>
      <c r="E49" s="100">
        <f t="shared" si="9"/>
        <v>-1.9365351021589965</v>
      </c>
      <c r="F49" s="100">
        <f t="shared" si="9"/>
        <v>-0.49505880082387943</v>
      </c>
      <c r="G49" s="100">
        <f>IF(G$21=0,"",G15-G32)</f>
        <v>0.15727626248723325</v>
      </c>
      <c r="H49" s="100">
        <f t="shared" si="12"/>
        <v>-2.5357804806952742</v>
      </c>
      <c r="I49" s="40"/>
      <c r="J49" s="40"/>
      <c r="K49" s="100">
        <f t="shared" si="10"/>
        <v>-1.1384149953363365</v>
      </c>
      <c r="L49" s="100">
        <f t="shared" si="10"/>
        <v>-6.3264928899934061</v>
      </c>
      <c r="M49" s="100">
        <f t="shared" si="10"/>
        <v>-1.2497002999781568</v>
      </c>
      <c r="N49" s="100">
        <f t="shared" si="10"/>
        <v>-1.1248504453375032</v>
      </c>
      <c r="O49" s="100">
        <f t="shared" si="10"/>
        <v>-9.8394586306454066</v>
      </c>
      <c r="P49" s="40"/>
      <c r="Q49" s="40"/>
      <c r="R49" s="100">
        <f t="shared" si="11"/>
        <v>-1.8547474573016189</v>
      </c>
      <c r="S49" s="100">
        <f t="shared" si="11"/>
        <v>-7.3462469050543175</v>
      </c>
      <c r="T49" s="100">
        <f t="shared" si="11"/>
        <v>-7.0380828833246003</v>
      </c>
      <c r="U49" s="100">
        <f t="shared" si="11"/>
        <v>-1.0154679708539858</v>
      </c>
      <c r="V49" s="100">
        <f t="shared" si="11"/>
        <v>-17.25454521653452</v>
      </c>
      <c r="W49" s="40"/>
      <c r="X49" s="100">
        <f t="shared" si="13"/>
        <v>-29.629784327875214</v>
      </c>
    </row>
    <row r="50" spans="1:24" s="27" customFormat="1" ht="18" customHeight="1" x14ac:dyDescent="0.3">
      <c r="A50" s="59"/>
      <c r="B50" s="201" t="s">
        <v>55</v>
      </c>
      <c r="C50" s="194"/>
      <c r="D50" s="100">
        <f t="shared" si="9"/>
        <v>-0.18736749050912899</v>
      </c>
      <c r="E50" s="100">
        <f t="shared" si="9"/>
        <v>-0.2422457939050599</v>
      </c>
      <c r="F50" s="100">
        <f t="shared" si="9"/>
        <v>-4.2228970193194493E-2</v>
      </c>
      <c r="G50" s="100">
        <f t="shared" si="9"/>
        <v>-1.1736026117645904E-2</v>
      </c>
      <c r="H50" s="100">
        <f t="shared" si="12"/>
        <v>-0.48357828072502929</v>
      </c>
      <c r="I50" s="40"/>
      <c r="J50" s="40"/>
      <c r="K50" s="100">
        <f t="shared" si="10"/>
        <v>-0.1381009755860314</v>
      </c>
      <c r="L50" s="100">
        <f t="shared" si="10"/>
        <v>-9.2899903239242243E-2</v>
      </c>
      <c r="M50" s="100">
        <f t="shared" si="10"/>
        <v>6.5225816504518419E-2</v>
      </c>
      <c r="N50" s="100">
        <f t="shared" si="10"/>
        <v>-1.7888162028261156E-2</v>
      </c>
      <c r="O50" s="100">
        <f t="shared" si="10"/>
        <v>-0.18366322434901639</v>
      </c>
      <c r="P50" s="40"/>
      <c r="Q50" s="40"/>
      <c r="R50" s="100">
        <f t="shared" si="11"/>
        <v>-0.18995022707410941</v>
      </c>
      <c r="S50" s="100">
        <f t="shared" si="11"/>
        <v>-0.16264360555033464</v>
      </c>
      <c r="T50" s="100">
        <f t="shared" si="11"/>
        <v>-9.2712472515620648E-2</v>
      </c>
      <c r="U50" s="100">
        <f t="shared" si="11"/>
        <v>0.29322072550868411</v>
      </c>
      <c r="V50" s="100">
        <f t="shared" si="11"/>
        <v>-0.1520855796313807</v>
      </c>
      <c r="W50" s="40"/>
      <c r="X50" s="100">
        <f t="shared" si="13"/>
        <v>-0.81932708470542615</v>
      </c>
    </row>
    <row r="51" spans="1:24" s="27" customFormat="1" ht="18" customHeight="1" x14ac:dyDescent="0.3">
      <c r="A51" s="59"/>
      <c r="B51" s="201" t="s">
        <v>56</v>
      </c>
      <c r="C51" s="194"/>
      <c r="D51" s="100">
        <f t="shared" si="9"/>
        <v>-3.4363405978223155E-3</v>
      </c>
      <c r="E51" s="100">
        <f t="shared" si="9"/>
        <v>-0.16095048673345011</v>
      </c>
      <c r="F51" s="100">
        <f t="shared" si="9"/>
        <v>-0.10198959358945478</v>
      </c>
      <c r="G51" s="100">
        <f t="shared" si="9"/>
        <v>-5.0901370460617282E-2</v>
      </c>
      <c r="H51" s="100">
        <f t="shared" si="12"/>
        <v>-0.31727779138134449</v>
      </c>
      <c r="I51" s="40"/>
      <c r="J51" s="40"/>
      <c r="K51" s="100">
        <f t="shared" si="10"/>
        <v>-4.8706425075196291E-2</v>
      </c>
      <c r="L51" s="100">
        <f t="shared" si="10"/>
        <v>-9.3591552422633423E-2</v>
      </c>
      <c r="M51" s="100">
        <f t="shared" si="10"/>
        <v>-8.7989913868478417E-2</v>
      </c>
      <c r="N51" s="100">
        <f t="shared" si="10"/>
        <v>-4.8923309372673224E-2</v>
      </c>
      <c r="O51" s="100">
        <f t="shared" si="10"/>
        <v>-0.27921120073898142</v>
      </c>
      <c r="P51" s="40"/>
      <c r="Q51" s="40"/>
      <c r="R51" s="100">
        <f t="shared" si="11"/>
        <v>-8.0183564410284666E-2</v>
      </c>
      <c r="S51" s="100">
        <f t="shared" si="11"/>
        <v>-9.478840902950339E-2</v>
      </c>
      <c r="T51" s="100">
        <f t="shared" si="11"/>
        <v>-9.4872594822649869E-2</v>
      </c>
      <c r="U51" s="100">
        <f t="shared" si="11"/>
        <v>1.0115567697258493E-2</v>
      </c>
      <c r="V51" s="100">
        <f t="shared" si="11"/>
        <v>-0.25972900056517945</v>
      </c>
      <c r="W51" s="40"/>
      <c r="X51" s="100">
        <f t="shared" si="13"/>
        <v>-0.85621799268550536</v>
      </c>
    </row>
    <row r="52" spans="1:24" s="27" customFormat="1" ht="18" customHeight="1" x14ac:dyDescent="0.3">
      <c r="A52" s="59"/>
      <c r="B52" s="201" t="s">
        <v>57</v>
      </c>
      <c r="C52" s="194"/>
      <c r="D52" s="100">
        <f t="shared" si="9"/>
        <v>0</v>
      </c>
      <c r="E52" s="100">
        <f t="shared" si="9"/>
        <v>-2.0484094256259203E-2</v>
      </c>
      <c r="F52" s="100">
        <f t="shared" si="9"/>
        <v>-3.5358850692655402E-2</v>
      </c>
      <c r="G52" s="100">
        <f t="shared" si="9"/>
        <v>4.6420664857632549E-2</v>
      </c>
      <c r="H52" s="100">
        <f t="shared" si="12"/>
        <v>-9.4222800912820565E-3</v>
      </c>
      <c r="I52" s="40"/>
      <c r="J52" s="40"/>
      <c r="K52" s="100">
        <f t="shared" si="10"/>
        <v>-2.0488183847418268E-2</v>
      </c>
      <c r="L52" s="100">
        <f t="shared" si="10"/>
        <v>-5.9311537953415178E-2</v>
      </c>
      <c r="M52" s="100">
        <f t="shared" si="10"/>
        <v>-3.4488717226719562E-2</v>
      </c>
      <c r="N52" s="100">
        <f t="shared" si="10"/>
        <v>-5.8899878575458989E-2</v>
      </c>
      <c r="O52" s="100">
        <f t="shared" si="10"/>
        <v>-0.17318831760301198</v>
      </c>
      <c r="P52" s="40"/>
      <c r="Q52" s="40"/>
      <c r="R52" s="100">
        <f t="shared" si="11"/>
        <v>-0.15894146327361944</v>
      </c>
      <c r="S52" s="100">
        <f t="shared" si="11"/>
        <v>-0.13980243493496486</v>
      </c>
      <c r="T52" s="100">
        <f t="shared" si="11"/>
        <v>-0.13209711183758449</v>
      </c>
      <c r="U52" s="100">
        <f t="shared" si="11"/>
        <v>-0.20765898995383103</v>
      </c>
      <c r="V52" s="100">
        <f t="shared" si="11"/>
        <v>-0.63849999999999985</v>
      </c>
      <c r="W52" s="40"/>
      <c r="X52" s="100">
        <f t="shared" si="13"/>
        <v>-0.82111059769429384</v>
      </c>
    </row>
    <row r="53" spans="1:24" s="27" customFormat="1" ht="18" customHeight="1" x14ac:dyDescent="0.3">
      <c r="A53" s="59"/>
      <c r="B53" s="201" t="s">
        <v>58</v>
      </c>
      <c r="C53" s="194"/>
      <c r="D53" s="100">
        <f t="shared" si="9"/>
        <v>-8.106999955946409E-2</v>
      </c>
      <c r="E53" s="100">
        <f t="shared" si="9"/>
        <v>-2.5141110641101305E-2</v>
      </c>
      <c r="F53" s="100">
        <f t="shared" si="9"/>
        <v>0.12960233929138618</v>
      </c>
      <c r="G53" s="100">
        <f t="shared" si="9"/>
        <v>-6.9668622673317124E-2</v>
      </c>
      <c r="H53" s="100">
        <f t="shared" si="12"/>
        <v>-4.6277393582496343E-2</v>
      </c>
      <c r="I53" s="40"/>
      <c r="J53" s="40"/>
      <c r="K53" s="100">
        <f t="shared" si="10"/>
        <v>-0.18441407192439774</v>
      </c>
      <c r="L53" s="100">
        <f t="shared" si="10"/>
        <v>0.22771554200812649</v>
      </c>
      <c r="M53" s="100">
        <f t="shared" si="10"/>
        <v>-1.4271587050842027E-2</v>
      </c>
      <c r="N53" s="100">
        <f t="shared" si="10"/>
        <v>-0.21607060993266691</v>
      </c>
      <c r="O53" s="100">
        <f t="shared" si="10"/>
        <v>-0.18704072689978024</v>
      </c>
      <c r="P53" s="40"/>
      <c r="Q53" s="40"/>
      <c r="R53" s="100">
        <f t="shared" si="11"/>
        <v>-0.10486681178791461</v>
      </c>
      <c r="S53" s="100">
        <f t="shared" si="11"/>
        <v>0.29094387240744735</v>
      </c>
      <c r="T53" s="100">
        <f t="shared" si="11"/>
        <v>5.8108736287639129E-2</v>
      </c>
      <c r="U53" s="100">
        <f t="shared" si="11"/>
        <v>3.2694927344954799E-2</v>
      </c>
      <c r="V53" s="100">
        <f t="shared" si="11"/>
        <v>0.27688072425212662</v>
      </c>
      <c r="W53" s="40"/>
      <c r="X53" s="100">
        <f t="shared" si="13"/>
        <v>4.3562603769849773E-2</v>
      </c>
    </row>
    <row r="54" spans="1:24" s="27" customFormat="1" ht="18" customHeight="1" x14ac:dyDescent="0.3">
      <c r="A54" s="59"/>
      <c r="B54" s="202" t="s">
        <v>43</v>
      </c>
      <c r="C54" s="195"/>
      <c r="D54" s="101">
        <f t="shared" si="9"/>
        <v>-0.28740662520744253</v>
      </c>
      <c r="E54" s="101">
        <f t="shared" si="9"/>
        <v>-1.7741561866810267</v>
      </c>
      <c r="F54" s="101">
        <f t="shared" si="9"/>
        <v>0.8943421634950024</v>
      </c>
      <c r="G54" s="101">
        <f>IF(G$21=0,"",G20-G37)</f>
        <v>2.7892536869848792</v>
      </c>
      <c r="H54" s="101">
        <f t="shared" si="12"/>
        <v>1.6220330385914123</v>
      </c>
      <c r="I54" s="40"/>
      <c r="J54" s="40"/>
      <c r="K54" s="101">
        <f t="shared" si="10"/>
        <v>-1.1371381491908057</v>
      </c>
      <c r="L54" s="101">
        <f t="shared" si="10"/>
        <v>-5.9633280717350585</v>
      </c>
      <c r="M54" s="101">
        <f t="shared" si="10"/>
        <v>-1.0141110511997198</v>
      </c>
      <c r="N54" s="101">
        <f t="shared" si="10"/>
        <v>-1.0716311142015069</v>
      </c>
      <c r="O54" s="101">
        <f t="shared" si="10"/>
        <v>-9.1862083863270918</v>
      </c>
      <c r="P54" s="40"/>
      <c r="Q54" s="40"/>
      <c r="R54" s="101">
        <f t="shared" si="11"/>
        <v>-2.8919345741928453</v>
      </c>
      <c r="S54" s="101">
        <f t="shared" si="11"/>
        <v>-8.1239401508620475</v>
      </c>
      <c r="T54" s="101">
        <f t="shared" si="11"/>
        <v>-7.748250278023697</v>
      </c>
      <c r="U54" s="101">
        <f t="shared" si="11"/>
        <v>-0.62889658280510297</v>
      </c>
      <c r="V54" s="101">
        <f t="shared" si="11"/>
        <v>-19.393021585883702</v>
      </c>
      <c r="W54" s="40"/>
      <c r="X54" s="101">
        <f t="shared" si="13"/>
        <v>-26.957196933619372</v>
      </c>
    </row>
    <row r="55" spans="1:24" s="60" customFormat="1" ht="24.95" customHeight="1" x14ac:dyDescent="0.3">
      <c r="B55" s="236" t="s">
        <v>68</v>
      </c>
      <c r="C55" s="195"/>
      <c r="D55" s="257">
        <f t="shared" si="9"/>
        <v>-0.23847210119571027</v>
      </c>
      <c r="E55" s="257">
        <f t="shared" si="9"/>
        <v>-1.907820620655003</v>
      </c>
      <c r="F55" s="257">
        <f t="shared" si="9"/>
        <v>-3.0489386381599761</v>
      </c>
      <c r="G55" s="257">
        <f t="shared" si="9"/>
        <v>0.90007138231897699</v>
      </c>
      <c r="H55" s="257">
        <f t="shared" si="12"/>
        <v>-4.2951599776917124</v>
      </c>
      <c r="I55" s="41"/>
      <c r="J55" s="41"/>
      <c r="K55" s="257">
        <f t="shared" si="10"/>
        <v>-1.1014243161310144</v>
      </c>
      <c r="L55" s="257">
        <f t="shared" si="10"/>
        <v>-5.6570460910164897</v>
      </c>
      <c r="M55" s="257">
        <f t="shared" si="10"/>
        <v>-1.4605774877880364</v>
      </c>
      <c r="N55" s="257">
        <f t="shared" si="10"/>
        <v>-2.9994021965194886</v>
      </c>
      <c r="O55" s="257">
        <f t="shared" si="10"/>
        <v>-11.218450091455033</v>
      </c>
      <c r="P55" s="41"/>
      <c r="Q55" s="41"/>
      <c r="R55" s="257">
        <f t="shared" si="11"/>
        <v>-2.977027949707268</v>
      </c>
      <c r="S55" s="257">
        <f t="shared" si="11"/>
        <v>-8.7000452371450265</v>
      </c>
      <c r="T55" s="257">
        <f t="shared" si="11"/>
        <v>-10.029007350323948</v>
      </c>
      <c r="U55" s="257">
        <f t="shared" si="11"/>
        <v>6.0320532642309352</v>
      </c>
      <c r="V55" s="257">
        <f t="shared" si="11"/>
        <v>-15.674027272945295</v>
      </c>
      <c r="W55" s="41"/>
      <c r="X55" s="257">
        <f t="shared" si="13"/>
        <v>-31.187637342092017</v>
      </c>
    </row>
    <row r="56" spans="1:24" s="60" customFormat="1" ht="24.95" customHeight="1" x14ac:dyDescent="0.3">
      <c r="B56" s="236" t="s">
        <v>69</v>
      </c>
      <c r="C56" s="195"/>
      <c r="D56" s="257">
        <f t="shared" si="9"/>
        <v>-0.23847210119571027</v>
      </c>
      <c r="E56" s="257">
        <f t="shared" si="9"/>
        <v>-2.1462927218507133</v>
      </c>
      <c r="F56" s="257">
        <f t="shared" si="9"/>
        <v>-5.1952313600106876</v>
      </c>
      <c r="G56" s="257">
        <f t="shared" si="9"/>
        <v>-4.2951599776917107</v>
      </c>
      <c r="H56" s="257"/>
      <c r="I56" s="41"/>
      <c r="J56" s="41"/>
      <c r="K56" s="257">
        <f t="shared" si="10"/>
        <v>-5.3965842938227269</v>
      </c>
      <c r="L56" s="257">
        <f t="shared" si="10"/>
        <v>-11.053630384839209</v>
      </c>
      <c r="M56" s="257">
        <f t="shared" si="10"/>
        <v>-12.514207872627239</v>
      </c>
      <c r="N56" s="257">
        <f t="shared" si="10"/>
        <v>-15.513610069146722</v>
      </c>
      <c r="O56" s="257"/>
      <c r="P56" s="41"/>
      <c r="Q56" s="41"/>
      <c r="R56" s="257">
        <f t="shared" si="11"/>
        <v>-18.490638018854</v>
      </c>
      <c r="S56" s="257">
        <f t="shared" si="11"/>
        <v>-27.190683255999033</v>
      </c>
      <c r="T56" s="257">
        <f t="shared" si="11"/>
        <v>-37.219690606322985</v>
      </c>
      <c r="U56" s="257">
        <f t="shared" si="11"/>
        <v>-31.187637342092074</v>
      </c>
      <c r="V56" s="257"/>
      <c r="W56" s="41"/>
      <c r="X56" s="257"/>
    </row>
    <row r="57" spans="1:24" s="27" customFormat="1" ht="18" customHeight="1" x14ac:dyDescent="0.3">
      <c r="A57" s="59"/>
      <c r="B57" s="153"/>
      <c r="C57" s="197"/>
      <c r="D57" s="59" t="s">
        <v>0</v>
      </c>
      <c r="E57" s="59"/>
      <c r="F57" s="59"/>
      <c r="G57" s="59"/>
      <c r="H57" s="59"/>
      <c r="J57" s="59"/>
      <c r="K57" s="59"/>
      <c r="L57" s="59"/>
      <c r="M57" s="59"/>
      <c r="N57" s="59"/>
      <c r="O57" s="59"/>
      <c r="Q57" s="59"/>
      <c r="R57" s="59"/>
      <c r="S57" s="59"/>
      <c r="T57" s="59"/>
      <c r="U57" s="59"/>
      <c r="V57" s="59"/>
      <c r="X57" s="59"/>
    </row>
    <row r="58" spans="1:24" s="27" customFormat="1" ht="36" customHeight="1" x14ac:dyDescent="0.3">
      <c r="A58" s="59"/>
      <c r="B58" s="22" t="s">
        <v>156</v>
      </c>
      <c r="C58" s="188"/>
      <c r="D58" s="22" t="s">
        <v>1</v>
      </c>
      <c r="E58" s="22" t="s">
        <v>2</v>
      </c>
      <c r="F58" s="22" t="s">
        <v>3</v>
      </c>
      <c r="G58" s="22" t="s">
        <v>4</v>
      </c>
      <c r="H58" s="22" t="s">
        <v>13</v>
      </c>
      <c r="I58" s="23"/>
      <c r="J58" s="23"/>
      <c r="K58" s="22" t="s">
        <v>5</v>
      </c>
      <c r="L58" s="22" t="s">
        <v>6</v>
      </c>
      <c r="M58" s="22" t="s">
        <v>7</v>
      </c>
      <c r="N58" s="22" t="s">
        <v>8</v>
      </c>
      <c r="O58" s="22" t="s">
        <v>14</v>
      </c>
      <c r="P58" s="23"/>
      <c r="Q58" s="23"/>
      <c r="R58" s="22" t="s">
        <v>9</v>
      </c>
      <c r="S58" s="22" t="s">
        <v>10</v>
      </c>
      <c r="T58" s="22" t="s">
        <v>11</v>
      </c>
      <c r="U58" s="22" t="s">
        <v>12</v>
      </c>
      <c r="V58" s="22" t="s">
        <v>15</v>
      </c>
      <c r="W58" s="23"/>
      <c r="X58" s="22" t="s">
        <v>16</v>
      </c>
    </row>
    <row r="59" spans="1:24" s="27" customFormat="1" ht="18" customHeight="1" x14ac:dyDescent="0.3">
      <c r="A59" s="59"/>
      <c r="B59" s="148" t="s">
        <v>48</v>
      </c>
      <c r="C59" s="194"/>
      <c r="D59" s="299">
        <f t="shared" ref="D59:G73" si="14">(IF(D$21=0,"",D8/D25-1))</f>
        <v>0.36405023433176797</v>
      </c>
      <c r="E59" s="299">
        <f t="shared" si="14"/>
        <v>-0.23712537191147165</v>
      </c>
      <c r="F59" s="299">
        <f t="shared" si="14"/>
        <v>-0.46222061119567603</v>
      </c>
      <c r="G59" s="299">
        <f t="shared" si="14"/>
        <v>5.7332952750219102E-2</v>
      </c>
      <c r="H59" s="299">
        <f>(IF(H42=0,"",H8/H25-1))</f>
        <v>-0.20391195540151941</v>
      </c>
      <c r="I59" s="415"/>
      <c r="J59" s="415"/>
      <c r="K59" s="299">
        <f t="shared" ref="K59:O73" si="15">(IF(K$21=0,"",K8/K25-1))</f>
        <v>0.16332448725085347</v>
      </c>
      <c r="L59" s="299">
        <f t="shared" si="15"/>
        <v>-1.8715005370034565E-2</v>
      </c>
      <c r="M59" s="299">
        <f t="shared" si="15"/>
        <v>-6.0577689941289092E-2</v>
      </c>
      <c r="N59" s="299">
        <f t="shared" si="15"/>
        <v>-9.7684668652667561E-2</v>
      </c>
      <c r="O59" s="299">
        <f t="shared" si="15"/>
        <v>-3.153447436971013E-2</v>
      </c>
      <c r="P59" s="415"/>
      <c r="Q59" s="415"/>
      <c r="R59" s="299">
        <f t="shared" ref="R59:V73" si="16">(IF(R$21=0,"",R8/R25-1))</f>
        <v>1.512116323240198E-2</v>
      </c>
      <c r="S59" s="299">
        <f t="shared" si="16"/>
        <v>-0.19239947667205015</v>
      </c>
      <c r="T59" s="299">
        <f t="shared" si="16"/>
        <v>-0.43236476086893938</v>
      </c>
      <c r="U59" s="299">
        <f t="shared" si="16"/>
        <v>6.9390346437598005E-2</v>
      </c>
      <c r="V59" s="299">
        <f t="shared" si="16"/>
        <v>-0.14013049288647172</v>
      </c>
      <c r="W59" s="415"/>
      <c r="X59" s="299">
        <f t="shared" ref="X59:X71" si="17">(IF(X$21=0,"",X8/X25-1))</f>
        <v>-0.12071006015417962</v>
      </c>
    </row>
    <row r="60" spans="1:24" s="27" customFormat="1" ht="18" customHeight="1" x14ac:dyDescent="0.3">
      <c r="A60" s="59"/>
      <c r="B60" s="148" t="s">
        <v>49</v>
      </c>
      <c r="C60" s="194"/>
      <c r="D60" s="299">
        <f t="shared" si="14"/>
        <v>0.43765515548981804</v>
      </c>
      <c r="E60" s="299">
        <f t="shared" si="14"/>
        <v>2.8785535448910604E-2</v>
      </c>
      <c r="F60" s="299">
        <f t="shared" si="14"/>
        <v>-0.64027608083230159</v>
      </c>
      <c r="G60" s="299">
        <f t="shared" si="14"/>
        <v>-0.12629444063453465</v>
      </c>
      <c r="H60" s="299">
        <f t="shared" ref="H60:H72" si="18">(IF(H43=0,"",H9/H26-1))</f>
        <v>-0.28732478541686668</v>
      </c>
      <c r="I60" s="415"/>
      <c r="J60" s="415"/>
      <c r="K60" s="299">
        <f t="shared" si="15"/>
        <v>-3.7018065923496102E-2</v>
      </c>
      <c r="L60" s="299">
        <f t="shared" si="15"/>
        <v>2.5015370374925627E-3</v>
      </c>
      <c r="M60" s="299">
        <f t="shared" si="15"/>
        <v>-0.18279066633839725</v>
      </c>
      <c r="N60" s="299">
        <f t="shared" si="15"/>
        <v>-0.45882630241663047</v>
      </c>
      <c r="O60" s="299">
        <f t="shared" si="15"/>
        <v>-0.21848963280305189</v>
      </c>
      <c r="P60" s="415"/>
      <c r="Q60" s="415"/>
      <c r="R60" s="299">
        <f t="shared" si="16"/>
        <v>-2.6911501170335139E-2</v>
      </c>
      <c r="S60" s="299">
        <f t="shared" si="16"/>
        <v>-4.2052532240758667E-2</v>
      </c>
      <c r="T60" s="299">
        <f t="shared" si="16"/>
        <v>-0.24063989473106384</v>
      </c>
      <c r="U60" s="299">
        <f t="shared" si="16"/>
        <v>0.46730800452401655</v>
      </c>
      <c r="V60" s="299">
        <f t="shared" si="16"/>
        <v>8.2001833852996198E-2</v>
      </c>
      <c r="W60" s="415"/>
      <c r="X60" s="299">
        <f t="shared" si="17"/>
        <v>-0.10450131847462751</v>
      </c>
    </row>
    <row r="61" spans="1:24" s="27" customFormat="1" ht="18" customHeight="1" x14ac:dyDescent="0.3">
      <c r="A61" s="59"/>
      <c r="B61" s="148" t="s">
        <v>50</v>
      </c>
      <c r="C61" s="194"/>
      <c r="D61" s="299"/>
      <c r="E61" s="299"/>
      <c r="F61" s="299">
        <f t="shared" si="14"/>
        <v>-0.45184597806949212</v>
      </c>
      <c r="G61" s="299">
        <f t="shared" si="14"/>
        <v>-1</v>
      </c>
      <c r="H61" s="299">
        <f t="shared" si="18"/>
        <v>-0.90237043112023507</v>
      </c>
      <c r="I61" s="415"/>
      <c r="J61" s="415"/>
      <c r="K61" s="299">
        <f t="shared" si="15"/>
        <v>0.99944007191599016</v>
      </c>
      <c r="L61" s="299">
        <f t="shared" si="15"/>
        <v>-1</v>
      </c>
      <c r="M61" s="299">
        <f t="shared" si="15"/>
        <v>-0.99924072635315431</v>
      </c>
      <c r="N61" s="299">
        <f t="shared" si="15"/>
        <v>2.1260700288681886</v>
      </c>
      <c r="O61" s="299">
        <f t="shared" si="15"/>
        <v>0.3968167462612826</v>
      </c>
      <c r="P61" s="415"/>
      <c r="Q61" s="415"/>
      <c r="R61" s="299">
        <f t="shared" si="16"/>
        <v>0.27623279419271318</v>
      </c>
      <c r="S61" s="299">
        <f t="shared" si="16"/>
        <v>-0.71158801936219318</v>
      </c>
      <c r="T61" s="299">
        <f t="shared" si="16"/>
        <v>-0.66259002321319294</v>
      </c>
      <c r="U61" s="299">
        <f t="shared" si="16"/>
        <v>2.4403802050238173</v>
      </c>
      <c r="V61" s="299">
        <f t="shared" si="16"/>
        <v>0.55332001973399669</v>
      </c>
      <c r="W61" s="415"/>
      <c r="X61" s="299">
        <f t="shared" si="17"/>
        <v>6.0544904188672977E-2</v>
      </c>
    </row>
    <row r="62" spans="1:24" s="27" customFormat="1" ht="18" customHeight="1" x14ac:dyDescent="0.3">
      <c r="A62" s="59"/>
      <c r="B62" s="148" t="s">
        <v>51</v>
      </c>
      <c r="C62" s="194"/>
      <c r="D62" s="299"/>
      <c r="E62" s="299"/>
      <c r="F62" s="299">
        <f t="shared" si="14"/>
        <v>-1.0661031716955205</v>
      </c>
      <c r="G62" s="299">
        <f t="shared" si="14"/>
        <v>-0.99746212821758207</v>
      </c>
      <c r="H62" s="299">
        <f t="shared" si="18"/>
        <v>-0.96636068544606191</v>
      </c>
      <c r="I62" s="415"/>
      <c r="J62" s="415"/>
      <c r="K62" s="299">
        <f t="shared" si="15"/>
        <v>-0.65769679595051433</v>
      </c>
      <c r="L62" s="299">
        <f t="shared" si="15"/>
        <v>1.7001891250384653</v>
      </c>
      <c r="M62" s="299">
        <f t="shared" si="15"/>
        <v>1.7250189851457627</v>
      </c>
      <c r="N62" s="299">
        <f t="shared" si="15"/>
        <v>0.6228444458142961</v>
      </c>
      <c r="O62" s="299">
        <f t="shared" si="15"/>
        <v>0.97939985769615201</v>
      </c>
      <c r="P62" s="415"/>
      <c r="Q62" s="415"/>
      <c r="R62" s="299">
        <f t="shared" si="16"/>
        <v>-0.16343293406766179</v>
      </c>
      <c r="S62" s="299">
        <f t="shared" si="16"/>
        <v>0.2507618842839936</v>
      </c>
      <c r="T62" s="299">
        <f t="shared" si="16"/>
        <v>0.91379695592014976</v>
      </c>
      <c r="U62" s="299">
        <f t="shared" si="16"/>
        <v>3.2096902784807764</v>
      </c>
      <c r="V62" s="299">
        <f t="shared" si="16"/>
        <v>1.4258683812792214</v>
      </c>
      <c r="W62" s="415"/>
      <c r="X62" s="299">
        <f t="shared" si="17"/>
        <v>0.81755322731612567</v>
      </c>
    </row>
    <row r="63" spans="1:24" s="27" customFormat="1" ht="18" customHeight="1" x14ac:dyDescent="0.3">
      <c r="A63" s="59"/>
      <c r="B63" s="149" t="s">
        <v>42</v>
      </c>
      <c r="C63" s="195"/>
      <c r="D63" s="300">
        <f t="shared" si="14"/>
        <v>0.37755383304919388</v>
      </c>
      <c r="E63" s="300">
        <f t="shared" si="14"/>
        <v>-5.9378548416402666E-2</v>
      </c>
      <c r="F63" s="300">
        <f t="shared" si="14"/>
        <v>-0.59690410829920104</v>
      </c>
      <c r="G63" s="300">
        <f t="shared" si="14"/>
        <v>-0.19074515951274928</v>
      </c>
      <c r="H63" s="300">
        <f t="shared" si="18"/>
        <v>-0.31322635471619054</v>
      </c>
      <c r="I63" s="415"/>
      <c r="J63" s="415"/>
      <c r="K63" s="300">
        <f t="shared" si="15"/>
        <v>1.0538871852666443E-2</v>
      </c>
      <c r="L63" s="300">
        <f t="shared" si="15"/>
        <v>6.1839911283863014E-2</v>
      </c>
      <c r="M63" s="300">
        <f t="shared" si="15"/>
        <v>-6.8509345608425254E-2</v>
      </c>
      <c r="N63" s="300">
        <f t="shared" si="15"/>
        <v>-0.23855843623859052</v>
      </c>
      <c r="O63" s="300">
        <f t="shared" si="15"/>
        <v>-8.8591835399191798E-2</v>
      </c>
      <c r="P63" s="415"/>
      <c r="Q63" s="415"/>
      <c r="R63" s="300">
        <f t="shared" si="16"/>
        <v>-1.7661932783394452E-2</v>
      </c>
      <c r="S63" s="300">
        <f t="shared" si="16"/>
        <v>-7.8831336391112172E-2</v>
      </c>
      <c r="T63" s="300">
        <f t="shared" si="16"/>
        <v>-0.23277195213785273</v>
      </c>
      <c r="U63" s="300">
        <f t="shared" si="16"/>
        <v>0.55882821046318054</v>
      </c>
      <c r="V63" s="300">
        <f t="shared" si="16"/>
        <v>0.10988730928013779</v>
      </c>
      <c r="W63" s="415"/>
      <c r="X63" s="300">
        <f t="shared" si="17"/>
        <v>-5.5903339591278467E-2</v>
      </c>
    </row>
    <row r="64" spans="1:24" s="27" customFormat="1" ht="18" customHeight="1" x14ac:dyDescent="0.3">
      <c r="A64" s="59"/>
      <c r="B64" s="150" t="s">
        <v>52</v>
      </c>
      <c r="C64" s="194"/>
      <c r="D64" s="301">
        <f t="shared" si="14"/>
        <v>0.48320310985528603</v>
      </c>
      <c r="E64" s="301">
        <f t="shared" si="14"/>
        <v>0.96790889007921166</v>
      </c>
      <c r="F64" s="301">
        <f t="shared" si="14"/>
        <v>1.559071541694947</v>
      </c>
      <c r="G64" s="301">
        <f t="shared" si="14"/>
        <v>1.4302453010572282</v>
      </c>
      <c r="H64" s="301">
        <f t="shared" si="18"/>
        <v>1.1682800010930099</v>
      </c>
      <c r="I64" s="415"/>
      <c r="J64" s="415"/>
      <c r="K64" s="301">
        <f t="shared" si="15"/>
        <v>1.011984191254665</v>
      </c>
      <c r="L64" s="301">
        <f t="shared" si="15"/>
        <v>1.4492540631838686</v>
      </c>
      <c r="M64" s="301">
        <f t="shared" si="15"/>
        <v>1.0054760480907072</v>
      </c>
      <c r="N64" s="301">
        <f t="shared" si="15"/>
        <v>0.66522722025981795</v>
      </c>
      <c r="O64" s="301">
        <f t="shared" si="15"/>
        <v>1.019845495748938</v>
      </c>
      <c r="P64" s="415"/>
      <c r="Q64" s="415"/>
      <c r="R64" s="301">
        <f t="shared" si="16"/>
        <v>0.22959577274633913</v>
      </c>
      <c r="S64" s="301">
        <f t="shared" si="16"/>
        <v>0.2506273141893729</v>
      </c>
      <c r="T64" s="301">
        <f t="shared" si="16"/>
        <v>6.9173061899953314E-2</v>
      </c>
      <c r="U64" s="301">
        <f t="shared" si="16"/>
        <v>1.7968647630051531</v>
      </c>
      <c r="V64" s="301">
        <f t="shared" si="16"/>
        <v>0.62026660703918779</v>
      </c>
      <c r="W64" s="415"/>
      <c r="X64" s="301">
        <f t="shared" si="17"/>
        <v>0.99520619319504244</v>
      </c>
    </row>
    <row r="65" spans="1:25" s="27" customFormat="1" ht="18" customHeight="1" x14ac:dyDescent="0.3">
      <c r="A65" s="59"/>
      <c r="B65" s="150" t="s">
        <v>53</v>
      </c>
      <c r="C65" s="194"/>
      <c r="D65" s="301">
        <f t="shared" si="14"/>
        <v>-1.0259361794057709</v>
      </c>
      <c r="E65" s="301">
        <f t="shared" si="14"/>
        <v>-0.95556409304561074</v>
      </c>
      <c r="F65" s="301">
        <f t="shared" si="14"/>
        <v>3.6613052827132675E-2</v>
      </c>
      <c r="G65" s="301">
        <f t="shared" si="14"/>
        <v>2.5708280888817399</v>
      </c>
      <c r="H65" s="301">
        <f t="shared" si="18"/>
        <v>0.59138366662485242</v>
      </c>
      <c r="I65" s="415"/>
      <c r="J65" s="415"/>
      <c r="K65" s="301">
        <f t="shared" si="15"/>
        <v>-0.59609807909821333</v>
      </c>
      <c r="L65" s="301">
        <f t="shared" si="15"/>
        <v>-0.94897470961828101</v>
      </c>
      <c r="M65" s="301">
        <f t="shared" si="15"/>
        <v>-0.5865212422521674</v>
      </c>
      <c r="N65" s="301">
        <f t="shared" si="15"/>
        <v>-0.19487476222802436</v>
      </c>
      <c r="O65" s="301">
        <f t="shared" si="15"/>
        <v>-0.58482562961560358</v>
      </c>
      <c r="P65" s="415"/>
      <c r="Q65" s="415"/>
      <c r="R65" s="301">
        <f t="shared" si="16"/>
        <v>-0.77183188535561476</v>
      </c>
      <c r="S65" s="301">
        <f t="shared" si="16"/>
        <v>-0.73632606712940374</v>
      </c>
      <c r="T65" s="301">
        <f t="shared" si="16"/>
        <v>-0.50477782013760675</v>
      </c>
      <c r="U65" s="301">
        <f t="shared" si="16"/>
        <v>-0.63023319717268511</v>
      </c>
      <c r="V65" s="301">
        <f t="shared" si="16"/>
        <v>-0.65863595904520778</v>
      </c>
      <c r="W65" s="415"/>
      <c r="X65" s="301">
        <f t="shared" si="17"/>
        <v>-0.42635197097176158</v>
      </c>
    </row>
    <row r="66" spans="1:25" s="27" customFormat="1" ht="18" customHeight="1" x14ac:dyDescent="0.3">
      <c r="A66" s="59"/>
      <c r="B66" s="150" t="s">
        <v>54</v>
      </c>
      <c r="C66" s="194"/>
      <c r="D66" s="301">
        <f t="shared" si="14"/>
        <v>-0.3524946157011335</v>
      </c>
      <c r="E66" s="301">
        <f t="shared" si="14"/>
        <v>-0.43517153504025852</v>
      </c>
      <c r="F66" s="301">
        <f t="shared" si="14"/>
        <v>-0.10269437353194033</v>
      </c>
      <c r="G66" s="301">
        <f t="shared" si="14"/>
        <v>6.6960268663256439E-2</v>
      </c>
      <c r="H66" s="301">
        <f t="shared" si="18"/>
        <v>-0.2051386569936231</v>
      </c>
      <c r="I66" s="415"/>
      <c r="J66" s="415"/>
      <c r="K66" s="301">
        <f t="shared" si="15"/>
        <v>-0.37894863984164662</v>
      </c>
      <c r="L66" s="301">
        <f t="shared" si="15"/>
        <v>-0.63181727250235675</v>
      </c>
      <c r="M66" s="301">
        <f t="shared" si="15"/>
        <v>-0.17215364843389547</v>
      </c>
      <c r="N66" s="301">
        <f t="shared" si="15"/>
        <v>-0.27933575127758659</v>
      </c>
      <c r="O66" s="301">
        <f t="shared" si="15"/>
        <v>-0.40485934604398577</v>
      </c>
      <c r="P66" s="415"/>
      <c r="Q66" s="415"/>
      <c r="R66" s="301">
        <f t="shared" si="16"/>
        <v>-0.51612091928917769</v>
      </c>
      <c r="S66" s="301">
        <f t="shared" si="16"/>
        <v>-0.58177575088955935</v>
      </c>
      <c r="T66" s="301">
        <f t="shared" si="16"/>
        <v>-0.50570239170295506</v>
      </c>
      <c r="U66" s="301">
        <f t="shared" si="16"/>
        <v>-0.15370630709742883</v>
      </c>
      <c r="V66" s="301">
        <f t="shared" si="16"/>
        <v>-0.4695766001957965</v>
      </c>
      <c r="W66" s="415"/>
      <c r="X66" s="301">
        <f t="shared" si="17"/>
        <v>-0.40362274590619218</v>
      </c>
    </row>
    <row r="67" spans="1:25" s="27" customFormat="1" ht="18" customHeight="1" x14ac:dyDescent="0.3">
      <c r="A67" s="59"/>
      <c r="B67" s="150" t="s">
        <v>55</v>
      </c>
      <c r="C67" s="194"/>
      <c r="D67" s="301">
        <f t="shared" si="14"/>
        <v>-0.49878802189596549</v>
      </c>
      <c r="E67" s="301">
        <f t="shared" si="14"/>
        <v>-0.53247905267860651</v>
      </c>
      <c r="F67" s="301">
        <f t="shared" si="14"/>
        <v>-9.7025407367236305E-2</v>
      </c>
      <c r="G67" s="301">
        <f t="shared" si="14"/>
        <v>-3.172939249028206E-2</v>
      </c>
      <c r="H67" s="301">
        <f t="shared" si="18"/>
        <v>-0.29563995887083772</v>
      </c>
      <c r="I67" s="415"/>
      <c r="J67" s="415"/>
      <c r="K67" s="301">
        <f t="shared" si="15"/>
        <v>-0.40367016938530509</v>
      </c>
      <c r="L67" s="301">
        <f t="shared" si="15"/>
        <v>-0.18911316018377666</v>
      </c>
      <c r="M67" s="301">
        <f t="shared" si="15"/>
        <v>0.129797912858163</v>
      </c>
      <c r="N67" s="301">
        <f t="shared" si="15"/>
        <v>-5.4482494795038972E-2</v>
      </c>
      <c r="O67" s="301">
        <f t="shared" si="15"/>
        <v>-0.11036126928795598</v>
      </c>
      <c r="P67" s="415"/>
      <c r="Q67" s="415"/>
      <c r="R67" s="301">
        <f t="shared" si="16"/>
        <v>-0.45836345378798327</v>
      </c>
      <c r="S67" s="301">
        <f t="shared" si="16"/>
        <v>-0.24706286816748324</v>
      </c>
      <c r="T67" s="301">
        <f t="shared" si="16"/>
        <v>-0.14525200924500015</v>
      </c>
      <c r="U67" s="301">
        <f t="shared" si="16"/>
        <v>1.3131553449010158</v>
      </c>
      <c r="V67" s="301">
        <f t="shared" si="16"/>
        <v>-7.8625642160668252E-2</v>
      </c>
      <c r="W67" s="415"/>
      <c r="X67" s="301">
        <f t="shared" si="17"/>
        <v>-0.15653339282133394</v>
      </c>
    </row>
    <row r="68" spans="1:25" s="27" customFormat="1" ht="18" customHeight="1" x14ac:dyDescent="0.3">
      <c r="A68" s="59"/>
      <c r="B68" s="150" t="s">
        <v>56</v>
      </c>
      <c r="C68" s="194"/>
      <c r="D68" s="301">
        <f t="shared" si="14"/>
        <v>-0.97651054214899558</v>
      </c>
      <c r="E68" s="301">
        <f t="shared" si="14"/>
        <v>-0.97313965363376997</v>
      </c>
      <c r="F68" s="301">
        <f t="shared" si="14"/>
        <v>-0.87825909210997244</v>
      </c>
      <c r="G68" s="301">
        <f t="shared" si="14"/>
        <v>-0.76130136343484656</v>
      </c>
      <c r="H68" s="301">
        <f t="shared" si="18"/>
        <v>-0.90161350207827362</v>
      </c>
      <c r="I68" s="415"/>
      <c r="J68" s="415"/>
      <c r="K68" s="301">
        <f t="shared" si="15"/>
        <v>-0.69138248467782493</v>
      </c>
      <c r="L68" s="301">
        <f t="shared" si="15"/>
        <v>-0.89177482012474218</v>
      </c>
      <c r="M68" s="301">
        <f t="shared" si="15"/>
        <v>-0.83840034257064022</v>
      </c>
      <c r="N68" s="301">
        <f t="shared" si="15"/>
        <v>-0.69639134569954897</v>
      </c>
      <c r="O68" s="301">
        <f t="shared" si="15"/>
        <v>-0.79638106314598234</v>
      </c>
      <c r="P68" s="415"/>
      <c r="Q68" s="415"/>
      <c r="R68" s="301">
        <f t="shared" si="16"/>
        <v>-0.86784554542160419</v>
      </c>
      <c r="S68" s="301">
        <f t="shared" si="16"/>
        <v>-0.8398328616147086</v>
      </c>
      <c r="T68" s="301">
        <f t="shared" si="16"/>
        <v>-0.84106761022255228</v>
      </c>
      <c r="U68" s="301">
        <f t="shared" si="16"/>
        <v>0.3147327728852245</v>
      </c>
      <c r="V68" s="301">
        <f t="shared" si="16"/>
        <v>-0.74165905358417861</v>
      </c>
      <c r="W68" s="415"/>
      <c r="X68" s="301">
        <f t="shared" si="17"/>
        <v>-0.81335422502660326</v>
      </c>
    </row>
    <row r="69" spans="1:25" s="27" customFormat="1" ht="18" customHeight="1" x14ac:dyDescent="0.3">
      <c r="A69" s="59"/>
      <c r="B69" s="150" t="s">
        <v>57</v>
      </c>
      <c r="C69" s="194"/>
      <c r="D69" s="301"/>
      <c r="E69" s="301">
        <f t="shared" si="14"/>
        <v>-1</v>
      </c>
      <c r="F69" s="301">
        <f t="shared" si="14"/>
        <v>-0.95333744789559238</v>
      </c>
      <c r="G69" s="301">
        <f t="shared" si="14"/>
        <v>1.8773754221959655</v>
      </c>
      <c r="H69" s="301">
        <f t="shared" si="18"/>
        <v>-0.11448699989407118</v>
      </c>
      <c r="I69" s="415"/>
      <c r="J69" s="415"/>
      <c r="K69" s="301">
        <f t="shared" si="15"/>
        <v>-0.30253802347514247</v>
      </c>
      <c r="L69" s="301">
        <f t="shared" si="15"/>
        <v>-0.97705912486926505</v>
      </c>
      <c r="M69" s="301">
        <f t="shared" si="15"/>
        <v>-0.59703305804724049</v>
      </c>
      <c r="N69" s="301">
        <f t="shared" si="15"/>
        <v>-0.68882311420698084</v>
      </c>
      <c r="O69" s="301">
        <f t="shared" si="15"/>
        <v>-0.63742479794998896</v>
      </c>
      <c r="P69" s="415"/>
      <c r="Q69" s="415"/>
      <c r="R69" s="301">
        <f t="shared" si="16"/>
        <v>-1</v>
      </c>
      <c r="S69" s="301">
        <f t="shared" si="16"/>
        <v>-1</v>
      </c>
      <c r="T69" s="301">
        <f t="shared" si="16"/>
        <v>-1</v>
      </c>
      <c r="U69" s="301">
        <f t="shared" si="16"/>
        <v>-1</v>
      </c>
      <c r="V69" s="301">
        <f t="shared" si="16"/>
        <v>-1</v>
      </c>
      <c r="W69" s="415"/>
      <c r="X69" s="301">
        <f t="shared" si="17"/>
        <v>-0.82731546367183273</v>
      </c>
    </row>
    <row r="70" spans="1:25" s="27" customFormat="1" ht="18" customHeight="1" x14ac:dyDescent="0.3">
      <c r="A70" s="59"/>
      <c r="B70" s="150" t="s">
        <v>58</v>
      </c>
      <c r="C70" s="194"/>
      <c r="D70" s="301">
        <f t="shared" si="14"/>
        <v>-0.55320890893216479</v>
      </c>
      <c r="E70" s="301">
        <f t="shared" si="14"/>
        <v>-0.10332529443161809</v>
      </c>
      <c r="F70" s="301">
        <f t="shared" si="14"/>
        <v>0.58590569299903339</v>
      </c>
      <c r="G70" s="301">
        <f t="shared" si="14"/>
        <v>-0.42706116206403977</v>
      </c>
      <c r="H70" s="301">
        <f t="shared" si="18"/>
        <v>-5.9774468590153007E-2</v>
      </c>
      <c r="I70" s="415"/>
      <c r="J70" s="415"/>
      <c r="K70" s="301">
        <f t="shared" si="15"/>
        <v>-1.1581823840791539</v>
      </c>
      <c r="L70" s="301">
        <f t="shared" si="15"/>
        <v>0.86132840209705064</v>
      </c>
      <c r="M70" s="301">
        <f t="shared" si="15"/>
        <v>-5.9380117306166325E-2</v>
      </c>
      <c r="N70" s="301">
        <f t="shared" si="15"/>
        <v>-1.2189964856731452</v>
      </c>
      <c r="O70" s="301">
        <f t="shared" si="15"/>
        <v>-0.22234988932451294</v>
      </c>
      <c r="P70" s="415"/>
      <c r="Q70" s="415"/>
      <c r="R70" s="301">
        <f t="shared" si="16"/>
        <v>-0.78806058762306974</v>
      </c>
      <c r="S70" s="301">
        <f t="shared" si="16"/>
        <v>1.2027957754955141</v>
      </c>
      <c r="T70" s="301">
        <f t="shared" si="16"/>
        <v>0.26776185612541359</v>
      </c>
      <c r="U70" s="301">
        <f t="shared" si="16"/>
        <v>0.215488966050849</v>
      </c>
      <c r="V70" s="301">
        <f t="shared" si="16"/>
        <v>0.37230163271766381</v>
      </c>
      <c r="W70" s="415"/>
      <c r="X70" s="301">
        <f t="shared" si="17"/>
        <v>1.8465772442816997E-2</v>
      </c>
    </row>
    <row r="71" spans="1:25" s="27" customFormat="1" ht="18" customHeight="1" x14ac:dyDescent="0.3">
      <c r="A71" s="59"/>
      <c r="B71" s="151" t="s">
        <v>43</v>
      </c>
      <c r="C71" s="195"/>
      <c r="D71" s="302">
        <f t="shared" si="14"/>
        <v>-0.14363652383725323</v>
      </c>
      <c r="E71" s="302">
        <f t="shared" si="14"/>
        <v>-0.26722814750156043</v>
      </c>
      <c r="F71" s="302">
        <f t="shared" si="14"/>
        <v>0.12841007201438814</v>
      </c>
      <c r="G71" s="302">
        <f t="shared" si="14"/>
        <v>0.61688298355374305</v>
      </c>
      <c r="H71" s="302">
        <f t="shared" si="18"/>
        <v>8.0592708972409888E-2</v>
      </c>
      <c r="I71" s="415"/>
      <c r="J71" s="415"/>
      <c r="K71" s="302">
        <f t="shared" si="15"/>
        <v>-0.21816561054383843</v>
      </c>
      <c r="L71" s="302">
        <f t="shared" si="15"/>
        <v>-0.48729796820361482</v>
      </c>
      <c r="M71" s="302">
        <f t="shared" si="15"/>
        <v>-0.10820203910136728</v>
      </c>
      <c r="N71" s="302">
        <f t="shared" si="15"/>
        <v>-0.17649296692293615</v>
      </c>
      <c r="O71" s="302">
        <f t="shared" si="15"/>
        <v>-0.27926699052493131</v>
      </c>
      <c r="P71" s="415"/>
      <c r="Q71" s="415"/>
      <c r="R71" s="302">
        <f t="shared" si="16"/>
        <v>-0.50306619677981934</v>
      </c>
      <c r="S71" s="302">
        <f t="shared" si="16"/>
        <v>-0.53213916852305421</v>
      </c>
      <c r="T71" s="302">
        <f t="shared" si="16"/>
        <v>-0.47354526012985232</v>
      </c>
      <c r="U71" s="302">
        <f t="shared" si="16"/>
        <v>-7.1894468067619566E-2</v>
      </c>
      <c r="V71" s="302">
        <f t="shared" si="16"/>
        <v>-0.42044582396674468</v>
      </c>
      <c r="W71" s="415"/>
      <c r="X71" s="302">
        <f t="shared" si="17"/>
        <v>-0.2718961375197122</v>
      </c>
    </row>
    <row r="72" spans="1:25" s="27" customFormat="1" ht="24.95" customHeight="1" x14ac:dyDescent="0.3">
      <c r="A72" s="59"/>
      <c r="B72" s="152" t="s">
        <v>68</v>
      </c>
      <c r="C72" s="195"/>
      <c r="D72" s="303">
        <f t="shared" si="14"/>
        <v>-0.1119303896337992</v>
      </c>
      <c r="E72" s="303">
        <f t="shared" si="14"/>
        <v>-0.21459906828442532</v>
      </c>
      <c r="F72" s="303">
        <f t="shared" si="14"/>
        <v>-0.22466644477852049</v>
      </c>
      <c r="G72" s="303">
        <f t="shared" si="14"/>
        <v>6.2393387851583437E-2</v>
      </c>
      <c r="H72" s="303">
        <f t="shared" si="18"/>
        <v>-0.11008316942027174</v>
      </c>
      <c r="I72" s="418"/>
      <c r="J72" s="418"/>
      <c r="K72" s="303">
        <f t="shared" si="15"/>
        <v>-0.12805707463847082</v>
      </c>
      <c r="L72" s="303">
        <f t="shared" si="15"/>
        <v>-0.32908247012159308</v>
      </c>
      <c r="M72" s="303">
        <f t="shared" si="15"/>
        <v>-9.1922350740599401E-2</v>
      </c>
      <c r="N72" s="303">
        <f t="shared" si="15"/>
        <v>-0.21193108806173133</v>
      </c>
      <c r="O72" s="303">
        <f t="shared" si="15"/>
        <v>-0.20092729930970943</v>
      </c>
      <c r="P72" s="418"/>
      <c r="Q72" s="418"/>
      <c r="R72" s="303">
        <f t="shared" si="16"/>
        <v>-0.28174174439463706</v>
      </c>
      <c r="S72" s="303">
        <f t="shared" si="16"/>
        <v>-0.38539016525225156</v>
      </c>
      <c r="T72" s="303">
        <f t="shared" si="16"/>
        <v>-0.38336504230709745</v>
      </c>
      <c r="U72" s="303">
        <f t="shared" si="16"/>
        <v>0.29186896782445015</v>
      </c>
      <c r="V72" s="303">
        <f t="shared" si="16"/>
        <v>-0.19600224539813071</v>
      </c>
      <c r="W72" s="418"/>
      <c r="X72" s="303">
        <f>(IF(X$21=0,"",X21/X38-1))</f>
        <v>-0.17839918016559653</v>
      </c>
    </row>
    <row r="73" spans="1:25" s="27" customFormat="1" ht="24.95" customHeight="1" x14ac:dyDescent="0.3">
      <c r="A73" s="59"/>
      <c r="B73" s="152" t="s">
        <v>69</v>
      </c>
      <c r="C73" s="195"/>
      <c r="D73" s="303">
        <f t="shared" si="14"/>
        <v>-0.1119303896337992</v>
      </c>
      <c r="E73" s="303">
        <f t="shared" si="14"/>
        <v>-0.19475099860949896</v>
      </c>
      <c r="F73" s="303">
        <f t="shared" si="14"/>
        <v>-0.21125989831568104</v>
      </c>
      <c r="G73" s="303">
        <f t="shared" si="14"/>
        <v>-0.11008316942027174</v>
      </c>
      <c r="H73" s="303" t="str">
        <f>(IF(H56=0,"",H22/A39-1))</f>
        <v/>
      </c>
      <c r="I73" s="418"/>
      <c r="J73" s="418"/>
      <c r="K73" s="303">
        <f t="shared" si="15"/>
        <v>-0.11332969081883326</v>
      </c>
      <c r="L73" s="303">
        <f t="shared" si="15"/>
        <v>-0.17055752586939021</v>
      </c>
      <c r="M73" s="303">
        <f t="shared" si="15"/>
        <v>-0.15507445059536806</v>
      </c>
      <c r="N73" s="303">
        <f t="shared" si="15"/>
        <v>-0.16355805224233166</v>
      </c>
      <c r="O73" s="303"/>
      <c r="P73" s="418"/>
      <c r="Q73" s="418"/>
      <c r="R73" s="303">
        <f t="shared" si="16"/>
        <v>-0.17540420621724828</v>
      </c>
      <c r="S73" s="303">
        <f>(IF(S$21=0,"",S22/S39-1))</f>
        <v>-0.2124405839564989</v>
      </c>
      <c r="T73" s="303">
        <f t="shared" si="16"/>
        <v>-0.24144735195221578</v>
      </c>
      <c r="U73" s="303">
        <f t="shared" si="16"/>
        <v>-0.17839918016559686</v>
      </c>
      <c r="V73" s="303"/>
      <c r="W73" s="418"/>
      <c r="X73" s="303"/>
    </row>
    <row r="74" spans="1:25" ht="8.25" customHeight="1" x14ac:dyDescent="0.25"/>
    <row r="75" spans="1:25" s="57" customFormat="1" ht="47.25" x14ac:dyDescent="0.25">
      <c r="B75" s="182" t="str">
        <f>Costs!B83</f>
        <v>* The financial information contained within this report is confidential and may contain immaterial revisions from other company financial statements.</v>
      </c>
      <c r="C75" s="192"/>
      <c r="D75" s="125"/>
      <c r="E75" s="125"/>
      <c r="F75" s="125"/>
      <c r="G75" s="125"/>
      <c r="H75" s="125"/>
      <c r="I75" s="175"/>
      <c r="P75" s="161"/>
      <c r="Y75" s="161"/>
    </row>
  </sheetData>
  <mergeCells count="1">
    <mergeCell ref="B2:B5"/>
  </mergeCells>
  <pageMargins left="0.7" right="0.7" top="0.75" bottom="0.75" header="0.3" footer="0.3"/>
  <pageSetup scale="46" fitToWidth="0" orientation="portrait" r:id="rId1"/>
  <headerFooter>
    <oddHeader>&amp;RHC</oddHeader>
    <oddFooter>&amp;CTab 04 of 12&amp;RExhibit 1 HC</oddFooter>
  </headerFooter>
  <rowBreaks count="1" manualBreakCount="1">
    <brk id="82" max="16383" man="1"/>
  </rowBreaks>
  <colBreaks count="2" manualBreakCount="2">
    <brk id="9" max="74" man="1"/>
    <brk id="16" max="74"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0" tint="-0.249977111117893"/>
  </sheetPr>
  <dimension ref="A1:AA243"/>
  <sheetViews>
    <sheetView view="pageBreakPreview" topLeftCell="E12" zoomScale="40" zoomScaleNormal="55" zoomScaleSheetLayoutView="40" zoomScalePageLayoutView="70" workbookViewId="0">
      <selection activeCell="N21" sqref="N21"/>
    </sheetView>
  </sheetViews>
  <sheetFormatPr defaultRowHeight="15" x14ac:dyDescent="0.25"/>
  <cols>
    <col min="1" max="1" width="16.28515625" style="161" customWidth="1"/>
    <col min="2" max="2" width="64.85546875" style="125" customWidth="1"/>
    <col min="3" max="3" width="1.7109375" style="176" customWidth="1"/>
    <col min="4" max="8" width="24.7109375" style="57" customWidth="1"/>
    <col min="9" max="9" width="1.7109375" customWidth="1"/>
    <col min="10" max="10" width="1.7109375" style="57" customWidth="1"/>
    <col min="11" max="15" width="24.7109375" style="33" customWidth="1"/>
    <col min="16" max="17" width="1.7109375" style="33" customWidth="1"/>
    <col min="18" max="22" width="24.7109375" style="33" customWidth="1"/>
    <col min="23" max="23" width="1.7109375" style="33" customWidth="1"/>
    <col min="24" max="24" width="25.140625" style="33" customWidth="1"/>
    <col min="25" max="25" width="1.140625" customWidth="1"/>
  </cols>
  <sheetData>
    <row r="1" spans="1:25" s="67" customFormat="1" ht="9.75" customHeight="1" thickBot="1" x14ac:dyDescent="0.55000000000000004">
      <c r="A1" s="176"/>
      <c r="B1" s="184"/>
      <c r="C1" s="184"/>
      <c r="D1" s="198"/>
      <c r="E1" s="198"/>
      <c r="F1" s="185"/>
      <c r="G1" s="185"/>
      <c r="H1" s="185"/>
      <c r="I1" s="8"/>
      <c r="J1" s="8"/>
      <c r="K1" s="8"/>
      <c r="L1" s="8"/>
      <c r="M1" s="8"/>
      <c r="N1" s="8"/>
      <c r="O1" s="8"/>
      <c r="P1" s="8"/>
      <c r="Q1" s="8"/>
      <c r="R1" s="8"/>
      <c r="S1" s="8"/>
      <c r="T1" s="8"/>
      <c r="U1" s="8"/>
      <c r="V1" s="186"/>
      <c r="W1" s="186"/>
      <c r="X1" s="186"/>
    </row>
    <row r="2" spans="1:25" s="57" customFormat="1" ht="30" customHeight="1" x14ac:dyDescent="0.4">
      <c r="A2" s="161"/>
      <c r="B2" s="459" t="s">
        <v>166</v>
      </c>
      <c r="C2" s="187"/>
      <c r="D2" s="126" t="s">
        <v>65</v>
      </c>
      <c r="E2" s="127"/>
      <c r="F2" s="128"/>
      <c r="G2" s="128"/>
      <c r="H2" s="129"/>
      <c r="I2" s="169"/>
      <c r="J2" s="169"/>
      <c r="K2" s="126" t="s">
        <v>65</v>
      </c>
      <c r="L2" s="127"/>
      <c r="M2" s="128"/>
      <c r="N2" s="128"/>
      <c r="O2" s="129"/>
      <c r="P2" s="48"/>
      <c r="Q2" s="169"/>
      <c r="R2" s="126" t="s">
        <v>65</v>
      </c>
      <c r="S2" s="127"/>
      <c r="T2" s="128"/>
      <c r="U2" s="128"/>
      <c r="V2" s="129"/>
      <c r="X2" s="163"/>
      <c r="Y2" s="176"/>
    </row>
    <row r="3" spans="1:25" s="57" customFormat="1" ht="30" customHeight="1" x14ac:dyDescent="0.5">
      <c r="A3" s="161"/>
      <c r="B3" s="466"/>
      <c r="C3" s="187"/>
      <c r="D3" s="135" t="str">
        <f>Costs!$D$3</f>
        <v>Report Date: 02/25/2016</v>
      </c>
      <c r="E3" s="136"/>
      <c r="F3" s="48"/>
      <c r="G3" s="48"/>
      <c r="H3" s="137"/>
      <c r="I3" s="169"/>
      <c r="J3" s="169"/>
      <c r="K3" s="135" t="str">
        <f>Costs!$D$3</f>
        <v>Report Date: 02/25/2016</v>
      </c>
      <c r="L3" s="136"/>
      <c r="M3" s="48"/>
      <c r="N3" s="48"/>
      <c r="O3" s="137"/>
      <c r="P3" s="48"/>
      <c r="Q3" s="169"/>
      <c r="R3" s="135" t="str">
        <f>Costs!$D$3</f>
        <v>Report Date: 02/25/2016</v>
      </c>
      <c r="S3" s="136"/>
      <c r="T3" s="48"/>
      <c r="U3" s="48"/>
      <c r="V3" s="137"/>
      <c r="W3" s="6"/>
      <c r="X3" s="164"/>
      <c r="Y3" s="177"/>
    </row>
    <row r="4" spans="1:25" s="57" customFormat="1" ht="30" customHeight="1" x14ac:dyDescent="0.5">
      <c r="A4" s="161"/>
      <c r="B4" s="466"/>
      <c r="C4" s="187"/>
      <c r="D4" s="135" t="s">
        <v>72</v>
      </c>
      <c r="E4" s="136"/>
      <c r="F4" s="48"/>
      <c r="G4" s="48"/>
      <c r="H4" s="137"/>
      <c r="I4" s="169"/>
      <c r="J4" s="169"/>
      <c r="K4" s="135" t="s">
        <v>104</v>
      </c>
      <c r="L4" s="136"/>
      <c r="M4" s="48"/>
      <c r="N4" s="48"/>
      <c r="O4" s="137"/>
      <c r="P4" s="48"/>
      <c r="Q4" s="169"/>
      <c r="R4" s="135" t="s">
        <v>105</v>
      </c>
      <c r="S4" s="136"/>
      <c r="T4" s="48"/>
      <c r="U4" s="48"/>
      <c r="V4" s="137"/>
      <c r="W4" s="6"/>
      <c r="X4" s="164"/>
      <c r="Y4" s="177"/>
    </row>
    <row r="5" spans="1:25" s="57" customFormat="1" ht="30" customHeight="1" thickBot="1" x14ac:dyDescent="0.55000000000000004">
      <c r="A5" s="161"/>
      <c r="B5" s="467"/>
      <c r="C5" s="187"/>
      <c r="D5" s="131" t="s">
        <v>59</v>
      </c>
      <c r="E5" s="132"/>
      <c r="F5" s="133"/>
      <c r="G5" s="133"/>
      <c r="H5" s="134"/>
      <c r="I5" s="169"/>
      <c r="J5" s="169"/>
      <c r="K5" s="131" t="s">
        <v>59</v>
      </c>
      <c r="L5" s="132"/>
      <c r="M5" s="133"/>
      <c r="N5" s="133"/>
      <c r="O5" s="134"/>
      <c r="P5" s="48"/>
      <c r="Q5" s="169"/>
      <c r="R5" s="131" t="s">
        <v>59</v>
      </c>
      <c r="S5" s="132"/>
      <c r="T5" s="133"/>
      <c r="U5" s="133"/>
      <c r="V5" s="134"/>
      <c r="W5" s="8"/>
      <c r="X5" s="165"/>
      <c r="Y5" s="162"/>
    </row>
    <row r="6" spans="1:25" ht="15" customHeight="1" x14ac:dyDescent="0.25">
      <c r="I6" s="1"/>
    </row>
    <row r="7" spans="1:25" s="27" customFormat="1" ht="36" customHeight="1" x14ac:dyDescent="0.3">
      <c r="A7" s="173"/>
      <c r="B7" s="22" t="s">
        <v>167</v>
      </c>
      <c r="C7" s="188"/>
      <c r="D7" s="22" t="s">
        <v>1</v>
      </c>
      <c r="E7" s="22" t="s">
        <v>2</v>
      </c>
      <c r="F7" s="22" t="s">
        <v>3</v>
      </c>
      <c r="G7" s="22" t="s">
        <v>4</v>
      </c>
      <c r="H7" s="22" t="s">
        <v>13</v>
      </c>
      <c r="I7" s="23"/>
      <c r="J7" s="23"/>
      <c r="K7" s="22" t="s">
        <v>5</v>
      </c>
      <c r="L7" s="22" t="s">
        <v>6</v>
      </c>
      <c r="M7" s="22" t="s">
        <v>7</v>
      </c>
      <c r="N7" s="22" t="s">
        <v>8</v>
      </c>
      <c r="O7" s="22" t="s">
        <v>14</v>
      </c>
      <c r="P7" s="34"/>
      <c r="Q7" s="34"/>
      <c r="R7" s="22" t="s">
        <v>9</v>
      </c>
      <c r="S7" s="22" t="s">
        <v>10</v>
      </c>
      <c r="T7" s="22" t="s">
        <v>11</v>
      </c>
      <c r="U7" s="22" t="s">
        <v>12</v>
      </c>
      <c r="V7" s="22" t="s">
        <v>15</v>
      </c>
      <c r="W7" s="34"/>
      <c r="X7" s="22" t="s">
        <v>16</v>
      </c>
    </row>
    <row r="8" spans="1:25" s="27" customFormat="1" ht="18" customHeight="1" x14ac:dyDescent="0.3">
      <c r="A8" s="173"/>
      <c r="B8" s="148" t="s">
        <v>48</v>
      </c>
      <c r="C8" s="194"/>
      <c r="D8" s="26">
        <v>541574.50053469918</v>
      </c>
      <c r="E8" s="26">
        <v>3059352.5416902807</v>
      </c>
      <c r="F8" s="26">
        <v>4183808.4192699315</v>
      </c>
      <c r="G8" s="26">
        <v>7254256.70008526</v>
      </c>
      <c r="H8" s="26">
        <f t="shared" ref="H8:H21" si="0">SUM(D8:G8)</f>
        <v>15038992.161580171</v>
      </c>
      <c r="I8" s="31"/>
      <c r="J8" s="31"/>
      <c r="K8" s="26">
        <v>4657177.0777561609</v>
      </c>
      <c r="L8" s="26">
        <v>6151386.7857147083</v>
      </c>
      <c r="M8" s="26">
        <v>7878493.0776504502</v>
      </c>
      <c r="N8" s="26">
        <v>9581261.0989725888</v>
      </c>
      <c r="O8" s="26">
        <f t="shared" ref="O8:O20" si="1">SUM(K8:N8)</f>
        <v>28268318.040093906</v>
      </c>
      <c r="P8" s="35"/>
      <c r="Q8" s="35"/>
      <c r="R8" s="26">
        <v>6076278.7821626738</v>
      </c>
      <c r="S8" s="26">
        <v>7882551.5404342413</v>
      </c>
      <c r="T8" s="26">
        <v>7339320.0437365472</v>
      </c>
      <c r="U8" s="26">
        <v>14670913.964660004</v>
      </c>
      <c r="V8" s="26">
        <f t="shared" ref="V8:V20" si="2">SUM(R8:U8)</f>
        <v>35969064.330993466</v>
      </c>
      <c r="W8" s="35"/>
      <c r="X8" s="26">
        <f t="shared" ref="X8:X21" si="3">SUM(D8:G8)+SUM(K8:N8)+SUM(R8:U8)</f>
        <v>79276374.532667547</v>
      </c>
    </row>
    <row r="9" spans="1:25" s="27" customFormat="1" ht="18" customHeight="1" x14ac:dyDescent="0.3">
      <c r="A9" s="173"/>
      <c r="B9" s="148" t="s">
        <v>49</v>
      </c>
      <c r="C9" s="194"/>
      <c r="D9" s="345">
        <v>140313.47488013739</v>
      </c>
      <c r="E9" s="345">
        <v>6356219.9184822757</v>
      </c>
      <c r="F9" s="345">
        <v>9127505.5245300569</v>
      </c>
      <c r="G9" s="26">
        <v>26981016.10118477</v>
      </c>
      <c r="H9" s="26">
        <f t="shared" si="0"/>
        <v>42605055.019077241</v>
      </c>
      <c r="I9" s="31"/>
      <c r="J9" s="31"/>
      <c r="K9" s="26">
        <v>10595668.561550561</v>
      </c>
      <c r="L9" s="26">
        <v>17816855.156330496</v>
      </c>
      <c r="M9" s="26">
        <v>17794546.418057188</v>
      </c>
      <c r="N9" s="26">
        <v>15138309.104315326</v>
      </c>
      <c r="O9" s="26">
        <f t="shared" si="1"/>
        <v>61345379.240253568</v>
      </c>
      <c r="P9" s="35"/>
      <c r="Q9" s="35"/>
      <c r="R9" s="26">
        <v>16088937.983488798</v>
      </c>
      <c r="S9" s="26">
        <v>23932372.603304476</v>
      </c>
      <c r="T9" s="26">
        <v>29123059.246918172</v>
      </c>
      <c r="U9" s="26">
        <v>61519349.620807499</v>
      </c>
      <c r="V9" s="26">
        <f t="shared" si="2"/>
        <v>130663719.45451894</v>
      </c>
      <c r="W9" s="35"/>
      <c r="X9" s="26">
        <f t="shared" si="3"/>
        <v>234614153.71384975</v>
      </c>
    </row>
    <row r="10" spans="1:25" s="27" customFormat="1" ht="18" customHeight="1" x14ac:dyDescent="0.3">
      <c r="A10" s="173"/>
      <c r="B10" s="148" t="s">
        <v>50</v>
      </c>
      <c r="C10" s="194"/>
      <c r="D10" s="345">
        <v>0</v>
      </c>
      <c r="E10" s="345">
        <v>0</v>
      </c>
      <c r="F10" s="345">
        <v>172341.2234504348</v>
      </c>
      <c r="G10" s="26">
        <v>0</v>
      </c>
      <c r="H10" s="26">
        <f t="shared" si="0"/>
        <v>172341.2234504348</v>
      </c>
      <c r="I10" s="31"/>
      <c r="J10" s="31"/>
      <c r="K10" s="26">
        <v>566444.61409960885</v>
      </c>
      <c r="L10" s="26">
        <v>0</v>
      </c>
      <c r="M10" s="26">
        <v>133521.91827281239</v>
      </c>
      <c r="N10" s="26">
        <v>6293448.7609258015</v>
      </c>
      <c r="O10" s="26">
        <f t="shared" si="1"/>
        <v>6993415.2932982231</v>
      </c>
      <c r="P10" s="35"/>
      <c r="Q10" s="35"/>
      <c r="R10" s="26">
        <v>952294.22306286357</v>
      </c>
      <c r="S10" s="26">
        <v>947320.98676334321</v>
      </c>
      <c r="T10" s="26">
        <v>3528719.8541398048</v>
      </c>
      <c r="U10" s="26">
        <v>17199047.659180731</v>
      </c>
      <c r="V10" s="26">
        <f t="shared" si="2"/>
        <v>22627382.723146744</v>
      </c>
      <c r="W10" s="35"/>
      <c r="X10" s="26">
        <f t="shared" si="3"/>
        <v>29793139.239895403</v>
      </c>
    </row>
    <row r="11" spans="1:25" s="27" customFormat="1" ht="18" customHeight="1" x14ac:dyDescent="0.3">
      <c r="A11" s="173"/>
      <c r="B11" s="148" t="s">
        <v>51</v>
      </c>
      <c r="C11" s="194"/>
      <c r="D11" s="345">
        <v>0</v>
      </c>
      <c r="E11" s="345">
        <v>170892.77789047066</v>
      </c>
      <c r="F11" s="345">
        <v>-46505.728965554386</v>
      </c>
      <c r="G11" s="26">
        <v>8239.3097849378537</v>
      </c>
      <c r="H11" s="26">
        <f t="shared" si="0"/>
        <v>132626.35870985413</v>
      </c>
      <c r="I11" s="31"/>
      <c r="J11" s="31"/>
      <c r="K11" s="26">
        <v>285173.96027976961</v>
      </c>
      <c r="L11" s="26">
        <v>3245499.2993769692</v>
      </c>
      <c r="M11" s="26">
        <v>4201159.6766221058</v>
      </c>
      <c r="N11" s="26">
        <v>2777644.3115521306</v>
      </c>
      <c r="O11" s="26">
        <f t="shared" si="1"/>
        <v>10509477.247830976</v>
      </c>
      <c r="P11" s="35"/>
      <c r="Q11" s="35"/>
      <c r="R11" s="26">
        <v>1571797.5800079871</v>
      </c>
      <c r="S11" s="26">
        <v>3965127.572396962</v>
      </c>
      <c r="T11" s="26">
        <v>7447813.7997487448</v>
      </c>
      <c r="U11" s="26">
        <v>14137742.111183617</v>
      </c>
      <c r="V11" s="26">
        <f t="shared" si="2"/>
        <v>27122481.063337311</v>
      </c>
      <c r="W11" s="35"/>
      <c r="X11" s="26">
        <f t="shared" si="3"/>
        <v>37764584.66987814</v>
      </c>
    </row>
    <row r="12" spans="1:25" s="29" customFormat="1" ht="18" customHeight="1" x14ac:dyDescent="0.3">
      <c r="A12" s="451"/>
      <c r="B12" s="149" t="s">
        <v>42</v>
      </c>
      <c r="C12" s="195"/>
      <c r="D12" s="346">
        <f>SUM(D8:D11)</f>
        <v>681887.97541483655</v>
      </c>
      <c r="E12" s="346">
        <f>SUM(E8:E11)</f>
        <v>9586465.2380630262</v>
      </c>
      <c r="F12" s="346">
        <f>SUM(F8:F11)</f>
        <v>13437149.438284868</v>
      </c>
      <c r="G12" s="83">
        <f>SUM(G8:G11)</f>
        <v>34243512.111054972</v>
      </c>
      <c r="H12" s="83">
        <f t="shared" si="0"/>
        <v>57949014.762817703</v>
      </c>
      <c r="I12" s="32"/>
      <c r="J12" s="32"/>
      <c r="K12" s="83">
        <f>SUM(K8:K11)</f>
        <v>16104464.213686101</v>
      </c>
      <c r="L12" s="83">
        <f>SUM(L8:L11)</f>
        <v>27213741.241422173</v>
      </c>
      <c r="M12" s="83">
        <f>SUM(M8:M11)</f>
        <v>30007721.090602554</v>
      </c>
      <c r="N12" s="83">
        <f>SUM(N8:N11)</f>
        <v>33790663.275765844</v>
      </c>
      <c r="O12" s="83">
        <f t="shared" si="1"/>
        <v>107116589.82147667</v>
      </c>
      <c r="P12" s="37"/>
      <c r="Q12" s="37"/>
      <c r="R12" s="83">
        <f>SUM(R8:R11)</f>
        <v>24689308.568722323</v>
      </c>
      <c r="S12" s="83">
        <f>SUM(S8:S11)</f>
        <v>36727372.702899024</v>
      </c>
      <c r="T12" s="83">
        <f>SUM(T8:T11)</f>
        <v>47438912.944543272</v>
      </c>
      <c r="U12" s="83">
        <f>SUM(U8:U11)</f>
        <v>107527053.35583185</v>
      </c>
      <c r="V12" s="83">
        <f t="shared" si="2"/>
        <v>216382647.57199645</v>
      </c>
      <c r="W12" s="37"/>
      <c r="X12" s="83">
        <f t="shared" si="3"/>
        <v>381448252.15629083</v>
      </c>
    </row>
    <row r="13" spans="1:25" s="27" customFormat="1" ht="18" customHeight="1" x14ac:dyDescent="0.3">
      <c r="A13" s="173"/>
      <c r="B13" s="150" t="s">
        <v>52</v>
      </c>
      <c r="C13" s="194"/>
      <c r="D13" s="347">
        <v>9226372.309243558</v>
      </c>
      <c r="E13" s="347">
        <v>17652250.510009371</v>
      </c>
      <c r="F13" s="347">
        <v>21825147.141676318</v>
      </c>
      <c r="G13" s="86">
        <v>25021264.079245999</v>
      </c>
      <c r="H13" s="86">
        <f t="shared" si="0"/>
        <v>73725034.040175244</v>
      </c>
      <c r="I13" s="31"/>
      <c r="J13" s="31"/>
      <c r="K13" s="86">
        <v>15388552.16869846</v>
      </c>
      <c r="L13" s="86">
        <v>16120244.381602392</v>
      </c>
      <c r="M13" s="86">
        <v>14392659.77724272</v>
      </c>
      <c r="N13" s="86">
        <v>15477093.10417366</v>
      </c>
      <c r="O13" s="86">
        <f t="shared" si="1"/>
        <v>61378549.431717232</v>
      </c>
      <c r="P13" s="35"/>
      <c r="Q13" s="35"/>
      <c r="R13" s="86">
        <v>8965639.8868573606</v>
      </c>
      <c r="S13" s="86">
        <v>5685846.5467897058</v>
      </c>
      <c r="T13" s="86">
        <v>5887585.5814186633</v>
      </c>
      <c r="U13" s="86">
        <v>21730635.626379937</v>
      </c>
      <c r="V13" s="86">
        <f t="shared" si="2"/>
        <v>42269707.641445667</v>
      </c>
      <c r="W13" s="35"/>
      <c r="X13" s="86">
        <f t="shared" si="3"/>
        <v>177373291.11333814</v>
      </c>
    </row>
    <row r="14" spans="1:25" s="27" customFormat="1" ht="18" customHeight="1" x14ac:dyDescent="0.3">
      <c r="A14" s="173"/>
      <c r="B14" s="150" t="s">
        <v>53</v>
      </c>
      <c r="C14" s="194"/>
      <c r="D14" s="347">
        <v>105622.79276878815</v>
      </c>
      <c r="E14" s="347">
        <v>219814.58655844964</v>
      </c>
      <c r="F14" s="347">
        <v>2186961.4774894752</v>
      </c>
      <c r="G14" s="86">
        <v>6467841.9435190987</v>
      </c>
      <c r="H14" s="86">
        <f t="shared" si="0"/>
        <v>8980240.8003358115</v>
      </c>
      <c r="I14" s="31"/>
      <c r="J14" s="31"/>
      <c r="K14" s="86">
        <v>1716654.5360799357</v>
      </c>
      <c r="L14" s="86">
        <v>224091.54277773388</v>
      </c>
      <c r="M14" s="86">
        <v>1226098.4499418586</v>
      </c>
      <c r="N14" s="86">
        <v>2660129.6874842327</v>
      </c>
      <c r="O14" s="86">
        <f t="shared" si="1"/>
        <v>5826974.216283761</v>
      </c>
      <c r="P14" s="35"/>
      <c r="Q14" s="35"/>
      <c r="R14" s="86">
        <v>958619.38736962155</v>
      </c>
      <c r="S14" s="86">
        <v>1423997.1094990503</v>
      </c>
      <c r="T14" s="86">
        <v>1777595.6894460656</v>
      </c>
      <c r="U14" s="86">
        <v>1709941.1817549951</v>
      </c>
      <c r="V14" s="86">
        <f t="shared" si="2"/>
        <v>5870153.3680697326</v>
      </c>
      <c r="W14" s="35"/>
      <c r="X14" s="86">
        <f t="shared" si="3"/>
        <v>20677368.384689305</v>
      </c>
    </row>
    <row r="15" spans="1:25" s="27" customFormat="1" ht="18" customHeight="1" x14ac:dyDescent="0.3">
      <c r="A15" s="173"/>
      <c r="B15" s="150" t="s">
        <v>54</v>
      </c>
      <c r="C15" s="194"/>
      <c r="D15" s="347">
        <v>1172420.303205715</v>
      </c>
      <c r="E15" s="347">
        <v>6267663.6255299803</v>
      </c>
      <c r="F15" s="347">
        <v>11178137.21992562</v>
      </c>
      <c r="G15" s="86">
        <v>7662327.8256691583</v>
      </c>
      <c r="H15" s="86">
        <f t="shared" si="0"/>
        <v>26280548.974330474</v>
      </c>
      <c r="I15" s="31"/>
      <c r="J15" s="31"/>
      <c r="K15" s="86">
        <v>5987321.7183500342</v>
      </c>
      <c r="L15" s="86">
        <v>9055205.4514137283</v>
      </c>
      <c r="M15" s="86">
        <v>15935627.91514077</v>
      </c>
      <c r="N15" s="86">
        <v>8781581.8914972842</v>
      </c>
      <c r="O15" s="86">
        <f t="shared" si="1"/>
        <v>39759736.976401821</v>
      </c>
      <c r="P15" s="35"/>
      <c r="Q15" s="35"/>
      <c r="R15" s="86">
        <v>5479684.9741843194</v>
      </c>
      <c r="S15" s="86">
        <v>13575799.134393945</v>
      </c>
      <c r="T15" s="86">
        <v>18039788.061191678</v>
      </c>
      <c r="U15" s="86">
        <v>19612958.741280764</v>
      </c>
      <c r="V15" s="86">
        <f t="shared" si="2"/>
        <v>56708230.911050707</v>
      </c>
      <c r="W15" s="35"/>
      <c r="X15" s="86">
        <f t="shared" si="3"/>
        <v>122748516.861783</v>
      </c>
    </row>
    <row r="16" spans="1:25" s="27" customFormat="1" ht="18" customHeight="1" x14ac:dyDescent="0.3">
      <c r="A16" s="173"/>
      <c r="B16" s="150" t="s">
        <v>55</v>
      </c>
      <c r="C16" s="194"/>
      <c r="D16" s="347">
        <v>535236.78185512917</v>
      </c>
      <c r="E16" s="347">
        <v>617105.27328666393</v>
      </c>
      <c r="F16" s="347">
        <v>1133866.8962089051</v>
      </c>
      <c r="G16" s="86">
        <v>1039050.5268683806</v>
      </c>
      <c r="H16" s="86">
        <f t="shared" si="0"/>
        <v>3325259.4782190789</v>
      </c>
      <c r="I16" s="31"/>
      <c r="J16" s="31"/>
      <c r="K16" s="86">
        <v>610167.72221459867</v>
      </c>
      <c r="L16" s="86">
        <v>1176619.7141915564</v>
      </c>
      <c r="M16" s="86">
        <v>1667026.6645440767</v>
      </c>
      <c r="N16" s="86">
        <v>915054.85334633756</v>
      </c>
      <c r="O16" s="86">
        <f t="shared" si="1"/>
        <v>4368868.9542965693</v>
      </c>
      <c r="P16" s="35"/>
      <c r="Q16" s="35"/>
      <c r="R16" s="86">
        <v>678858.65144563839</v>
      </c>
      <c r="S16" s="86">
        <v>1484544.4108407861</v>
      </c>
      <c r="T16" s="86">
        <v>1648271.451915063</v>
      </c>
      <c r="U16" s="86">
        <v>1538559.6863823347</v>
      </c>
      <c r="V16" s="86">
        <f t="shared" si="2"/>
        <v>5350234.2005838221</v>
      </c>
      <c r="W16" s="35"/>
      <c r="X16" s="86">
        <f t="shared" si="3"/>
        <v>13044362.63309947</v>
      </c>
    </row>
    <row r="17" spans="1:24" s="27" customFormat="1" ht="18" customHeight="1" x14ac:dyDescent="0.3">
      <c r="A17" s="173"/>
      <c r="B17" s="150" t="s">
        <v>56</v>
      </c>
      <c r="C17" s="194"/>
      <c r="D17" s="347">
        <v>640.76939819711583</v>
      </c>
      <c r="E17" s="347">
        <v>31384.886496182928</v>
      </c>
      <c r="F17" s="347">
        <v>78344.653517349114</v>
      </c>
      <c r="G17" s="86">
        <v>84827.469580406527</v>
      </c>
      <c r="H17" s="86">
        <f t="shared" si="0"/>
        <v>195197.77899213569</v>
      </c>
      <c r="I17" s="31"/>
      <c r="J17" s="31"/>
      <c r="K17" s="86">
        <v>101307.09780099711</v>
      </c>
      <c r="L17" s="86">
        <v>82551.768495360797</v>
      </c>
      <c r="M17" s="86">
        <v>121216.74647404219</v>
      </c>
      <c r="N17" s="86">
        <v>123594.21667516115</v>
      </c>
      <c r="O17" s="86">
        <f t="shared" si="1"/>
        <v>428669.82944556128</v>
      </c>
      <c r="P17" s="35"/>
      <c r="Q17" s="35"/>
      <c r="R17" s="86">
        <v>75108.361093863496</v>
      </c>
      <c r="S17" s="86">
        <v>92835.367301644525</v>
      </c>
      <c r="T17" s="86">
        <v>106687.15160024317</v>
      </c>
      <c r="U17" s="86">
        <v>200933.47043339626</v>
      </c>
      <c r="V17" s="86">
        <f t="shared" si="2"/>
        <v>475564.35042914748</v>
      </c>
      <c r="W17" s="35"/>
      <c r="X17" s="86">
        <f t="shared" si="3"/>
        <v>1099431.9588668444</v>
      </c>
    </row>
    <row r="18" spans="1:24" s="27" customFormat="1" ht="18" customHeight="1" x14ac:dyDescent="0.3">
      <c r="A18" s="173"/>
      <c r="B18" s="150" t="s">
        <v>57</v>
      </c>
      <c r="C18" s="194"/>
      <c r="D18" s="347">
        <v>0</v>
      </c>
      <c r="E18" s="347">
        <v>0</v>
      </c>
      <c r="F18" s="347">
        <v>20939.523801765863</v>
      </c>
      <c r="G18" s="86">
        <v>339138.40824236016</v>
      </c>
      <c r="H18" s="86">
        <f t="shared" si="0"/>
        <v>360077.93204412604</v>
      </c>
      <c r="I18" s="31"/>
      <c r="J18" s="31"/>
      <c r="K18" s="86">
        <v>231781.21618806239</v>
      </c>
      <c r="L18" s="86">
        <v>7335.4227542612934</v>
      </c>
      <c r="M18" s="86">
        <v>305354.27541238128</v>
      </c>
      <c r="N18" s="86">
        <v>137806.36874393583</v>
      </c>
      <c r="O18" s="86">
        <f t="shared" si="1"/>
        <v>682277.28309864085</v>
      </c>
      <c r="P18" s="35"/>
      <c r="Q18" s="35"/>
      <c r="R18" s="86">
        <v>0</v>
      </c>
      <c r="S18" s="86">
        <v>0</v>
      </c>
      <c r="T18" s="86">
        <v>0</v>
      </c>
      <c r="U18" s="86">
        <v>0</v>
      </c>
      <c r="V18" s="86">
        <f t="shared" si="2"/>
        <v>0</v>
      </c>
      <c r="W18" s="35"/>
      <c r="X18" s="86">
        <f t="shared" si="3"/>
        <v>1042355.2151427669</v>
      </c>
    </row>
    <row r="19" spans="1:24" s="27" customFormat="1" ht="18" customHeight="1" x14ac:dyDescent="0.3">
      <c r="A19" s="173"/>
      <c r="B19" s="150" t="s">
        <v>58</v>
      </c>
      <c r="C19" s="194"/>
      <c r="D19" s="347">
        <v>533658.78370772325</v>
      </c>
      <c r="E19" s="347">
        <v>1189601.75496953</v>
      </c>
      <c r="F19" s="347">
        <v>1541346.9472459485</v>
      </c>
      <c r="G19" s="86">
        <v>1362941.0739766723</v>
      </c>
      <c r="H19" s="86">
        <f t="shared" si="0"/>
        <v>4627548.559899874</v>
      </c>
      <c r="I19" s="31"/>
      <c r="J19" s="31"/>
      <c r="K19" s="86">
        <v>505938.16512258723</v>
      </c>
      <c r="L19" s="86">
        <v>1641940.8582402803</v>
      </c>
      <c r="M19" s="86">
        <v>948927.73110203259</v>
      </c>
      <c r="N19" s="86">
        <v>1069310.0888278671</v>
      </c>
      <c r="O19" s="86">
        <f t="shared" si="1"/>
        <v>4166116.8432927672</v>
      </c>
      <c r="P19" s="35"/>
      <c r="Q19" s="35"/>
      <c r="R19" s="86">
        <v>666170.23177503422</v>
      </c>
      <c r="S19" s="86">
        <v>1718708.8889232967</v>
      </c>
      <c r="T19" s="86">
        <v>517069.45347638056</v>
      </c>
      <c r="U19" s="86">
        <v>955135.38596081547</v>
      </c>
      <c r="V19" s="86">
        <f t="shared" si="2"/>
        <v>3857083.960135527</v>
      </c>
      <c r="W19" s="35"/>
      <c r="X19" s="86">
        <f t="shared" si="3"/>
        <v>12650749.363328168</v>
      </c>
    </row>
    <row r="20" spans="1:24" s="29" customFormat="1" ht="18" customHeight="1" x14ac:dyDescent="0.3">
      <c r="A20" s="451"/>
      <c r="B20" s="151" t="s">
        <v>43</v>
      </c>
      <c r="C20" s="195"/>
      <c r="D20" s="88">
        <f>SUM(D13:D19)</f>
        <v>11573951.74017911</v>
      </c>
      <c r="E20" s="88">
        <f>SUM(E13:E19)</f>
        <v>25977820.636850175</v>
      </c>
      <c r="F20" s="88">
        <f>SUM(F13:F19)</f>
        <v>37964743.859865382</v>
      </c>
      <c r="G20" s="88">
        <f>SUM(G13:G19)</f>
        <v>41977391.327102073</v>
      </c>
      <c r="H20" s="88">
        <f t="shared" si="0"/>
        <v>117493907.56399673</v>
      </c>
      <c r="I20" s="32"/>
      <c r="J20" s="32"/>
      <c r="K20" s="88">
        <f>SUM(K13:K19)</f>
        <v>24541722.624454673</v>
      </c>
      <c r="L20" s="88">
        <f>SUM(L13:L19)</f>
        <v>28307989.139475312</v>
      </c>
      <c r="M20" s="88">
        <f>SUM(M13:M19)</f>
        <v>34596911.559857883</v>
      </c>
      <c r="N20" s="88">
        <f>SUM(N13:N19)</f>
        <v>29164570.210748482</v>
      </c>
      <c r="O20" s="88">
        <f t="shared" si="1"/>
        <v>116611193.53453635</v>
      </c>
      <c r="P20" s="37"/>
      <c r="Q20" s="37"/>
      <c r="R20" s="88">
        <f>SUM(R13:R19)</f>
        <v>16824081.492725838</v>
      </c>
      <c r="S20" s="88">
        <f>SUM(S13:S19)</f>
        <v>23981731.457748428</v>
      </c>
      <c r="T20" s="88">
        <f>SUM(T13:T19)</f>
        <v>27976997.389048092</v>
      </c>
      <c r="U20" s="88">
        <f>SUM(U13:U19)</f>
        <v>45748164.092192248</v>
      </c>
      <c r="V20" s="88">
        <f t="shared" si="2"/>
        <v>114530974.43171461</v>
      </c>
      <c r="W20" s="37"/>
      <c r="X20" s="88">
        <f t="shared" si="3"/>
        <v>348636075.53024769</v>
      </c>
    </row>
    <row r="21" spans="1:24" s="27" customFormat="1" ht="24.95" customHeight="1" x14ac:dyDescent="0.3">
      <c r="A21" s="173"/>
      <c r="B21" s="152" t="s">
        <v>168</v>
      </c>
      <c r="C21" s="195"/>
      <c r="D21" s="102">
        <f>D20+D12</f>
        <v>12255839.715593947</v>
      </c>
      <c r="E21" s="102">
        <f>E20+E12</f>
        <v>35564285.874913201</v>
      </c>
      <c r="F21" s="102">
        <f>F20+F12</f>
        <v>51401893.298150249</v>
      </c>
      <c r="G21" s="102">
        <f>G20+G12</f>
        <v>76220903.438157052</v>
      </c>
      <c r="H21" s="102">
        <f t="shared" si="0"/>
        <v>175442922.32681444</v>
      </c>
      <c r="I21" s="31"/>
      <c r="J21" s="31"/>
      <c r="K21" s="102">
        <f>K20+K12</f>
        <v>40646186.838140771</v>
      </c>
      <c r="L21" s="102">
        <f>L20+L12</f>
        <v>55521730.380897485</v>
      </c>
      <c r="M21" s="102">
        <f>M20+M12</f>
        <v>64604632.650460437</v>
      </c>
      <c r="N21" s="102">
        <f>N20+N12</f>
        <v>62955233.48651433</v>
      </c>
      <c r="O21" s="102">
        <f>O20+O12</f>
        <v>223727783.356013</v>
      </c>
      <c r="P21" s="35"/>
      <c r="Q21" s="35"/>
      <c r="R21" s="102">
        <f>R20+R12</f>
        <v>41513390.061448157</v>
      </c>
      <c r="S21" s="102">
        <f>S20+S12</f>
        <v>60709104.160647452</v>
      </c>
      <c r="T21" s="102">
        <f>T20+T12</f>
        <v>75415910.333591372</v>
      </c>
      <c r="U21" s="102">
        <f>U20+U12</f>
        <v>153275217.44802409</v>
      </c>
      <c r="V21" s="102">
        <f>V20+V12</f>
        <v>330913622.00371104</v>
      </c>
      <c r="W21" s="35"/>
      <c r="X21" s="102">
        <f t="shared" si="3"/>
        <v>730084327.68653858</v>
      </c>
    </row>
    <row r="22" spans="1:24" s="27" customFormat="1" ht="24.95" customHeight="1" x14ac:dyDescent="0.3">
      <c r="A22" s="173"/>
      <c r="B22" s="152" t="s">
        <v>169</v>
      </c>
      <c r="C22" s="195"/>
      <c r="D22" s="102">
        <f>D21</f>
        <v>12255839.715593947</v>
      </c>
      <c r="E22" s="102">
        <f>D22+E21</f>
        <v>47820125.59050715</v>
      </c>
      <c r="F22" s="102">
        <f>E22+F21</f>
        <v>99222018.888657391</v>
      </c>
      <c r="G22" s="102">
        <f>F22+G21</f>
        <v>175442922.32681444</v>
      </c>
      <c r="H22" s="102"/>
      <c r="I22" s="31"/>
      <c r="J22" s="31"/>
      <c r="K22" s="102">
        <f>G22+K21</f>
        <v>216089109.1649552</v>
      </c>
      <c r="L22" s="102">
        <f>K22+L21</f>
        <v>271610839.54585266</v>
      </c>
      <c r="M22" s="102">
        <f>L22+M21</f>
        <v>336215472.19631308</v>
      </c>
      <c r="N22" s="102">
        <f>M22+N21</f>
        <v>399170705.68282741</v>
      </c>
      <c r="O22" s="102"/>
      <c r="P22" s="35"/>
      <c r="Q22" s="35"/>
      <c r="R22" s="102">
        <f>N22+R21</f>
        <v>440684095.74427557</v>
      </c>
      <c r="S22" s="102">
        <f>R22+S21</f>
        <v>501393199.90492302</v>
      </c>
      <c r="T22" s="102">
        <f>S22+T21</f>
        <v>576809110.23851442</v>
      </c>
      <c r="U22" s="102">
        <f>T22+U21</f>
        <v>730084327.68653846</v>
      </c>
      <c r="V22" s="102"/>
      <c r="W22" s="35"/>
      <c r="X22" s="102"/>
    </row>
    <row r="23" spans="1:24" s="27" customFormat="1" ht="18" customHeight="1" x14ac:dyDescent="0.3">
      <c r="A23" s="173"/>
      <c r="B23" s="153"/>
      <c r="C23" s="197"/>
      <c r="D23" s="59"/>
      <c r="E23" s="59"/>
      <c r="F23" s="59"/>
      <c r="G23" s="59"/>
      <c r="H23" s="59"/>
      <c r="J23" s="59"/>
      <c r="K23" s="59"/>
      <c r="L23" s="59"/>
      <c r="M23" s="59"/>
      <c r="N23" s="59"/>
      <c r="O23" s="59"/>
      <c r="P23" s="36"/>
      <c r="Q23" s="36"/>
      <c r="R23" s="59"/>
      <c r="S23" s="59"/>
      <c r="T23" s="59"/>
      <c r="U23" s="59"/>
      <c r="V23" s="59"/>
      <c r="W23" s="36"/>
      <c r="X23" s="59"/>
    </row>
    <row r="24" spans="1:24" s="27" customFormat="1" ht="36" customHeight="1" x14ac:dyDescent="0.3">
      <c r="A24" s="173"/>
      <c r="B24" s="22" t="s">
        <v>170</v>
      </c>
      <c r="C24" s="188"/>
      <c r="D24" s="22" t="s">
        <v>1</v>
      </c>
      <c r="E24" s="22" t="s">
        <v>2</v>
      </c>
      <c r="F24" s="22" t="s">
        <v>3</v>
      </c>
      <c r="G24" s="22" t="s">
        <v>4</v>
      </c>
      <c r="H24" s="22" t="s">
        <v>13</v>
      </c>
      <c r="I24" s="23"/>
      <c r="J24" s="23"/>
      <c r="K24" s="22" t="s">
        <v>5</v>
      </c>
      <c r="L24" s="22" t="s">
        <v>6</v>
      </c>
      <c r="M24" s="22" t="s">
        <v>7</v>
      </c>
      <c r="N24" s="22" t="s">
        <v>8</v>
      </c>
      <c r="O24" s="22" t="s">
        <v>14</v>
      </c>
      <c r="P24" s="34"/>
      <c r="Q24" s="34"/>
      <c r="R24" s="22" t="s">
        <v>9</v>
      </c>
      <c r="S24" s="22" t="s">
        <v>10</v>
      </c>
      <c r="T24" s="22" t="s">
        <v>11</v>
      </c>
      <c r="U24" s="22" t="s">
        <v>12</v>
      </c>
      <c r="V24" s="22" t="s">
        <v>15</v>
      </c>
      <c r="W24" s="34"/>
      <c r="X24" s="22" t="s">
        <v>16</v>
      </c>
    </row>
    <row r="25" spans="1:24" s="27" customFormat="1" ht="18" customHeight="1" x14ac:dyDescent="0.3">
      <c r="A25" s="452"/>
      <c r="B25" s="148" t="s">
        <v>48</v>
      </c>
      <c r="C25" s="194"/>
      <c r="D25" s="26">
        <v>533381.88724412106</v>
      </c>
      <c r="E25" s="26">
        <v>4416400.1138161588</v>
      </c>
      <c r="F25" s="26">
        <v>5819248.3460571766</v>
      </c>
      <c r="G25" s="26">
        <v>5962627.8345497157</v>
      </c>
      <c r="H25" s="26">
        <f t="shared" ref="H25:H38" si="4">SUM(D25:G25)</f>
        <v>16731658.181667173</v>
      </c>
      <c r="I25" s="31"/>
      <c r="J25" s="31"/>
      <c r="K25" s="26">
        <v>3109107.4964247197</v>
      </c>
      <c r="L25" s="306">
        <v>4544080.1870822795</v>
      </c>
      <c r="M25" s="306">
        <v>5979052.8777398393</v>
      </c>
      <c r="N25" s="306">
        <v>7414025.5683974028</v>
      </c>
      <c r="O25" s="306">
        <f t="shared" ref="O25:O38" si="5">SUM(K25:N25)</f>
        <v>21046266.129644241</v>
      </c>
      <c r="P25" s="35"/>
      <c r="Q25" s="35"/>
      <c r="R25" s="26">
        <v>5565107.327312151</v>
      </c>
      <c r="S25" s="26">
        <v>7352751.5410627974</v>
      </c>
      <c r="T25" s="26">
        <v>9178907.1371317469</v>
      </c>
      <c r="U25" s="26">
        <v>10072467.694922991</v>
      </c>
      <c r="V25" s="26">
        <f t="shared" ref="V25:V38" si="6">SUM(R25:U25)</f>
        <v>32169233.700429685</v>
      </c>
      <c r="W25" s="35"/>
      <c r="X25" s="26">
        <f>SUM(D25:G25)+SUM(K25:N25)+SUM(R25:U25)</f>
        <v>69947158.011741102</v>
      </c>
    </row>
    <row r="26" spans="1:24" s="27" customFormat="1" ht="18" customHeight="1" x14ac:dyDescent="0.3">
      <c r="A26" s="452"/>
      <c r="B26" s="148" t="s">
        <v>49</v>
      </c>
      <c r="C26" s="194"/>
      <c r="D26" s="26">
        <v>92622.277450184993</v>
      </c>
      <c r="E26" s="26">
        <v>5355100.6913958937</v>
      </c>
      <c r="F26" s="26">
        <v>11358826.869861919</v>
      </c>
      <c r="G26" s="26">
        <v>19150145.971559919</v>
      </c>
      <c r="H26" s="26">
        <f t="shared" si="4"/>
        <v>35956695.810267918</v>
      </c>
      <c r="I26" s="31"/>
      <c r="J26" s="31"/>
      <c r="K26" s="26">
        <v>5426329.7785595907</v>
      </c>
      <c r="L26" s="306">
        <v>7930789.6763563203</v>
      </c>
      <c r="M26" s="306">
        <v>10435249.574153049</v>
      </c>
      <c r="N26" s="306">
        <v>12939709.471949784</v>
      </c>
      <c r="O26" s="306">
        <f t="shared" si="5"/>
        <v>36732078.501018748</v>
      </c>
      <c r="P26" s="35"/>
      <c r="Q26" s="35"/>
      <c r="R26" s="26">
        <v>9483689.999529345</v>
      </c>
      <c r="S26" s="26">
        <v>12530075.730395697</v>
      </c>
      <c r="T26" s="26">
        <v>15642090.026872572</v>
      </c>
      <c r="U26" s="26">
        <v>17164837.177553602</v>
      </c>
      <c r="V26" s="26">
        <f t="shared" si="6"/>
        <v>54820692.934351213</v>
      </c>
      <c r="W26" s="35"/>
      <c r="X26" s="26">
        <f t="shared" ref="X26:X38" si="7">SUM(D26:G26)+SUM(K26:N26)+SUM(R26:U26)</f>
        <v>127509467.24563786</v>
      </c>
    </row>
    <row r="27" spans="1:24" s="27" customFormat="1" ht="18" customHeight="1" x14ac:dyDescent="0.3">
      <c r="A27" s="452"/>
      <c r="B27" s="148" t="s">
        <v>50</v>
      </c>
      <c r="C27" s="194"/>
      <c r="D27" s="26">
        <v>0</v>
      </c>
      <c r="E27" s="26">
        <v>0</v>
      </c>
      <c r="F27" s="26">
        <v>252435.95731204018</v>
      </c>
      <c r="G27" s="26">
        <v>1087353.0150643063</v>
      </c>
      <c r="H27" s="26">
        <f t="shared" si="4"/>
        <v>1339788.9723763466</v>
      </c>
      <c r="I27" s="31"/>
      <c r="J27" s="31"/>
      <c r="K27" s="26">
        <v>193366.59165823617</v>
      </c>
      <c r="L27" s="306">
        <v>282612.71088511421</v>
      </c>
      <c r="M27" s="306">
        <v>371858.83011199225</v>
      </c>
      <c r="N27" s="306">
        <v>461104.94933887053</v>
      </c>
      <c r="O27" s="306">
        <f t="shared" si="5"/>
        <v>1308943.0819942132</v>
      </c>
      <c r="P27" s="35"/>
      <c r="Q27" s="35"/>
      <c r="R27" s="26">
        <v>263741.59691896377</v>
      </c>
      <c r="S27" s="26">
        <v>348461.64128246676</v>
      </c>
      <c r="T27" s="26">
        <v>435006.81728760723</v>
      </c>
      <c r="U27" s="26">
        <v>477354.44413373433</v>
      </c>
      <c r="V27" s="26">
        <f t="shared" si="6"/>
        <v>1524564.499622772</v>
      </c>
      <c r="W27" s="35"/>
      <c r="X27" s="26">
        <f t="shared" si="7"/>
        <v>4173296.5539933317</v>
      </c>
    </row>
    <row r="28" spans="1:24" s="27" customFormat="1" ht="18" customHeight="1" x14ac:dyDescent="0.3">
      <c r="A28" s="452"/>
      <c r="B28" s="148" t="s">
        <v>51</v>
      </c>
      <c r="C28" s="194"/>
      <c r="D28" s="26">
        <v>0</v>
      </c>
      <c r="E28" s="26">
        <v>0</v>
      </c>
      <c r="F28" s="26">
        <v>380201.05892519513</v>
      </c>
      <c r="G28" s="26">
        <v>1637693.6635929667</v>
      </c>
      <c r="H28" s="26">
        <f t="shared" si="4"/>
        <v>2017894.7225181619</v>
      </c>
      <c r="I28" s="31"/>
      <c r="J28" s="31"/>
      <c r="K28" s="26">
        <v>409566.4640314079</v>
      </c>
      <c r="L28" s="306">
        <v>598597.13973821118</v>
      </c>
      <c r="M28" s="306">
        <v>787627.81544501451</v>
      </c>
      <c r="N28" s="306">
        <v>976658.49115181819</v>
      </c>
      <c r="O28" s="306">
        <f t="shared" si="5"/>
        <v>2772449.9103664518</v>
      </c>
      <c r="P28" s="35"/>
      <c r="Q28" s="35"/>
      <c r="R28" s="26">
        <v>763554.05342035764</v>
      </c>
      <c r="S28" s="26">
        <v>1008825.6906417746</v>
      </c>
      <c r="T28" s="26">
        <v>1259381.2371110232</v>
      </c>
      <c r="U28" s="26">
        <v>1381981.1701850165</v>
      </c>
      <c r="V28" s="26">
        <f t="shared" si="6"/>
        <v>4413742.1513581723</v>
      </c>
      <c r="W28" s="35"/>
      <c r="X28" s="26">
        <f t="shared" si="7"/>
        <v>9204086.7842427865</v>
      </c>
    </row>
    <row r="29" spans="1:24" s="29" customFormat="1" ht="18" customHeight="1" x14ac:dyDescent="0.3">
      <c r="A29" s="452"/>
      <c r="B29" s="149" t="s">
        <v>42</v>
      </c>
      <c r="C29" s="195"/>
      <c r="D29" s="83">
        <f>SUM(D25:D28)</f>
        <v>626004.16469430609</v>
      </c>
      <c r="E29" s="83">
        <f>SUM(E25:E28)</f>
        <v>9771500.8052120525</v>
      </c>
      <c r="F29" s="83">
        <f>SUM(F25:F28)</f>
        <v>17810712.232156333</v>
      </c>
      <c r="G29" s="83">
        <f>SUM(G25:G28)</f>
        <v>27837820.484766912</v>
      </c>
      <c r="H29" s="83">
        <f t="shared" si="4"/>
        <v>56046037.686829597</v>
      </c>
      <c r="I29" s="32"/>
      <c r="J29" s="32"/>
      <c r="K29" s="83">
        <f>SUM(K25:K28)</f>
        <v>9138370.3306739554</v>
      </c>
      <c r="L29" s="83">
        <f>SUM(L25:L28)</f>
        <v>13356079.714061925</v>
      </c>
      <c r="M29" s="83">
        <f>SUM(M25:M28)</f>
        <v>17573789.097449895</v>
      </c>
      <c r="N29" s="83">
        <f>SUM(N25:N28)</f>
        <v>21791498.480837878</v>
      </c>
      <c r="O29" s="83">
        <f t="shared" si="5"/>
        <v>61859737.623023659</v>
      </c>
      <c r="P29" s="37"/>
      <c r="Q29" s="37"/>
      <c r="R29" s="83">
        <f>SUM(R25:R28)</f>
        <v>16076092.977180816</v>
      </c>
      <c r="S29" s="83">
        <f>SUM(S25:S28)</f>
        <v>21240114.603382736</v>
      </c>
      <c r="T29" s="83">
        <f>SUM(T25:T28)</f>
        <v>26515385.218402952</v>
      </c>
      <c r="U29" s="83">
        <f>SUM(U25:U28)</f>
        <v>29096640.486795343</v>
      </c>
      <c r="V29" s="83">
        <f t="shared" si="6"/>
        <v>92928233.285761848</v>
      </c>
      <c r="W29" s="35"/>
      <c r="X29" s="83">
        <f t="shared" si="7"/>
        <v>210834008.59561509</v>
      </c>
    </row>
    <row r="30" spans="1:24" s="27" customFormat="1" ht="18" customHeight="1" x14ac:dyDescent="0.3">
      <c r="A30" s="452"/>
      <c r="B30" s="150" t="s">
        <v>52</v>
      </c>
      <c r="C30" s="194"/>
      <c r="D30" s="86">
        <v>8513072.444285715</v>
      </c>
      <c r="E30" s="86">
        <v>12430592.507142855</v>
      </c>
      <c r="F30" s="86">
        <v>11752560.188571427</v>
      </c>
      <c r="G30" s="86">
        <v>14238678.690000001</v>
      </c>
      <c r="H30" s="86">
        <f t="shared" si="4"/>
        <v>46934903.829999998</v>
      </c>
      <c r="I30" s="31"/>
      <c r="J30" s="31"/>
      <c r="K30" s="86">
        <v>10969093.095341137</v>
      </c>
      <c r="L30" s="307">
        <v>8960228.8188043404</v>
      </c>
      <c r="M30" s="307">
        <v>8471489.0650513768</v>
      </c>
      <c r="N30" s="307">
        <v>10263534.828812234</v>
      </c>
      <c r="O30" s="307">
        <f t="shared" si="5"/>
        <v>38664345.808009088</v>
      </c>
      <c r="P30" s="35"/>
      <c r="Q30" s="35"/>
      <c r="R30" s="86">
        <v>7568722.1100000003</v>
      </c>
      <c r="S30" s="86">
        <v>5978375.0999999996</v>
      </c>
      <c r="T30" s="86">
        <v>5591457.0800000001</v>
      </c>
      <c r="U30" s="86">
        <v>7010156.5099999998</v>
      </c>
      <c r="V30" s="86">
        <f t="shared" si="6"/>
        <v>26148710.799999997</v>
      </c>
      <c r="W30" s="35"/>
      <c r="X30" s="86">
        <f t="shared" si="7"/>
        <v>111747960.43800908</v>
      </c>
    </row>
    <row r="31" spans="1:24" s="27" customFormat="1" ht="18" customHeight="1" x14ac:dyDescent="0.3">
      <c r="A31" s="452"/>
      <c r="B31" s="150" t="s">
        <v>53</v>
      </c>
      <c r="C31" s="194"/>
      <c r="D31" s="86">
        <v>246546.0809677419</v>
      </c>
      <c r="E31" s="86">
        <v>1162288.6674193547</v>
      </c>
      <c r="F31" s="86">
        <v>1444055.617096774</v>
      </c>
      <c r="G31" s="86">
        <v>1514497.354516129</v>
      </c>
      <c r="H31" s="86">
        <f t="shared" si="4"/>
        <v>4367387.72</v>
      </c>
      <c r="I31" s="31"/>
      <c r="J31" s="31"/>
      <c r="K31" s="86">
        <v>2680692.3447825741</v>
      </c>
      <c r="L31" s="307">
        <v>2268267.4326480585</v>
      </c>
      <c r="M31" s="307">
        <v>2056373.585481362</v>
      </c>
      <c r="N31" s="307">
        <v>2204616.9216912622</v>
      </c>
      <c r="O31" s="307">
        <f t="shared" si="5"/>
        <v>9209950.2846032567</v>
      </c>
      <c r="P31" s="35"/>
      <c r="Q31" s="35"/>
      <c r="R31" s="86">
        <v>3201945.1500000004</v>
      </c>
      <c r="S31" s="86">
        <v>4163507.6399999997</v>
      </c>
      <c r="T31" s="86">
        <v>3714378.12</v>
      </c>
      <c r="U31" s="86">
        <v>4028594.2299999995</v>
      </c>
      <c r="V31" s="86">
        <f t="shared" si="6"/>
        <v>15108425.140000001</v>
      </c>
      <c r="W31" s="35"/>
      <c r="X31" s="86">
        <f t="shared" si="7"/>
        <v>28685763.144603256</v>
      </c>
    </row>
    <row r="32" spans="1:24" s="27" customFormat="1" ht="18" customHeight="1" x14ac:dyDescent="0.3">
      <c r="A32" s="452"/>
      <c r="B32" s="150" t="s">
        <v>54</v>
      </c>
      <c r="C32" s="194"/>
      <c r="D32" s="86">
        <v>1114520.4110463765</v>
      </c>
      <c r="E32" s="86">
        <v>6686447.4084884049</v>
      </c>
      <c r="F32" s="86">
        <v>7243370.0851166677</v>
      </c>
      <c r="G32" s="86">
        <v>3529202.1253485493</v>
      </c>
      <c r="H32" s="86">
        <f t="shared" si="4"/>
        <v>18573540.029999997</v>
      </c>
      <c r="I32" s="31"/>
      <c r="J32" s="31"/>
      <c r="K32" s="86">
        <v>5006930.8881723508</v>
      </c>
      <c r="L32" s="307">
        <v>16688713.980838418</v>
      </c>
      <c r="M32" s="307">
        <v>12098763.421746431</v>
      </c>
      <c r="N32" s="307">
        <v>6711500.132066289</v>
      </c>
      <c r="O32" s="307">
        <f t="shared" si="5"/>
        <v>40505908.422823489</v>
      </c>
      <c r="P32" s="35"/>
      <c r="Q32" s="35"/>
      <c r="R32" s="86">
        <v>6705753.1299999999</v>
      </c>
      <c r="S32" s="86">
        <v>23562650.649999999</v>
      </c>
      <c r="T32" s="86">
        <v>25970099.189999998</v>
      </c>
      <c r="U32" s="86">
        <v>12327890.84</v>
      </c>
      <c r="V32" s="86">
        <f t="shared" si="6"/>
        <v>68566393.810000002</v>
      </c>
      <c r="W32" s="35"/>
      <c r="X32" s="86">
        <f t="shared" si="7"/>
        <v>127645842.26282349</v>
      </c>
    </row>
    <row r="33" spans="1:24" s="27" customFormat="1" ht="18" customHeight="1" x14ac:dyDescent="0.3">
      <c r="A33" s="452"/>
      <c r="B33" s="150" t="s">
        <v>55</v>
      </c>
      <c r="C33" s="194"/>
      <c r="D33" s="86">
        <v>1398293.750582705</v>
      </c>
      <c r="E33" s="86">
        <v>1693455.9708549604</v>
      </c>
      <c r="F33" s="86">
        <v>1620112.6312721574</v>
      </c>
      <c r="G33" s="86">
        <v>1376827.407290177</v>
      </c>
      <c r="H33" s="86">
        <f t="shared" si="4"/>
        <v>6088689.7599999998</v>
      </c>
      <c r="I33" s="31"/>
      <c r="J33" s="31"/>
      <c r="K33" s="86">
        <v>1296642.6401217701</v>
      </c>
      <c r="L33" s="307">
        <v>1861845.8422261314</v>
      </c>
      <c r="M33" s="307">
        <v>1904592.3028894877</v>
      </c>
      <c r="N33" s="307">
        <v>1244396.9659776688</v>
      </c>
      <c r="O33" s="307">
        <f t="shared" si="5"/>
        <v>6307477.7512150574</v>
      </c>
      <c r="P33" s="35"/>
      <c r="Q33" s="35"/>
      <c r="R33" s="86">
        <v>1590799.41</v>
      </c>
      <c r="S33" s="86">
        <v>2527057.3499999996</v>
      </c>
      <c r="T33" s="86">
        <v>2450200.3499999996</v>
      </c>
      <c r="U33" s="86">
        <v>857164.45</v>
      </c>
      <c r="V33" s="86">
        <f t="shared" si="6"/>
        <v>7425221.5599999996</v>
      </c>
      <c r="W33" s="35"/>
      <c r="X33" s="86">
        <f t="shared" si="7"/>
        <v>19821389.071215056</v>
      </c>
    </row>
    <row r="34" spans="1:24" s="27" customFormat="1" ht="18" customHeight="1" x14ac:dyDescent="0.3">
      <c r="A34" s="452"/>
      <c r="B34" s="150" t="s">
        <v>56</v>
      </c>
      <c r="C34" s="194"/>
      <c r="D34" s="86">
        <v>10084.9928</v>
      </c>
      <c r="E34" s="86">
        <v>473994.66159999999</v>
      </c>
      <c r="F34" s="86">
        <v>332804.76240000001</v>
      </c>
      <c r="G34" s="86">
        <v>191614.86320000002</v>
      </c>
      <c r="H34" s="86">
        <f t="shared" si="4"/>
        <v>1008499.28</v>
      </c>
      <c r="I34" s="31"/>
      <c r="J34" s="31"/>
      <c r="K34" s="86">
        <v>203037.60708427953</v>
      </c>
      <c r="L34" s="307">
        <v>302475.39338942658</v>
      </c>
      <c r="M34" s="307">
        <v>302475.3933894264</v>
      </c>
      <c r="N34" s="307">
        <v>202474.84081930373</v>
      </c>
      <c r="O34" s="307">
        <f t="shared" si="5"/>
        <v>1010463.2346824362</v>
      </c>
      <c r="P34" s="35"/>
      <c r="Q34" s="35"/>
      <c r="R34" s="86">
        <v>266582.08</v>
      </c>
      <c r="S34" s="86">
        <v>325649.52</v>
      </c>
      <c r="T34" s="86">
        <v>325460.24</v>
      </c>
      <c r="U34" s="86">
        <v>92733.43</v>
      </c>
      <c r="V34" s="86">
        <f t="shared" si="6"/>
        <v>1010425.27</v>
      </c>
      <c r="W34" s="35"/>
      <c r="X34" s="86">
        <f t="shared" si="7"/>
        <v>3029387.7846824364</v>
      </c>
    </row>
    <row r="35" spans="1:24" s="27" customFormat="1" ht="18" customHeight="1" x14ac:dyDescent="0.3">
      <c r="A35" s="452"/>
      <c r="B35" s="150" t="s">
        <v>57</v>
      </c>
      <c r="C35" s="194"/>
      <c r="D35" s="86">
        <v>0</v>
      </c>
      <c r="E35" s="86">
        <v>103884.19795287187</v>
      </c>
      <c r="F35" s="86">
        <v>188098.01522827687</v>
      </c>
      <c r="G35" s="86">
        <v>125398.67681885125</v>
      </c>
      <c r="H35" s="86">
        <f t="shared" si="4"/>
        <v>417380.89</v>
      </c>
      <c r="I35" s="31"/>
      <c r="J35" s="31"/>
      <c r="K35" s="86">
        <v>262772.20036824251</v>
      </c>
      <c r="L35" s="307">
        <v>235545.20129394275</v>
      </c>
      <c r="M35" s="307">
        <v>224147.85284423578</v>
      </c>
      <c r="N35" s="307">
        <v>331789.47709146765</v>
      </c>
      <c r="O35" s="307">
        <f t="shared" si="5"/>
        <v>1054254.7315978887</v>
      </c>
      <c r="P35" s="35"/>
      <c r="Q35" s="35"/>
      <c r="R35" s="86">
        <v>544107.91</v>
      </c>
      <c r="S35" s="86">
        <v>478588.83999999997</v>
      </c>
      <c r="T35" s="86">
        <v>452211.03</v>
      </c>
      <c r="U35" s="86">
        <v>710883.74</v>
      </c>
      <c r="V35" s="86">
        <f t="shared" si="6"/>
        <v>2185791.52</v>
      </c>
      <c r="W35" s="35"/>
      <c r="X35" s="86">
        <f t="shared" si="7"/>
        <v>3657427.1415978889</v>
      </c>
    </row>
    <row r="36" spans="1:24" s="27" customFormat="1" ht="18" customHeight="1" x14ac:dyDescent="0.3">
      <c r="A36" s="452"/>
      <c r="B36" s="150" t="s">
        <v>58</v>
      </c>
      <c r="C36" s="194"/>
      <c r="D36" s="86">
        <v>734330.23939285707</v>
      </c>
      <c r="E36" s="86">
        <v>1219265.303142857</v>
      </c>
      <c r="F36" s="86">
        <v>1108423.0028571428</v>
      </c>
      <c r="G36" s="86">
        <v>817461.96460714273</v>
      </c>
      <c r="H36" s="86">
        <f t="shared" si="4"/>
        <v>3879480.51</v>
      </c>
      <c r="I36" s="31"/>
      <c r="J36" s="31"/>
      <c r="K36" s="86">
        <v>699341.0000184013</v>
      </c>
      <c r="L36" s="307">
        <v>1161169.9622947043</v>
      </c>
      <c r="M36" s="307">
        <v>1055609.0566315483</v>
      </c>
      <c r="N36" s="307">
        <v>778511.67926576664</v>
      </c>
      <c r="O36" s="307">
        <f t="shared" si="5"/>
        <v>3694631.6982104201</v>
      </c>
      <c r="P36" s="35"/>
      <c r="Q36" s="35"/>
      <c r="R36" s="86">
        <v>552386.94999999995</v>
      </c>
      <c r="S36" s="86">
        <v>1004112.27</v>
      </c>
      <c r="T36" s="86">
        <v>900860.77</v>
      </c>
      <c r="U36" s="86">
        <v>629825.58000000007</v>
      </c>
      <c r="V36" s="86">
        <f t="shared" si="6"/>
        <v>3087185.5700000003</v>
      </c>
      <c r="W36" s="35"/>
      <c r="X36" s="86">
        <f t="shared" si="7"/>
        <v>10661297.77821042</v>
      </c>
    </row>
    <row r="37" spans="1:24" s="29" customFormat="1" ht="18" customHeight="1" x14ac:dyDescent="0.3">
      <c r="A37" s="452"/>
      <c r="B37" s="151" t="s">
        <v>43</v>
      </c>
      <c r="C37" s="195"/>
      <c r="D37" s="88">
        <f>SUM(D30:D36)</f>
        <v>12016847.919075392</v>
      </c>
      <c r="E37" s="88">
        <f>SUM(E30:E36)</f>
        <v>23769928.716601305</v>
      </c>
      <c r="F37" s="88">
        <f>SUM(F30:F36)</f>
        <v>23689424.302542441</v>
      </c>
      <c r="G37" s="88">
        <f>SUM(G30:G36)</f>
        <v>21793681.081780851</v>
      </c>
      <c r="H37" s="88">
        <f>SUM(D37:G37)</f>
        <v>81269882.019999981</v>
      </c>
      <c r="I37" s="32"/>
      <c r="J37" s="32"/>
      <c r="K37" s="88">
        <f>SUM(K30:K36)</f>
        <v>21118509.775888756</v>
      </c>
      <c r="L37" s="308">
        <f>SUM(L30:L36)</f>
        <v>31478246.631495025</v>
      </c>
      <c r="M37" s="308">
        <f>SUM(M30:M36)</f>
        <v>26113450.678033866</v>
      </c>
      <c r="N37" s="308">
        <f>SUM(N30:N36)</f>
        <v>21736824.84572399</v>
      </c>
      <c r="O37" s="308">
        <f t="shared" si="5"/>
        <v>100447031.93114164</v>
      </c>
      <c r="P37" s="37"/>
      <c r="Q37" s="37"/>
      <c r="R37" s="88">
        <f>SUM(R30:R36)</f>
        <v>20430296.739999998</v>
      </c>
      <c r="S37" s="88">
        <f>SUM(S30:S36)</f>
        <v>38039941.370000012</v>
      </c>
      <c r="T37" s="88">
        <f>SUM(T30:T36)</f>
        <v>39404666.780000009</v>
      </c>
      <c r="U37" s="88">
        <f>SUM(U30:U36)</f>
        <v>25657248.779999994</v>
      </c>
      <c r="V37" s="88">
        <f t="shared" si="6"/>
        <v>123532153.67000002</v>
      </c>
      <c r="W37" s="35"/>
      <c r="X37" s="88">
        <f t="shared" si="7"/>
        <v>305249067.62114167</v>
      </c>
    </row>
    <row r="38" spans="1:24" s="27" customFormat="1" ht="24.95" customHeight="1" x14ac:dyDescent="0.3">
      <c r="A38" s="452"/>
      <c r="B38" s="152" t="s">
        <v>168</v>
      </c>
      <c r="C38" s="195"/>
      <c r="D38" s="102">
        <f>SUM(D29+D37)</f>
        <v>12642852.083769698</v>
      </c>
      <c r="E38" s="102">
        <f>SUM(E29+E37)</f>
        <v>33541429.521813355</v>
      </c>
      <c r="F38" s="102">
        <f>SUM(F29+F37)</f>
        <v>41500136.534698769</v>
      </c>
      <c r="G38" s="102">
        <f>SUM(G29+G37)</f>
        <v>49631501.566547766</v>
      </c>
      <c r="H38" s="102">
        <f t="shared" si="4"/>
        <v>137315919.70682961</v>
      </c>
      <c r="I38" s="31"/>
      <c r="J38" s="31"/>
      <c r="K38" s="102">
        <f>SUM(K29+K37)</f>
        <v>30256880.106562711</v>
      </c>
      <c r="L38" s="309">
        <f>SUM(L29+L37)</f>
        <v>44834326.345556952</v>
      </c>
      <c r="M38" s="309">
        <f>SUM(M29+M37)</f>
        <v>43687239.775483757</v>
      </c>
      <c r="N38" s="309">
        <f>SUM(N29+N37)</f>
        <v>43528323.326561868</v>
      </c>
      <c r="O38" s="309">
        <f t="shared" si="5"/>
        <v>162306769.5541653</v>
      </c>
      <c r="P38" s="35"/>
      <c r="Q38" s="35"/>
      <c r="R38" s="102">
        <f>SUM(R29+R37)</f>
        <v>36506389.717180818</v>
      </c>
      <c r="S38" s="102">
        <f>SUM(S29+S37)</f>
        <v>59280055.973382749</v>
      </c>
      <c r="T38" s="102">
        <f>SUM(T29+T37)</f>
        <v>65920051.998402961</v>
      </c>
      <c r="U38" s="102">
        <f>SUM(U29+U37)</f>
        <v>54753889.266795337</v>
      </c>
      <c r="V38" s="102">
        <f t="shared" si="6"/>
        <v>216460386.95576185</v>
      </c>
      <c r="W38" s="35"/>
      <c r="X38" s="102">
        <f t="shared" si="7"/>
        <v>516083076.21675676</v>
      </c>
    </row>
    <row r="39" spans="1:24" s="27" customFormat="1" ht="24.95" customHeight="1" x14ac:dyDescent="0.3">
      <c r="A39" s="173"/>
      <c r="B39" s="152" t="s">
        <v>169</v>
      </c>
      <c r="C39" s="195"/>
      <c r="D39" s="102">
        <f>D38</f>
        <v>12642852.083769698</v>
      </c>
      <c r="E39" s="102">
        <f>D39+E38</f>
        <v>46184281.605583057</v>
      </c>
      <c r="F39" s="102">
        <f>E39+F38</f>
        <v>87684418.140281826</v>
      </c>
      <c r="G39" s="102">
        <f>F39+G38</f>
        <v>137315919.70682961</v>
      </c>
      <c r="H39" s="102"/>
      <c r="I39" s="31"/>
      <c r="J39" s="31"/>
      <c r="K39" s="102">
        <f>G39+K38</f>
        <v>167572799.81339231</v>
      </c>
      <c r="L39" s="309">
        <f>K39+L38</f>
        <v>212407126.15894926</v>
      </c>
      <c r="M39" s="309">
        <f>L39+M38</f>
        <v>256094365.93443301</v>
      </c>
      <c r="N39" s="309">
        <f>M39+N38</f>
        <v>299622689.26099491</v>
      </c>
      <c r="O39" s="309"/>
      <c r="P39" s="35"/>
      <c r="Q39" s="35"/>
      <c r="R39" s="102">
        <f>N39+R38</f>
        <v>336129078.97817576</v>
      </c>
      <c r="S39" s="102">
        <f>R39+S38</f>
        <v>395409134.95155853</v>
      </c>
      <c r="T39" s="102">
        <f>S39+T38</f>
        <v>461329186.94996148</v>
      </c>
      <c r="U39" s="102">
        <f>T39+U38</f>
        <v>516083076.21675682</v>
      </c>
      <c r="V39" s="102"/>
      <c r="W39" s="35"/>
      <c r="X39" s="102"/>
    </row>
    <row r="40" spans="1:24" s="27" customFormat="1" ht="18" customHeight="1" x14ac:dyDescent="0.3">
      <c r="A40" s="173"/>
      <c r="B40" s="153"/>
      <c r="C40" s="197"/>
      <c r="D40" s="59"/>
      <c r="E40" s="59"/>
      <c r="F40" s="59" t="s">
        <v>0</v>
      </c>
      <c r="G40" s="59"/>
      <c r="H40" s="59"/>
      <c r="J40" s="59"/>
      <c r="K40" s="59"/>
      <c r="L40" s="59"/>
      <c r="M40" s="59"/>
      <c r="N40" s="59"/>
      <c r="O40" s="59"/>
      <c r="P40" s="36"/>
      <c r="Q40" s="36"/>
      <c r="R40" s="59"/>
      <c r="S40" s="59"/>
      <c r="T40" s="59"/>
      <c r="U40" s="59"/>
      <c r="V40" s="59"/>
      <c r="W40" s="36"/>
      <c r="X40" s="59"/>
    </row>
    <row r="41" spans="1:24" s="27" customFormat="1" ht="36" customHeight="1" x14ac:dyDescent="0.3">
      <c r="A41" s="173"/>
      <c r="B41" s="22" t="s">
        <v>174</v>
      </c>
      <c r="C41" s="188"/>
      <c r="D41" s="22" t="s">
        <v>1</v>
      </c>
      <c r="E41" s="22" t="s">
        <v>2</v>
      </c>
      <c r="F41" s="22" t="s">
        <v>3</v>
      </c>
      <c r="G41" s="22" t="s">
        <v>4</v>
      </c>
      <c r="H41" s="22" t="s">
        <v>13</v>
      </c>
      <c r="I41" s="23"/>
      <c r="J41" s="23"/>
      <c r="K41" s="22" t="s">
        <v>5</v>
      </c>
      <c r="L41" s="22" t="s">
        <v>6</v>
      </c>
      <c r="M41" s="22" t="s">
        <v>7</v>
      </c>
      <c r="N41" s="22" t="s">
        <v>8</v>
      </c>
      <c r="O41" s="22" t="s">
        <v>14</v>
      </c>
      <c r="P41" s="34"/>
      <c r="Q41" s="34"/>
      <c r="R41" s="22" t="s">
        <v>9</v>
      </c>
      <c r="S41" s="22" t="s">
        <v>10</v>
      </c>
      <c r="T41" s="22" t="s">
        <v>11</v>
      </c>
      <c r="U41" s="22" t="s">
        <v>12</v>
      </c>
      <c r="V41" s="22" t="s">
        <v>15</v>
      </c>
      <c r="W41" s="34"/>
      <c r="X41" s="22" t="s">
        <v>16</v>
      </c>
    </row>
    <row r="42" spans="1:24" s="27" customFormat="1" ht="18" customHeight="1" x14ac:dyDescent="0.3">
      <c r="A42" s="173"/>
      <c r="B42" s="148" t="s">
        <v>48</v>
      </c>
      <c r="C42" s="194"/>
      <c r="D42" s="26">
        <f t="shared" ref="D42:G56" si="8">IF(D$21=0,"",D8-D25)</f>
        <v>8192.6132905781269</v>
      </c>
      <c r="E42" s="26">
        <f t="shared" si="8"/>
        <v>-1357047.5721258782</v>
      </c>
      <c r="F42" s="26">
        <f t="shared" si="8"/>
        <v>-1635439.9267872451</v>
      </c>
      <c r="G42" s="26">
        <f t="shared" si="8"/>
        <v>1291628.8655355442</v>
      </c>
      <c r="H42" s="26">
        <f>SUM(D42:G42)</f>
        <v>-1692666.0200870009</v>
      </c>
      <c r="I42" s="31"/>
      <c r="J42" s="31"/>
      <c r="K42" s="26">
        <f t="shared" ref="K42:O55" si="9">IF(K$21=0,"",K8-K25)</f>
        <v>1548069.5813314412</v>
      </c>
      <c r="L42" s="26">
        <f t="shared" si="9"/>
        <v>1607306.5986324288</v>
      </c>
      <c r="M42" s="26">
        <f t="shared" si="9"/>
        <v>1899440.1999106109</v>
      </c>
      <c r="N42" s="26">
        <f t="shared" si="9"/>
        <v>2167235.530575186</v>
      </c>
      <c r="O42" s="26">
        <f t="shared" si="9"/>
        <v>7222051.910449665</v>
      </c>
      <c r="P42" s="35"/>
      <c r="Q42" s="35"/>
      <c r="R42" s="26">
        <f t="shared" ref="R42:V56" si="10">IF(R$21=0,"",R8-R25)</f>
        <v>511171.4548505228</v>
      </c>
      <c r="S42" s="26">
        <f t="shared" si="10"/>
        <v>529799.99937144388</v>
      </c>
      <c r="T42" s="26">
        <f t="shared" si="10"/>
        <v>-1839587.0933951996</v>
      </c>
      <c r="U42" s="26">
        <f t="shared" si="10"/>
        <v>4598446.2697370127</v>
      </c>
      <c r="V42" s="26">
        <f t="shared" si="10"/>
        <v>3799830.6305637807</v>
      </c>
      <c r="W42" s="35"/>
      <c r="X42" s="26">
        <f t="shared" ref="X42:X55" si="11">IF(X$21=0,"",X8-X25)</f>
        <v>9329216.5209264457</v>
      </c>
    </row>
    <row r="43" spans="1:24" s="27" customFormat="1" ht="18" customHeight="1" x14ac:dyDescent="0.3">
      <c r="A43" s="173"/>
      <c r="B43" s="148" t="s">
        <v>49</v>
      </c>
      <c r="C43" s="194"/>
      <c r="D43" s="26">
        <f t="shared" si="8"/>
        <v>47691.197429952401</v>
      </c>
      <c r="E43" s="26">
        <f t="shared" si="8"/>
        <v>1001119.227086382</v>
      </c>
      <c r="F43" s="26">
        <f t="shared" si="8"/>
        <v>-2231321.3453318626</v>
      </c>
      <c r="G43" s="26">
        <f t="shared" si="8"/>
        <v>7830870.129624851</v>
      </c>
      <c r="H43" s="26">
        <f t="shared" ref="H43:H55" si="12">SUM(D43:G43)</f>
        <v>6648359.2088093227</v>
      </c>
      <c r="I43" s="31"/>
      <c r="J43" s="31"/>
      <c r="K43" s="26">
        <f t="shared" si="9"/>
        <v>5169338.7829909706</v>
      </c>
      <c r="L43" s="26">
        <f t="shared" si="9"/>
        <v>9886065.4799741767</v>
      </c>
      <c r="M43" s="26">
        <f t="shared" si="9"/>
        <v>7359296.8439041395</v>
      </c>
      <c r="N43" s="26">
        <f t="shared" si="9"/>
        <v>2198599.6323655415</v>
      </c>
      <c r="O43" s="26">
        <f t="shared" si="9"/>
        <v>24613300.73923482</v>
      </c>
      <c r="P43" s="35"/>
      <c r="Q43" s="35"/>
      <c r="R43" s="26">
        <f t="shared" si="10"/>
        <v>6605247.9839594532</v>
      </c>
      <c r="S43" s="26">
        <f t="shared" si="10"/>
        <v>11402296.872908778</v>
      </c>
      <c r="T43" s="26">
        <f t="shared" si="10"/>
        <v>13480969.2200456</v>
      </c>
      <c r="U43" s="26">
        <f t="shared" si="10"/>
        <v>44354512.443253897</v>
      </c>
      <c r="V43" s="26">
        <f t="shared" si="10"/>
        <v>75843026.520167738</v>
      </c>
      <c r="W43" s="35"/>
      <c r="X43" s="26">
        <f t="shared" si="11"/>
        <v>107104686.46821189</v>
      </c>
    </row>
    <row r="44" spans="1:24" s="27" customFormat="1" ht="18" customHeight="1" x14ac:dyDescent="0.3">
      <c r="A44" s="173"/>
      <c r="B44" s="148" t="s">
        <v>50</v>
      </c>
      <c r="C44" s="194"/>
      <c r="D44" s="26">
        <f t="shared" si="8"/>
        <v>0</v>
      </c>
      <c r="E44" s="26">
        <f t="shared" si="8"/>
        <v>0</v>
      </c>
      <c r="F44" s="26">
        <f t="shared" si="8"/>
        <v>-80094.733861605375</v>
      </c>
      <c r="G44" s="26">
        <f t="shared" si="8"/>
        <v>-1087353.0150643063</v>
      </c>
      <c r="H44" s="26">
        <f t="shared" si="12"/>
        <v>-1167447.7489259117</v>
      </c>
      <c r="I44" s="31"/>
      <c r="J44" s="31"/>
      <c r="K44" s="26">
        <f t="shared" si="9"/>
        <v>373078.02244137268</v>
      </c>
      <c r="L44" s="26">
        <f t="shared" si="9"/>
        <v>-282612.71088511421</v>
      </c>
      <c r="M44" s="26">
        <f t="shared" si="9"/>
        <v>-238336.91183917987</v>
      </c>
      <c r="N44" s="26">
        <f t="shared" si="9"/>
        <v>5832343.8115869313</v>
      </c>
      <c r="O44" s="26">
        <f t="shared" si="9"/>
        <v>5684472.2113040099</v>
      </c>
      <c r="P44" s="35"/>
      <c r="Q44" s="35"/>
      <c r="R44" s="26">
        <f t="shared" si="10"/>
        <v>688552.62614389975</v>
      </c>
      <c r="S44" s="26">
        <f t="shared" si="10"/>
        <v>598859.34548087651</v>
      </c>
      <c r="T44" s="26">
        <f t="shared" si="10"/>
        <v>3093713.0368521977</v>
      </c>
      <c r="U44" s="26">
        <f t="shared" si="10"/>
        <v>16721693.215046996</v>
      </c>
      <c r="V44" s="26">
        <f t="shared" si="10"/>
        <v>21102818.223523971</v>
      </c>
      <c r="W44" s="35"/>
      <c r="X44" s="26">
        <f t="shared" si="11"/>
        <v>25619842.68590207</v>
      </c>
    </row>
    <row r="45" spans="1:24" s="27" customFormat="1" ht="18" customHeight="1" x14ac:dyDescent="0.3">
      <c r="A45" s="173"/>
      <c r="B45" s="148" t="s">
        <v>51</v>
      </c>
      <c r="C45" s="194"/>
      <c r="D45" s="26">
        <f t="shared" si="8"/>
        <v>0</v>
      </c>
      <c r="E45" s="26">
        <f t="shared" si="8"/>
        <v>170892.77789047066</v>
      </c>
      <c r="F45" s="26">
        <f t="shared" si="8"/>
        <v>-426706.78789074952</v>
      </c>
      <c r="G45" s="26">
        <f t="shared" si="8"/>
        <v>-1629454.3538080289</v>
      </c>
      <c r="H45" s="26">
        <f t="shared" si="12"/>
        <v>-1885268.3638083078</v>
      </c>
      <c r="I45" s="31"/>
      <c r="J45" s="31"/>
      <c r="K45" s="26">
        <f t="shared" si="9"/>
        <v>-124392.50375163829</v>
      </c>
      <c r="L45" s="26">
        <f t="shared" si="9"/>
        <v>2646902.1596387578</v>
      </c>
      <c r="M45" s="26">
        <f t="shared" si="9"/>
        <v>3413531.8611770915</v>
      </c>
      <c r="N45" s="26">
        <f t="shared" si="9"/>
        <v>1800985.8204003125</v>
      </c>
      <c r="O45" s="26">
        <f t="shared" si="9"/>
        <v>7737027.3374645244</v>
      </c>
      <c r="P45" s="35"/>
      <c r="Q45" s="35"/>
      <c r="R45" s="26">
        <f t="shared" si="10"/>
        <v>808243.52658762946</v>
      </c>
      <c r="S45" s="26">
        <f t="shared" si="10"/>
        <v>2956301.8817551872</v>
      </c>
      <c r="T45" s="26">
        <f t="shared" si="10"/>
        <v>6188432.5626377221</v>
      </c>
      <c r="U45" s="26">
        <f t="shared" si="10"/>
        <v>12755760.940998601</v>
      </c>
      <c r="V45" s="26">
        <f t="shared" si="10"/>
        <v>22708738.911979139</v>
      </c>
      <c r="W45" s="35"/>
      <c r="X45" s="26">
        <f t="shared" si="11"/>
        <v>28560497.885635354</v>
      </c>
    </row>
    <row r="46" spans="1:24" s="29" customFormat="1" ht="18" customHeight="1" x14ac:dyDescent="0.3">
      <c r="A46" s="451"/>
      <c r="B46" s="149" t="s">
        <v>42</v>
      </c>
      <c r="C46" s="195"/>
      <c r="D46" s="83">
        <f t="shared" si="8"/>
        <v>55883.810720530455</v>
      </c>
      <c r="E46" s="83">
        <f t="shared" si="8"/>
        <v>-185035.56714902632</v>
      </c>
      <c r="F46" s="83">
        <f t="shared" si="8"/>
        <v>-4373562.7938714642</v>
      </c>
      <c r="G46" s="83">
        <f t="shared" si="8"/>
        <v>6405691.6262880601</v>
      </c>
      <c r="H46" s="83">
        <f t="shared" si="12"/>
        <v>1902977.0759880999</v>
      </c>
      <c r="I46" s="32"/>
      <c r="J46" s="32"/>
      <c r="K46" s="83">
        <f t="shared" si="9"/>
        <v>6966093.8830121458</v>
      </c>
      <c r="L46" s="83">
        <f t="shared" si="9"/>
        <v>13857661.527360247</v>
      </c>
      <c r="M46" s="83">
        <f t="shared" si="9"/>
        <v>12433931.993152659</v>
      </c>
      <c r="N46" s="83">
        <f t="shared" si="9"/>
        <v>11999164.794927966</v>
      </c>
      <c r="O46" s="83">
        <f t="shared" si="9"/>
        <v>45256852.198453009</v>
      </c>
      <c r="P46" s="37"/>
      <c r="Q46" s="37"/>
      <c r="R46" s="83">
        <f t="shared" si="10"/>
        <v>8613215.5915415064</v>
      </c>
      <c r="S46" s="83">
        <f t="shared" si="10"/>
        <v>15487258.099516287</v>
      </c>
      <c r="T46" s="83">
        <f t="shared" si="10"/>
        <v>20923527.72614032</v>
      </c>
      <c r="U46" s="83">
        <f t="shared" si="10"/>
        <v>78430412.869036496</v>
      </c>
      <c r="V46" s="83">
        <f t="shared" si="10"/>
        <v>123454414.2862346</v>
      </c>
      <c r="W46" s="37"/>
      <c r="X46" s="83">
        <f t="shared" si="11"/>
        <v>170614243.56067574</v>
      </c>
    </row>
    <row r="47" spans="1:24" s="27" customFormat="1" ht="18" customHeight="1" x14ac:dyDescent="0.3">
      <c r="A47" s="173"/>
      <c r="B47" s="150" t="s">
        <v>52</v>
      </c>
      <c r="C47" s="194"/>
      <c r="D47" s="86">
        <f t="shared" si="8"/>
        <v>713299.86495784298</v>
      </c>
      <c r="E47" s="86">
        <f t="shared" si="8"/>
        <v>5221658.0028665159</v>
      </c>
      <c r="F47" s="86">
        <f t="shared" si="8"/>
        <v>10072586.953104891</v>
      </c>
      <c r="G47" s="86">
        <f t="shared" si="8"/>
        <v>10782585.389245998</v>
      </c>
      <c r="H47" s="86">
        <f t="shared" si="12"/>
        <v>26790130.210175246</v>
      </c>
      <c r="I47" s="31"/>
      <c r="J47" s="31"/>
      <c r="K47" s="86">
        <f t="shared" si="9"/>
        <v>4419459.0733573232</v>
      </c>
      <c r="L47" s="86">
        <f t="shared" si="9"/>
        <v>7160015.5627980512</v>
      </c>
      <c r="M47" s="86">
        <f t="shared" si="9"/>
        <v>5921170.7121913433</v>
      </c>
      <c r="N47" s="86">
        <f t="shared" si="9"/>
        <v>5213558.2753614262</v>
      </c>
      <c r="O47" s="86">
        <f t="shared" si="9"/>
        <v>22714203.623708144</v>
      </c>
      <c r="P47" s="35"/>
      <c r="Q47" s="35"/>
      <c r="R47" s="86">
        <f t="shared" si="10"/>
        <v>1396917.7768573603</v>
      </c>
      <c r="S47" s="86">
        <f t="shared" si="10"/>
        <v>-292528.55321029387</v>
      </c>
      <c r="T47" s="86">
        <f t="shared" si="10"/>
        <v>296128.50141866319</v>
      </c>
      <c r="U47" s="86">
        <f t="shared" si="10"/>
        <v>14720479.116379937</v>
      </c>
      <c r="V47" s="86">
        <f t="shared" si="10"/>
        <v>16120996.84144567</v>
      </c>
      <c r="W47" s="35"/>
      <c r="X47" s="86">
        <f t="shared" si="11"/>
        <v>65625330.675329059</v>
      </c>
    </row>
    <row r="48" spans="1:24" s="27" customFormat="1" ht="18" customHeight="1" x14ac:dyDescent="0.3">
      <c r="A48" s="173"/>
      <c r="B48" s="150" t="s">
        <v>53</v>
      </c>
      <c r="C48" s="194"/>
      <c r="D48" s="86">
        <f t="shared" si="8"/>
        <v>-140923.28819895376</v>
      </c>
      <c r="E48" s="86">
        <f t="shared" si="8"/>
        <v>-942474.080860905</v>
      </c>
      <c r="F48" s="86">
        <f t="shared" si="8"/>
        <v>742905.86039270111</v>
      </c>
      <c r="G48" s="86">
        <f t="shared" si="8"/>
        <v>4953344.5890029697</v>
      </c>
      <c r="H48" s="86">
        <f t="shared" si="12"/>
        <v>4612853.0803358117</v>
      </c>
      <c r="I48" s="31"/>
      <c r="J48" s="31"/>
      <c r="K48" s="86">
        <f t="shared" si="9"/>
        <v>-964037.80870263837</v>
      </c>
      <c r="L48" s="86">
        <f t="shared" si="9"/>
        <v>-2044175.8898703246</v>
      </c>
      <c r="M48" s="86">
        <f t="shared" si="9"/>
        <v>-830275.1355395033</v>
      </c>
      <c r="N48" s="86">
        <f t="shared" si="9"/>
        <v>455512.76579297055</v>
      </c>
      <c r="O48" s="86">
        <f t="shared" si="9"/>
        <v>-3382976.0683194958</v>
      </c>
      <c r="P48" s="35"/>
      <c r="Q48" s="35"/>
      <c r="R48" s="86">
        <f t="shared" si="10"/>
        <v>-2243325.7626303788</v>
      </c>
      <c r="S48" s="86">
        <f t="shared" si="10"/>
        <v>-2739510.5305009494</v>
      </c>
      <c r="T48" s="86">
        <f t="shared" si="10"/>
        <v>-1936782.4305539345</v>
      </c>
      <c r="U48" s="86">
        <f t="shared" si="10"/>
        <v>-2318653.0482450044</v>
      </c>
      <c r="V48" s="86">
        <f t="shared" si="10"/>
        <v>-9238271.771930268</v>
      </c>
      <c r="W48" s="35"/>
      <c r="X48" s="86">
        <f t="shared" si="11"/>
        <v>-8008394.7599139512</v>
      </c>
    </row>
    <row r="49" spans="1:24" s="27" customFormat="1" ht="18" customHeight="1" x14ac:dyDescent="0.3">
      <c r="A49" s="173"/>
      <c r="B49" s="150" t="s">
        <v>54</v>
      </c>
      <c r="C49" s="194"/>
      <c r="D49" s="86">
        <f t="shared" si="8"/>
        <v>57899.892159338575</v>
      </c>
      <c r="E49" s="86">
        <f t="shared" si="8"/>
        <v>-418783.78295842465</v>
      </c>
      <c r="F49" s="86">
        <f t="shared" si="8"/>
        <v>3934767.134808952</v>
      </c>
      <c r="G49" s="86">
        <f t="shared" si="8"/>
        <v>4133125.7003206089</v>
      </c>
      <c r="H49" s="86">
        <f t="shared" si="12"/>
        <v>7707008.9443304744</v>
      </c>
      <c r="I49" s="31"/>
      <c r="J49" s="31"/>
      <c r="K49" s="86">
        <f t="shared" si="9"/>
        <v>980390.83017768338</v>
      </c>
      <c r="L49" s="86">
        <f t="shared" si="9"/>
        <v>-7633508.5294246897</v>
      </c>
      <c r="M49" s="86">
        <f t="shared" si="9"/>
        <v>3836864.4933943395</v>
      </c>
      <c r="N49" s="86">
        <f t="shared" si="9"/>
        <v>2070081.7594309952</v>
      </c>
      <c r="O49" s="86">
        <f t="shared" si="9"/>
        <v>-746171.44642166793</v>
      </c>
      <c r="P49" s="35"/>
      <c r="Q49" s="35"/>
      <c r="R49" s="86">
        <f t="shared" si="10"/>
        <v>-1226068.1558156805</v>
      </c>
      <c r="S49" s="86">
        <f t="shared" si="10"/>
        <v>-9986851.5156060532</v>
      </c>
      <c r="T49" s="86">
        <f t="shared" si="10"/>
        <v>-7930311.1288083196</v>
      </c>
      <c r="U49" s="86">
        <f t="shared" si="10"/>
        <v>7285067.9012807645</v>
      </c>
      <c r="V49" s="86">
        <f t="shared" si="10"/>
        <v>-11858162.898949295</v>
      </c>
      <c r="W49" s="35"/>
      <c r="X49" s="86">
        <f t="shared" si="11"/>
        <v>-4897325.4010404944</v>
      </c>
    </row>
    <row r="50" spans="1:24" s="27" customFormat="1" ht="18" customHeight="1" x14ac:dyDescent="0.3">
      <c r="A50" s="173"/>
      <c r="B50" s="150" t="s">
        <v>55</v>
      </c>
      <c r="C50" s="194"/>
      <c r="D50" s="86">
        <f t="shared" si="8"/>
        <v>-863056.96872757585</v>
      </c>
      <c r="E50" s="86">
        <f t="shared" si="8"/>
        <v>-1076350.6975682965</v>
      </c>
      <c r="F50" s="86">
        <f t="shared" si="8"/>
        <v>-486245.73506325227</v>
      </c>
      <c r="G50" s="86">
        <f t="shared" si="8"/>
        <v>-337776.88042179635</v>
      </c>
      <c r="H50" s="86">
        <f t="shared" si="12"/>
        <v>-2763430.2817809209</v>
      </c>
      <c r="I50" s="31"/>
      <c r="J50" s="31"/>
      <c r="K50" s="86">
        <f t="shared" si="9"/>
        <v>-686474.91790717142</v>
      </c>
      <c r="L50" s="86">
        <f t="shared" si="9"/>
        <v>-685226.12803457491</v>
      </c>
      <c r="M50" s="86">
        <f t="shared" si="9"/>
        <v>-237565.63834541105</v>
      </c>
      <c r="N50" s="86">
        <f t="shared" si="9"/>
        <v>-329342.1126313312</v>
      </c>
      <c r="O50" s="86">
        <f t="shared" si="9"/>
        <v>-1938608.7969184881</v>
      </c>
      <c r="P50" s="35"/>
      <c r="Q50" s="35"/>
      <c r="R50" s="86">
        <f t="shared" si="10"/>
        <v>-911940.75855436153</v>
      </c>
      <c r="S50" s="86">
        <f t="shared" si="10"/>
        <v>-1042512.9391592136</v>
      </c>
      <c r="T50" s="86">
        <f t="shared" si="10"/>
        <v>-801928.89808493666</v>
      </c>
      <c r="U50" s="86">
        <f t="shared" si="10"/>
        <v>681395.23638233473</v>
      </c>
      <c r="V50" s="86">
        <f t="shared" si="10"/>
        <v>-2074987.3594161775</v>
      </c>
      <c r="W50" s="35"/>
      <c r="X50" s="86">
        <f t="shared" si="11"/>
        <v>-6777026.4381155856</v>
      </c>
    </row>
    <row r="51" spans="1:24" s="27" customFormat="1" ht="18" customHeight="1" x14ac:dyDescent="0.3">
      <c r="A51" s="173"/>
      <c r="B51" s="150" t="s">
        <v>56</v>
      </c>
      <c r="C51" s="194"/>
      <c r="D51" s="86">
        <f t="shared" si="8"/>
        <v>-9444.2234018028848</v>
      </c>
      <c r="E51" s="86">
        <f t="shared" si="8"/>
        <v>-442609.77510381705</v>
      </c>
      <c r="F51" s="86">
        <f t="shared" si="8"/>
        <v>-254460.10888265091</v>
      </c>
      <c r="G51" s="86">
        <f t="shared" si="8"/>
        <v>-106787.39361959349</v>
      </c>
      <c r="H51" s="86">
        <f t="shared" si="12"/>
        <v>-813301.50100786425</v>
      </c>
      <c r="I51" s="31"/>
      <c r="J51" s="31"/>
      <c r="K51" s="86">
        <f t="shared" si="9"/>
        <v>-101730.50928328242</v>
      </c>
      <c r="L51" s="86">
        <f t="shared" si="9"/>
        <v>-219923.62489406578</v>
      </c>
      <c r="M51" s="86">
        <f t="shared" si="9"/>
        <v>-181258.64691538422</v>
      </c>
      <c r="N51" s="86">
        <f t="shared" si="9"/>
        <v>-78880.624144142581</v>
      </c>
      <c r="O51" s="86">
        <f t="shared" si="9"/>
        <v>-581793.40523687494</v>
      </c>
      <c r="P51" s="35"/>
      <c r="Q51" s="35"/>
      <c r="R51" s="86">
        <f t="shared" si="10"/>
        <v>-191473.71890613652</v>
      </c>
      <c r="S51" s="86">
        <f t="shared" si="10"/>
        <v>-232814.15269835549</v>
      </c>
      <c r="T51" s="86">
        <f t="shared" si="10"/>
        <v>-218773.08839975682</v>
      </c>
      <c r="U51" s="86">
        <f t="shared" si="10"/>
        <v>108200.04043339627</v>
      </c>
      <c r="V51" s="86">
        <f t="shared" si="10"/>
        <v>-534860.91957085254</v>
      </c>
      <c r="W51" s="35"/>
      <c r="X51" s="86">
        <f t="shared" si="11"/>
        <v>-1929955.825815592</v>
      </c>
    </row>
    <row r="52" spans="1:24" s="27" customFormat="1" ht="18" customHeight="1" x14ac:dyDescent="0.3">
      <c r="A52" s="173"/>
      <c r="B52" s="150" t="s">
        <v>57</v>
      </c>
      <c r="C52" s="194"/>
      <c r="D52" s="86">
        <f t="shared" si="8"/>
        <v>0</v>
      </c>
      <c r="E52" s="86">
        <f t="shared" si="8"/>
        <v>-103884.19795287187</v>
      </c>
      <c r="F52" s="86">
        <f t="shared" si="8"/>
        <v>-167158.491426511</v>
      </c>
      <c r="G52" s="86">
        <f t="shared" si="8"/>
        <v>213739.7314235089</v>
      </c>
      <c r="H52" s="86">
        <f t="shared" si="12"/>
        <v>-57302.957955873979</v>
      </c>
      <c r="I52" s="31"/>
      <c r="J52" s="31"/>
      <c r="K52" s="86">
        <f t="shared" si="9"/>
        <v>-30990.984180180123</v>
      </c>
      <c r="L52" s="86">
        <f t="shared" si="9"/>
        <v>-228209.77853968146</v>
      </c>
      <c r="M52" s="86">
        <f t="shared" si="9"/>
        <v>81206.422568145499</v>
      </c>
      <c r="N52" s="86">
        <f t="shared" si="9"/>
        <v>-193983.10834753182</v>
      </c>
      <c r="O52" s="86">
        <f t="shared" si="9"/>
        <v>-371977.4484992479</v>
      </c>
      <c r="P52" s="35"/>
      <c r="Q52" s="35"/>
      <c r="R52" s="86">
        <f t="shared" si="10"/>
        <v>-544107.91</v>
      </c>
      <c r="S52" s="86">
        <f t="shared" si="10"/>
        <v>-478588.83999999997</v>
      </c>
      <c r="T52" s="86">
        <f t="shared" si="10"/>
        <v>-452211.03</v>
      </c>
      <c r="U52" s="86">
        <f t="shared" si="10"/>
        <v>-710883.74</v>
      </c>
      <c r="V52" s="86">
        <f t="shared" si="10"/>
        <v>-2185791.52</v>
      </c>
      <c r="W52" s="35"/>
      <c r="X52" s="86">
        <f t="shared" si="11"/>
        <v>-2615071.926455122</v>
      </c>
    </row>
    <row r="53" spans="1:24" s="27" customFormat="1" ht="18" customHeight="1" x14ac:dyDescent="0.3">
      <c r="A53" s="173"/>
      <c r="B53" s="150" t="s">
        <v>58</v>
      </c>
      <c r="C53" s="194"/>
      <c r="D53" s="86">
        <f t="shared" si="8"/>
        <v>-200671.45568513381</v>
      </c>
      <c r="E53" s="86">
        <f t="shared" si="8"/>
        <v>-29663.548173326999</v>
      </c>
      <c r="F53" s="86">
        <f t="shared" si="8"/>
        <v>432923.94438880566</v>
      </c>
      <c r="G53" s="86">
        <f t="shared" si="8"/>
        <v>545479.10936952953</v>
      </c>
      <c r="H53" s="86">
        <f t="shared" si="12"/>
        <v>748068.04989987437</v>
      </c>
      <c r="I53" s="31"/>
      <c r="J53" s="31"/>
      <c r="K53" s="86">
        <f t="shared" si="9"/>
        <v>-193402.83489581407</v>
      </c>
      <c r="L53" s="86">
        <f t="shared" si="9"/>
        <v>480770.89594557602</v>
      </c>
      <c r="M53" s="86">
        <f t="shared" si="9"/>
        <v>-106681.32552951574</v>
      </c>
      <c r="N53" s="86">
        <f t="shared" si="9"/>
        <v>290798.40956210042</v>
      </c>
      <c r="O53" s="86">
        <f t="shared" si="9"/>
        <v>471485.1450823471</v>
      </c>
      <c r="P53" s="35"/>
      <c r="Q53" s="35"/>
      <c r="R53" s="86">
        <f t="shared" si="10"/>
        <v>113783.28177503427</v>
      </c>
      <c r="S53" s="86">
        <f t="shared" si="10"/>
        <v>714596.61892329669</v>
      </c>
      <c r="T53" s="86">
        <f t="shared" si="10"/>
        <v>-383791.31652361946</v>
      </c>
      <c r="U53" s="86">
        <f t="shared" si="10"/>
        <v>325309.8059608154</v>
      </c>
      <c r="V53" s="86">
        <f t="shared" si="10"/>
        <v>769898.39013552666</v>
      </c>
      <c r="W53" s="35"/>
      <c r="X53" s="86">
        <f t="shared" si="11"/>
        <v>1989451.585117748</v>
      </c>
    </row>
    <row r="54" spans="1:24" s="29" customFormat="1" ht="18" customHeight="1" x14ac:dyDescent="0.3">
      <c r="A54" s="451"/>
      <c r="B54" s="151" t="s">
        <v>43</v>
      </c>
      <c r="C54" s="195"/>
      <c r="D54" s="88">
        <f t="shared" si="8"/>
        <v>-442896.17889628187</v>
      </c>
      <c r="E54" s="88">
        <f t="shared" si="8"/>
        <v>2207891.9202488698</v>
      </c>
      <c r="F54" s="88">
        <f t="shared" si="8"/>
        <v>14275319.557322942</v>
      </c>
      <c r="G54" s="88">
        <f t="shared" si="8"/>
        <v>20183710.245321222</v>
      </c>
      <c r="H54" s="88">
        <f t="shared" si="12"/>
        <v>36224025.543996751</v>
      </c>
      <c r="I54" s="32"/>
      <c r="J54" s="32"/>
      <c r="K54" s="88">
        <f t="shared" si="9"/>
        <v>3423212.8485659175</v>
      </c>
      <c r="L54" s="88">
        <f t="shared" si="9"/>
        <v>-3170257.4920197129</v>
      </c>
      <c r="M54" s="88">
        <f t="shared" si="9"/>
        <v>8483460.8818240166</v>
      </c>
      <c r="N54" s="88">
        <f t="shared" si="9"/>
        <v>7427745.3650244921</v>
      </c>
      <c r="O54" s="88">
        <f t="shared" si="9"/>
        <v>16164161.603394702</v>
      </c>
      <c r="P54" s="37"/>
      <c r="Q54" s="37"/>
      <c r="R54" s="88">
        <f t="shared" si="10"/>
        <v>-3606215.2472741604</v>
      </c>
      <c r="S54" s="88">
        <f t="shared" si="10"/>
        <v>-14058209.912251584</v>
      </c>
      <c r="T54" s="88">
        <f t="shared" si="10"/>
        <v>-11427669.390951917</v>
      </c>
      <c r="U54" s="88">
        <f t="shared" si="10"/>
        <v>20090915.312192254</v>
      </c>
      <c r="V54" s="88">
        <f t="shared" si="10"/>
        <v>-9001179.2382854074</v>
      </c>
      <c r="W54" s="37"/>
      <c r="X54" s="88">
        <f t="shared" si="11"/>
        <v>43387007.909106016</v>
      </c>
    </row>
    <row r="55" spans="1:24" s="27" customFormat="1" ht="24.95" customHeight="1" x14ac:dyDescent="0.3">
      <c r="A55" s="173"/>
      <c r="B55" s="152" t="s">
        <v>70</v>
      </c>
      <c r="C55" s="195"/>
      <c r="D55" s="102">
        <f t="shared" si="8"/>
        <v>-387012.3681757506</v>
      </c>
      <c r="E55" s="102">
        <f t="shared" si="8"/>
        <v>2022856.3530998453</v>
      </c>
      <c r="F55" s="102">
        <f t="shared" si="8"/>
        <v>9901756.7634514794</v>
      </c>
      <c r="G55" s="102">
        <f t="shared" si="8"/>
        <v>26589401.871609285</v>
      </c>
      <c r="H55" s="102">
        <f t="shared" si="12"/>
        <v>38127002.619984858</v>
      </c>
      <c r="I55" s="31"/>
      <c r="J55" s="31"/>
      <c r="K55" s="102">
        <f t="shared" si="9"/>
        <v>10389306.731578059</v>
      </c>
      <c r="L55" s="102">
        <f t="shared" si="9"/>
        <v>10687404.035340533</v>
      </c>
      <c r="M55" s="102">
        <f t="shared" si="9"/>
        <v>20917392.87497668</v>
      </c>
      <c r="N55" s="102">
        <f t="shared" si="9"/>
        <v>19426910.159952462</v>
      </c>
      <c r="O55" s="102">
        <f t="shared" si="9"/>
        <v>61421013.801847696</v>
      </c>
      <c r="P55" s="35"/>
      <c r="Q55" s="35"/>
      <c r="R55" s="102">
        <f t="shared" si="10"/>
        <v>5007000.3442673385</v>
      </c>
      <c r="S55" s="102">
        <f t="shared" si="10"/>
        <v>1429048.1872647032</v>
      </c>
      <c r="T55" s="102">
        <f t="shared" si="10"/>
        <v>9495858.3351884112</v>
      </c>
      <c r="U55" s="102">
        <f t="shared" si="10"/>
        <v>98521328.181228757</v>
      </c>
      <c r="V55" s="102">
        <f t="shared" si="10"/>
        <v>114453235.04794919</v>
      </c>
      <c r="W55" s="35"/>
      <c r="X55" s="102">
        <f t="shared" si="11"/>
        <v>214001251.46978182</v>
      </c>
    </row>
    <row r="56" spans="1:24" s="27" customFormat="1" ht="24.95" customHeight="1" x14ac:dyDescent="0.3">
      <c r="A56" s="173"/>
      <c r="B56" s="152" t="s">
        <v>71</v>
      </c>
      <c r="C56" s="195"/>
      <c r="D56" s="102">
        <f t="shared" si="8"/>
        <v>-387012.3681757506</v>
      </c>
      <c r="E56" s="102">
        <f t="shared" si="8"/>
        <v>1635843.9849240929</v>
      </c>
      <c r="F56" s="102">
        <f t="shared" si="8"/>
        <v>11537600.748375565</v>
      </c>
      <c r="G56" s="102">
        <f t="shared" si="8"/>
        <v>38127002.619984835</v>
      </c>
      <c r="H56" s="102"/>
      <c r="I56" s="31"/>
      <c r="J56" s="31"/>
      <c r="K56" s="102">
        <f>IF(K$21=0,"",K22-K39)</f>
        <v>48516309.351562887</v>
      </c>
      <c r="L56" s="102">
        <f>IF(L$21=0,"",L22-L39)</f>
        <v>59203713.386903405</v>
      </c>
      <c r="M56" s="102">
        <f>IF(M$21=0,"",M22-M39)</f>
        <v>80121106.26188007</v>
      </c>
      <c r="N56" s="102">
        <f>IF(N$21=0,"",N22-N39)</f>
        <v>99548016.421832502</v>
      </c>
      <c r="O56" s="102"/>
      <c r="P56" s="35"/>
      <c r="Q56" s="35"/>
      <c r="R56" s="102">
        <f t="shared" si="10"/>
        <v>104555016.76609981</v>
      </c>
      <c r="S56" s="102">
        <f t="shared" si="10"/>
        <v>105984064.95336449</v>
      </c>
      <c r="T56" s="102">
        <f t="shared" si="10"/>
        <v>115479923.28855294</v>
      </c>
      <c r="U56" s="102">
        <f t="shared" si="10"/>
        <v>214001251.46978164</v>
      </c>
      <c r="V56" s="102"/>
      <c r="W56" s="35"/>
      <c r="X56" s="102"/>
    </row>
    <row r="57" spans="1:24" s="27" customFormat="1" ht="18" customHeight="1" x14ac:dyDescent="0.3">
      <c r="A57" s="173"/>
      <c r="B57" s="153"/>
      <c r="C57" s="197"/>
      <c r="D57" s="59" t="s">
        <v>0</v>
      </c>
      <c r="E57" s="59"/>
      <c r="F57" s="59"/>
      <c r="G57" s="59"/>
      <c r="H57" s="59"/>
      <c r="J57" s="59"/>
      <c r="K57" s="59"/>
      <c r="L57" s="59"/>
      <c r="M57" s="59"/>
      <c r="N57" s="59"/>
      <c r="O57" s="59"/>
      <c r="P57" s="36"/>
      <c r="Q57" s="36"/>
      <c r="R57" s="59"/>
      <c r="S57" s="59"/>
      <c r="T57" s="59"/>
      <c r="U57" s="59"/>
      <c r="V57" s="59"/>
      <c r="W57" s="36"/>
      <c r="X57" s="59"/>
    </row>
    <row r="58" spans="1:24" s="27" customFormat="1" ht="36" customHeight="1" x14ac:dyDescent="0.3">
      <c r="A58" s="173"/>
      <c r="B58" s="22" t="s">
        <v>175</v>
      </c>
      <c r="C58" s="188"/>
      <c r="D58" s="22" t="s">
        <v>1</v>
      </c>
      <c r="E58" s="22" t="s">
        <v>2</v>
      </c>
      <c r="F58" s="22" t="s">
        <v>3</v>
      </c>
      <c r="G58" s="22" t="s">
        <v>4</v>
      </c>
      <c r="H58" s="22" t="s">
        <v>13</v>
      </c>
      <c r="I58" s="23"/>
      <c r="J58" s="23"/>
      <c r="K58" s="22" t="s">
        <v>5</v>
      </c>
      <c r="L58" s="22" t="s">
        <v>6</v>
      </c>
      <c r="M58" s="22" t="s">
        <v>7</v>
      </c>
      <c r="N58" s="22" t="s">
        <v>8</v>
      </c>
      <c r="O58" s="22" t="s">
        <v>14</v>
      </c>
      <c r="P58" s="34"/>
      <c r="Q58" s="34"/>
      <c r="R58" s="22" t="s">
        <v>9</v>
      </c>
      <c r="S58" s="22" t="s">
        <v>10</v>
      </c>
      <c r="T58" s="22" t="s">
        <v>11</v>
      </c>
      <c r="U58" s="22" t="s">
        <v>12</v>
      </c>
      <c r="V58" s="22" t="s">
        <v>15</v>
      </c>
      <c r="W58" s="34"/>
      <c r="X58" s="22" t="s">
        <v>16</v>
      </c>
    </row>
    <row r="59" spans="1:24" s="27" customFormat="1" ht="18" customHeight="1" x14ac:dyDescent="0.3">
      <c r="A59" s="173"/>
      <c r="B59" s="148" t="s">
        <v>48</v>
      </c>
      <c r="C59" s="194"/>
      <c r="D59" s="299">
        <f>(IF(D$21=0,"",D8/D25-1))</f>
        <v>1.5359751589818282E-2</v>
      </c>
      <c r="E59" s="299">
        <f>(IF(E$21=0,"",E8/E25-1))</f>
        <v>-0.30727459857645678</v>
      </c>
      <c r="F59" s="299">
        <f>(IF(F$21=0,"",F8/F25-1))</f>
        <v>-0.28103972017199352</v>
      </c>
      <c r="G59" s="299">
        <f>(IF(G$21=0,"",G8/G25-1))</f>
        <v>0.21662074195732273</v>
      </c>
      <c r="H59" s="299">
        <f>(IF(H$42=0,"",H8/H25-1))</f>
        <v>-0.10116546738575205</v>
      </c>
      <c r="I59" s="415"/>
      <c r="J59" s="415"/>
      <c r="K59" s="299">
        <f t="shared" ref="K59:O72" si="13">(IF(K$21=0,"",K8/K25-1))</f>
        <v>0.4979144603754051</v>
      </c>
      <c r="L59" s="299">
        <f t="shared" si="13"/>
        <v>0.35371440037559476</v>
      </c>
      <c r="M59" s="299">
        <f t="shared" si="13"/>
        <v>0.317682455524398</v>
      </c>
      <c r="N59" s="299">
        <f t="shared" si="13"/>
        <v>0.29231562672418065</v>
      </c>
      <c r="O59" s="299">
        <f t="shared" si="13"/>
        <v>0.34315122055200131</v>
      </c>
      <c r="P59" s="419"/>
      <c r="Q59" s="419"/>
      <c r="R59" s="299">
        <f t="shared" ref="R59:V73" si="14">(IF(R$21=0,"",R8/R25-1))</f>
        <v>9.185293738034872E-2</v>
      </c>
      <c r="S59" s="299">
        <f t="shared" si="14"/>
        <v>7.2054658234087965E-2</v>
      </c>
      <c r="T59" s="299">
        <f t="shared" si="14"/>
        <v>-0.20041460992163818</v>
      </c>
      <c r="U59" s="299">
        <f t="shared" si="14"/>
        <v>0.45653621426404278</v>
      </c>
      <c r="V59" s="299">
        <f t="shared" si="14"/>
        <v>0.11812002318578774</v>
      </c>
      <c r="W59" s="419"/>
      <c r="X59" s="299">
        <f t="shared" ref="X59:X72" si="15">(IF(X$21=0,"",X8/X25-1))</f>
        <v>0.13337520474184927</v>
      </c>
    </row>
    <row r="60" spans="1:24" s="27" customFormat="1" ht="18" customHeight="1" x14ac:dyDescent="0.3">
      <c r="A60" s="173"/>
      <c r="B60" s="148" t="s">
        <v>49</v>
      </c>
      <c r="C60" s="194"/>
      <c r="D60" s="299">
        <f t="shared" ref="D60:G73" si="16">(IF(D$21=0,"",D9/D26-1))</f>
        <v>0.51489985717099374</v>
      </c>
      <c r="E60" s="299">
        <f t="shared" si="16"/>
        <v>0.18694685399564803</v>
      </c>
      <c r="F60" s="299">
        <f t="shared" si="16"/>
        <v>-0.19643941851531954</v>
      </c>
      <c r="G60" s="299">
        <f t="shared" si="16"/>
        <v>0.40891960516930559</v>
      </c>
      <c r="H60" s="299">
        <f t="shared" ref="H60:H72" si="17">(IF(H$42=0,"",H9/H26-1))</f>
        <v>0.18489905868688838</v>
      </c>
      <c r="I60" s="415"/>
      <c r="J60" s="415"/>
      <c r="K60" s="299">
        <f t="shared" si="13"/>
        <v>0.95263999681994305</v>
      </c>
      <c r="L60" s="299">
        <f t="shared" si="13"/>
        <v>1.246542385236495</v>
      </c>
      <c r="M60" s="299">
        <f t="shared" si="13"/>
        <v>0.7052343876980478</v>
      </c>
      <c r="N60" s="299">
        <f t="shared" si="13"/>
        <v>0.16991105071806922</v>
      </c>
      <c r="O60" s="299">
        <f t="shared" si="13"/>
        <v>0.67007644935072719</v>
      </c>
      <c r="P60" s="419"/>
      <c r="Q60" s="419"/>
      <c r="R60" s="299">
        <f t="shared" si="14"/>
        <v>0.69648501630560022</v>
      </c>
      <c r="S60" s="299">
        <f t="shared" si="14"/>
        <v>0.9099942504935441</v>
      </c>
      <c r="T60" s="299">
        <f t="shared" si="14"/>
        <v>0.86183938315696684</v>
      </c>
      <c r="U60" s="299">
        <f t="shared" si="14"/>
        <v>2.5840333924784407</v>
      </c>
      <c r="V60" s="299">
        <f t="shared" si="14"/>
        <v>1.3834744228970464</v>
      </c>
      <c r="W60" s="419"/>
      <c r="X60" s="299">
        <f t="shared" si="15"/>
        <v>0.83997438607348562</v>
      </c>
    </row>
    <row r="61" spans="1:24" s="27" customFormat="1" ht="18" customHeight="1" x14ac:dyDescent="0.3">
      <c r="A61" s="173"/>
      <c r="B61" s="148" t="s">
        <v>50</v>
      </c>
      <c r="C61" s="194"/>
      <c r="D61" s="299"/>
      <c r="E61" s="299"/>
      <c r="F61" s="299">
        <f t="shared" si="16"/>
        <v>-0.31728734176565421</v>
      </c>
      <c r="G61" s="299">
        <f t="shared" si="16"/>
        <v>-1</v>
      </c>
      <c r="H61" s="299">
        <f t="shared" si="17"/>
        <v>-0.87136688911182936</v>
      </c>
      <c r="I61" s="415"/>
      <c r="J61" s="415"/>
      <c r="K61" s="299">
        <f t="shared" si="13"/>
        <v>1.9293820056608624</v>
      </c>
      <c r="L61" s="299">
        <f t="shared" si="13"/>
        <v>-1</v>
      </c>
      <c r="M61" s="299">
        <f t="shared" si="13"/>
        <v>-0.64093385053516205</v>
      </c>
      <c r="N61" s="299">
        <f t="shared" si="13"/>
        <v>12.648625480922098</v>
      </c>
      <c r="O61" s="299">
        <f t="shared" si="13"/>
        <v>4.3427955649863321</v>
      </c>
      <c r="P61" s="419"/>
      <c r="Q61" s="419"/>
      <c r="R61" s="299">
        <f t="shared" si="14"/>
        <v>2.6107092479441603</v>
      </c>
      <c r="S61" s="299">
        <f t="shared" si="14"/>
        <v>1.7185803960426007</v>
      </c>
      <c r="T61" s="299">
        <f t="shared" si="14"/>
        <v>7.1118725360268815</v>
      </c>
      <c r="U61" s="299">
        <f t="shared" si="14"/>
        <v>35.029930946578332</v>
      </c>
      <c r="V61" s="299">
        <f t="shared" si="14"/>
        <v>13.841866466617525</v>
      </c>
      <c r="W61" s="419"/>
      <c r="X61" s="299">
        <f t="shared" si="15"/>
        <v>6.1389940433030175</v>
      </c>
    </row>
    <row r="62" spans="1:24" s="27" customFormat="1" ht="18" customHeight="1" x14ac:dyDescent="0.3">
      <c r="A62" s="173"/>
      <c r="B62" s="148" t="s">
        <v>51</v>
      </c>
      <c r="C62" s="194"/>
      <c r="D62" s="299"/>
      <c r="E62" s="299"/>
      <c r="F62" s="299">
        <f t="shared" si="16"/>
        <v>-1.1223187781144619</v>
      </c>
      <c r="G62" s="299">
        <f t="shared" si="16"/>
        <v>-0.99496895544746655</v>
      </c>
      <c r="H62" s="299">
        <f t="shared" si="17"/>
        <v>-0.93427488697510064</v>
      </c>
      <c r="I62" s="415"/>
      <c r="J62" s="415"/>
      <c r="K62" s="299">
        <f t="shared" si="13"/>
        <v>-0.30371750295966404</v>
      </c>
      <c r="L62" s="299">
        <f t="shared" si="13"/>
        <v>4.4218423108342062</v>
      </c>
      <c r="M62" s="299">
        <f t="shared" si="13"/>
        <v>4.3339402116574881</v>
      </c>
      <c r="N62" s="299">
        <f t="shared" si="13"/>
        <v>1.8440282214475268</v>
      </c>
      <c r="O62" s="299">
        <f t="shared" si="13"/>
        <v>2.7906824604964182</v>
      </c>
      <c r="P62" s="419"/>
      <c r="Q62" s="419"/>
      <c r="R62" s="299">
        <f t="shared" si="14"/>
        <v>1.0585282377417609</v>
      </c>
      <c r="S62" s="299">
        <f t="shared" si="14"/>
        <v>2.9304387360263462</v>
      </c>
      <c r="T62" s="299">
        <f t="shared" si="14"/>
        <v>4.9138675250028108</v>
      </c>
      <c r="U62" s="299">
        <f t="shared" si="14"/>
        <v>9.2300540819169683</v>
      </c>
      <c r="V62" s="299">
        <f t="shared" si="14"/>
        <v>5.1450080528585778</v>
      </c>
      <c r="W62" s="419"/>
      <c r="X62" s="299">
        <f t="shared" si="15"/>
        <v>3.1030235323867608</v>
      </c>
    </row>
    <row r="63" spans="1:24" s="27" customFormat="1" ht="18" customHeight="1" x14ac:dyDescent="0.3">
      <c r="A63" s="173"/>
      <c r="B63" s="149" t="s">
        <v>42</v>
      </c>
      <c r="C63" s="195"/>
      <c r="D63" s="300">
        <f t="shared" si="16"/>
        <v>8.9270669226010568E-2</v>
      </c>
      <c r="E63" s="300">
        <f t="shared" si="16"/>
        <v>-1.8936248467618211E-2</v>
      </c>
      <c r="F63" s="300">
        <f t="shared" si="16"/>
        <v>-0.24555799548404467</v>
      </c>
      <c r="G63" s="300">
        <f t="shared" si="16"/>
        <v>0.23010751254011819</v>
      </c>
      <c r="H63" s="300">
        <f t="shared" si="17"/>
        <v>3.3953820011709546E-2</v>
      </c>
      <c r="I63" s="415"/>
      <c r="J63" s="415"/>
      <c r="K63" s="300">
        <f t="shared" si="13"/>
        <v>0.76229060882219635</v>
      </c>
      <c r="L63" s="300">
        <f t="shared" si="13"/>
        <v>1.0375545687085284</v>
      </c>
      <c r="M63" s="300">
        <f t="shared" si="13"/>
        <v>0.7075270975544441</v>
      </c>
      <c r="N63" s="300">
        <f t="shared" si="13"/>
        <v>0.55063513899603111</v>
      </c>
      <c r="O63" s="300">
        <f t="shared" si="13"/>
        <v>0.73160433486237086</v>
      </c>
      <c r="P63" s="419"/>
      <c r="Q63" s="419"/>
      <c r="R63" s="300">
        <f t="shared" si="14"/>
        <v>0.5357779159256868</v>
      </c>
      <c r="S63" s="300">
        <f t="shared" si="14"/>
        <v>0.72915134351722188</v>
      </c>
      <c r="T63" s="300">
        <f t="shared" si="14"/>
        <v>0.78910894764668127</v>
      </c>
      <c r="U63" s="300">
        <f t="shared" si="14"/>
        <v>2.6955143809344535</v>
      </c>
      <c r="V63" s="300">
        <f t="shared" si="14"/>
        <v>1.3284919977613505</v>
      </c>
      <c r="W63" s="419"/>
      <c r="X63" s="300">
        <f t="shared" si="15"/>
        <v>0.80923492702696809</v>
      </c>
    </row>
    <row r="64" spans="1:24" s="27" customFormat="1" ht="18" customHeight="1" x14ac:dyDescent="0.3">
      <c r="A64" s="173"/>
      <c r="B64" s="150" t="s">
        <v>52</v>
      </c>
      <c r="C64" s="194"/>
      <c r="D64" s="301">
        <f t="shared" si="16"/>
        <v>8.3788769521941031E-2</v>
      </c>
      <c r="E64" s="301">
        <f t="shared" si="16"/>
        <v>0.42006509342704712</v>
      </c>
      <c r="F64" s="301">
        <f t="shared" si="16"/>
        <v>0.85705470054940047</v>
      </c>
      <c r="G64" s="301">
        <f t="shared" si="16"/>
        <v>0.75727429658334389</v>
      </c>
      <c r="H64" s="301">
        <f t="shared" si="17"/>
        <v>0.57079333340513738</v>
      </c>
      <c r="I64" s="415"/>
      <c r="J64" s="415"/>
      <c r="K64" s="301">
        <f t="shared" si="13"/>
        <v>0.40290104523175074</v>
      </c>
      <c r="L64" s="301">
        <f t="shared" si="13"/>
        <v>0.79908847280459172</v>
      </c>
      <c r="M64" s="301">
        <f t="shared" si="13"/>
        <v>0.69895276576803722</v>
      </c>
      <c r="N64" s="301">
        <f t="shared" si="13"/>
        <v>0.50796907325979967</v>
      </c>
      <c r="O64" s="301">
        <f t="shared" si="13"/>
        <v>0.58747156195264094</v>
      </c>
      <c r="P64" s="419"/>
      <c r="Q64" s="419"/>
      <c r="R64" s="301">
        <f t="shared" si="14"/>
        <v>0.18456454822297075</v>
      </c>
      <c r="S64" s="301">
        <f t="shared" si="14"/>
        <v>-4.8931113942698889E-2</v>
      </c>
      <c r="T64" s="301">
        <f t="shared" si="14"/>
        <v>5.2960882500177053E-2</v>
      </c>
      <c r="U64" s="301">
        <f t="shared" si="14"/>
        <v>2.0998788108911906</v>
      </c>
      <c r="V64" s="301">
        <f t="shared" si="14"/>
        <v>0.61651210894288799</v>
      </c>
      <c r="W64" s="419"/>
      <c r="X64" s="301">
        <f t="shared" si="15"/>
        <v>0.58726199939670454</v>
      </c>
    </row>
    <row r="65" spans="1:27" s="27" customFormat="1" ht="18" customHeight="1" x14ac:dyDescent="0.3">
      <c r="A65" s="173"/>
      <c r="B65" s="150" t="s">
        <v>53</v>
      </c>
      <c r="C65" s="194"/>
      <c r="D65" s="301">
        <f t="shared" si="16"/>
        <v>-0.57159005588651868</v>
      </c>
      <c r="E65" s="301">
        <f t="shared" si="16"/>
        <v>-0.8108778028039223</v>
      </c>
      <c r="F65" s="301">
        <f t="shared" si="16"/>
        <v>0.51445792779525257</v>
      </c>
      <c r="G65" s="301">
        <f t="shared" si="16"/>
        <v>3.2706195056943681</v>
      </c>
      <c r="H65" s="301">
        <f t="shared" si="17"/>
        <v>1.056204160489743</v>
      </c>
      <c r="I65" s="415"/>
      <c r="J65" s="415"/>
      <c r="K65" s="301">
        <f t="shared" si="13"/>
        <v>-0.35962269619598208</v>
      </c>
      <c r="L65" s="301">
        <f t="shared" si="13"/>
        <v>-0.90120585449832902</v>
      </c>
      <c r="M65" s="301">
        <f t="shared" si="13"/>
        <v>-0.40375695418454327</v>
      </c>
      <c r="N65" s="301">
        <f t="shared" si="13"/>
        <v>0.20661764922112913</v>
      </c>
      <c r="O65" s="301">
        <f t="shared" si="13"/>
        <v>-0.36731751679213609</v>
      </c>
      <c r="P65" s="419"/>
      <c r="Q65" s="419"/>
      <c r="R65" s="301">
        <f t="shared" si="14"/>
        <v>-0.70061342638251589</v>
      </c>
      <c r="S65" s="301">
        <f t="shared" si="14"/>
        <v>-0.65798138669944883</v>
      </c>
      <c r="T65" s="301">
        <f t="shared" si="14"/>
        <v>-0.52142845127300463</v>
      </c>
      <c r="U65" s="301">
        <f t="shared" si="14"/>
        <v>-0.57554891753022352</v>
      </c>
      <c r="V65" s="301">
        <f t="shared" si="14"/>
        <v>-0.61146490691949562</v>
      </c>
      <c r="W65" s="419"/>
      <c r="X65" s="301">
        <f t="shared" si="15"/>
        <v>-0.27917663265725579</v>
      </c>
    </row>
    <row r="66" spans="1:27" s="27" customFormat="1" ht="18" customHeight="1" x14ac:dyDescent="0.3">
      <c r="A66" s="173"/>
      <c r="B66" s="150" t="s">
        <v>54</v>
      </c>
      <c r="C66" s="194"/>
      <c r="D66" s="301">
        <f t="shared" si="16"/>
        <v>5.1950499591998378E-2</v>
      </c>
      <c r="E66" s="301">
        <f t="shared" si="16"/>
        <v>-6.2631732125310813E-2</v>
      </c>
      <c r="F66" s="301">
        <f t="shared" si="16"/>
        <v>0.54322326328374748</v>
      </c>
      <c r="G66" s="301">
        <f t="shared" si="16"/>
        <v>1.1711218438395377</v>
      </c>
      <c r="H66" s="301">
        <f t="shared" si="17"/>
        <v>0.41494561251555218</v>
      </c>
      <c r="I66" s="415"/>
      <c r="J66" s="415"/>
      <c r="K66" s="301">
        <f t="shared" si="13"/>
        <v>0.19580674310756252</v>
      </c>
      <c r="L66" s="301">
        <f t="shared" si="13"/>
        <v>-0.45740543808164613</v>
      </c>
      <c r="M66" s="301">
        <f t="shared" si="13"/>
        <v>0.31712864857725243</v>
      </c>
      <c r="N66" s="301">
        <f t="shared" si="13"/>
        <v>0.30843801217264866</v>
      </c>
      <c r="O66" s="301">
        <f t="shared" si="13"/>
        <v>-1.8421298903673722E-2</v>
      </c>
      <c r="P66" s="419"/>
      <c r="Q66" s="419"/>
      <c r="R66" s="301">
        <f t="shared" si="14"/>
        <v>-0.18283824829914075</v>
      </c>
      <c r="S66" s="301">
        <f t="shared" si="14"/>
        <v>-0.42384244726753839</v>
      </c>
      <c r="T66" s="301">
        <f t="shared" si="14"/>
        <v>-0.30536314362102823</v>
      </c>
      <c r="U66" s="301">
        <f t="shared" si="14"/>
        <v>0.59094195396694182</v>
      </c>
      <c r="V66" s="301">
        <f t="shared" si="14"/>
        <v>-0.1729442404657987</v>
      </c>
      <c r="W66" s="419"/>
      <c r="X66" s="301">
        <f t="shared" si="15"/>
        <v>-3.8366509352939837E-2</v>
      </c>
    </row>
    <row r="67" spans="1:27" s="27" customFormat="1" ht="18" customHeight="1" x14ac:dyDescent="0.3">
      <c r="A67" s="173"/>
      <c r="B67" s="150" t="s">
        <v>55</v>
      </c>
      <c r="C67" s="194"/>
      <c r="D67" s="301">
        <f t="shared" si="16"/>
        <v>-0.6172215018252909</v>
      </c>
      <c r="E67" s="301">
        <f t="shared" si="16"/>
        <v>-0.63559414362859912</v>
      </c>
      <c r="F67" s="301">
        <f t="shared" si="16"/>
        <v>-0.30013082157222526</v>
      </c>
      <c r="G67" s="301">
        <f t="shared" si="16"/>
        <v>-0.2453298638836634</v>
      </c>
      <c r="H67" s="301">
        <f t="shared" si="17"/>
        <v>-0.4538628819512921</v>
      </c>
      <c r="I67" s="415"/>
      <c r="J67" s="415"/>
      <c r="K67" s="301">
        <f t="shared" si="13"/>
        <v>-0.52942491374701617</v>
      </c>
      <c r="L67" s="301">
        <f t="shared" si="13"/>
        <v>-0.36803590957631516</v>
      </c>
      <c r="M67" s="301">
        <f t="shared" si="13"/>
        <v>-0.12473306648619575</v>
      </c>
      <c r="N67" s="301">
        <f t="shared" si="13"/>
        <v>-0.26466000933438583</v>
      </c>
      <c r="O67" s="301">
        <f t="shared" si="13"/>
        <v>-0.30735087357938584</v>
      </c>
      <c r="P67" s="419"/>
      <c r="Q67" s="419"/>
      <c r="R67" s="301">
        <f t="shared" si="14"/>
        <v>-0.5732594271922451</v>
      </c>
      <c r="S67" s="301">
        <f t="shared" si="14"/>
        <v>-0.4125402769981511</v>
      </c>
      <c r="T67" s="301">
        <f t="shared" si="14"/>
        <v>-0.32729115318465152</v>
      </c>
      <c r="U67" s="301">
        <f t="shared" si="14"/>
        <v>0.79494108322193568</v>
      </c>
      <c r="V67" s="301">
        <f t="shared" si="14"/>
        <v>-0.27945123827607077</v>
      </c>
      <c r="W67" s="419"/>
      <c r="X67" s="301">
        <f t="shared" si="15"/>
        <v>-0.34190471786648358</v>
      </c>
    </row>
    <row r="68" spans="1:27" s="27" customFormat="1" ht="18" customHeight="1" x14ac:dyDescent="0.3">
      <c r="A68" s="173"/>
      <c r="B68" s="150" t="s">
        <v>56</v>
      </c>
      <c r="C68" s="194"/>
      <c r="D68" s="301">
        <f t="shared" si="16"/>
        <v>-0.93646307826842312</v>
      </c>
      <c r="E68" s="301">
        <f t="shared" si="16"/>
        <v>-0.93378641356372838</v>
      </c>
      <c r="F68" s="301">
        <f t="shared" si="16"/>
        <v>-0.76459275116025471</v>
      </c>
      <c r="G68" s="301">
        <f t="shared" si="16"/>
        <v>-0.5573022459543393</v>
      </c>
      <c r="H68" s="301">
        <f t="shared" si="17"/>
        <v>-0.80644727977184505</v>
      </c>
      <c r="I68" s="415"/>
      <c r="J68" s="415"/>
      <c r="K68" s="301">
        <f t="shared" si="13"/>
        <v>-0.50104269225875364</v>
      </c>
      <c r="L68" s="301">
        <f t="shared" si="13"/>
        <v>-0.72707939125124721</v>
      </c>
      <c r="M68" s="301">
        <f t="shared" si="13"/>
        <v>-0.59925088412735805</v>
      </c>
      <c r="N68" s="301">
        <f t="shared" si="13"/>
        <v>-0.38958234921907486</v>
      </c>
      <c r="O68" s="301">
        <f t="shared" si="13"/>
        <v>-0.57576899907666435</v>
      </c>
      <c r="P68" s="419"/>
      <c r="Q68" s="419"/>
      <c r="R68" s="301">
        <f t="shared" si="14"/>
        <v>-0.71825427615440807</v>
      </c>
      <c r="S68" s="301">
        <f t="shared" si="14"/>
        <v>-0.71492245005721333</v>
      </c>
      <c r="T68" s="301">
        <f t="shared" si="14"/>
        <v>-0.67219605196553911</v>
      </c>
      <c r="U68" s="301">
        <f t="shared" si="14"/>
        <v>1.16678570428589</v>
      </c>
      <c r="V68" s="301">
        <f t="shared" si="14"/>
        <v>-0.5293423823127984</v>
      </c>
      <c r="W68" s="419"/>
      <c r="X68" s="301">
        <f t="shared" si="15"/>
        <v>-0.63707783981109056</v>
      </c>
    </row>
    <row r="69" spans="1:27" s="27" customFormat="1" ht="18" customHeight="1" x14ac:dyDescent="0.3">
      <c r="A69" s="173"/>
      <c r="B69" s="150" t="s">
        <v>57</v>
      </c>
      <c r="C69" s="194"/>
      <c r="D69" s="301"/>
      <c r="E69" s="301">
        <f t="shared" si="16"/>
        <v>-1</v>
      </c>
      <c r="F69" s="301">
        <f t="shared" si="16"/>
        <v>-0.88867759302854132</v>
      </c>
      <c r="G69" s="301">
        <f t="shared" si="16"/>
        <v>1.7044815531209601</v>
      </c>
      <c r="H69" s="301">
        <f t="shared" si="17"/>
        <v>-0.1372917623417641</v>
      </c>
      <c r="I69" s="415"/>
      <c r="J69" s="415"/>
      <c r="K69" s="301">
        <f t="shared" si="13"/>
        <v>-0.11793859524238148</v>
      </c>
      <c r="L69" s="301">
        <f t="shared" si="13"/>
        <v>-0.96885768542952722</v>
      </c>
      <c r="M69" s="301">
        <f t="shared" si="13"/>
        <v>0.36228954030881244</v>
      </c>
      <c r="N69" s="301">
        <f t="shared" si="13"/>
        <v>-0.58465720506878704</v>
      </c>
      <c r="O69" s="301">
        <f t="shared" si="13"/>
        <v>-0.3528345070222807</v>
      </c>
      <c r="P69" s="419"/>
      <c r="Q69" s="419"/>
      <c r="R69" s="301">
        <f t="shared" si="14"/>
        <v>-1</v>
      </c>
      <c r="S69" s="301">
        <f t="shared" si="14"/>
        <v>-1</v>
      </c>
      <c r="T69" s="301">
        <f t="shared" si="14"/>
        <v>-1</v>
      </c>
      <c r="U69" s="301">
        <f t="shared" si="14"/>
        <v>-1</v>
      </c>
      <c r="V69" s="301">
        <f t="shared" si="14"/>
        <v>-1</v>
      </c>
      <c r="W69" s="419"/>
      <c r="X69" s="301">
        <f t="shared" si="15"/>
        <v>-0.71500314981329371</v>
      </c>
    </row>
    <row r="70" spans="1:27" s="27" customFormat="1" ht="18" customHeight="1" x14ac:dyDescent="0.3">
      <c r="A70" s="173"/>
      <c r="B70" s="150" t="s">
        <v>58</v>
      </c>
      <c r="C70" s="194"/>
      <c r="D70" s="301">
        <f t="shared" si="16"/>
        <v>-0.27327140422686202</v>
      </c>
      <c r="E70" s="301">
        <f t="shared" si="16"/>
        <v>-2.4329034949870487E-2</v>
      </c>
      <c r="F70" s="301">
        <f t="shared" si="16"/>
        <v>0.3905764706009105</v>
      </c>
      <c r="G70" s="301">
        <f t="shared" si="16"/>
        <v>0.66728377953545137</v>
      </c>
      <c r="H70" s="301">
        <f t="shared" si="17"/>
        <v>0.19282686121804349</v>
      </c>
      <c r="I70" s="415"/>
      <c r="J70" s="415"/>
      <c r="K70" s="301">
        <f t="shared" si="13"/>
        <v>-0.27655011631053406</v>
      </c>
      <c r="L70" s="301">
        <f t="shared" si="13"/>
        <v>0.41404007299282575</v>
      </c>
      <c r="M70" s="301">
        <f t="shared" si="13"/>
        <v>-0.10106139660257951</v>
      </c>
      <c r="N70" s="301">
        <f t="shared" si="13"/>
        <v>0.37353121000876888</v>
      </c>
      <c r="O70" s="301">
        <f t="shared" si="13"/>
        <v>0.12761357114721927</v>
      </c>
      <c r="P70" s="419"/>
      <c r="Q70" s="419"/>
      <c r="R70" s="301">
        <f t="shared" si="14"/>
        <v>0.20598473909464055</v>
      </c>
      <c r="S70" s="301">
        <f t="shared" si="14"/>
        <v>0.71167003956967556</v>
      </c>
      <c r="T70" s="301">
        <f t="shared" si="14"/>
        <v>-0.42602733885683519</v>
      </c>
      <c r="U70" s="301">
        <f t="shared" si="14"/>
        <v>0.51650777023190342</v>
      </c>
      <c r="V70" s="301">
        <f t="shared" si="14"/>
        <v>0.24938519978101814</v>
      </c>
      <c r="W70" s="419"/>
      <c r="X70" s="301">
        <f t="shared" si="15"/>
        <v>0.18660501061923185</v>
      </c>
    </row>
    <row r="71" spans="1:27" s="27" customFormat="1" ht="18" customHeight="1" x14ac:dyDescent="0.3">
      <c r="A71" s="173"/>
      <c r="B71" s="151" t="s">
        <v>43</v>
      </c>
      <c r="C71" s="195"/>
      <c r="D71" s="302">
        <f t="shared" si="16"/>
        <v>-3.6856268954958971E-2</v>
      </c>
      <c r="E71" s="302">
        <f t="shared" si="16"/>
        <v>9.2885929384669996E-2</v>
      </c>
      <c r="F71" s="302">
        <f t="shared" si="16"/>
        <v>0.60260305928121949</v>
      </c>
      <c r="G71" s="302">
        <f t="shared" si="16"/>
        <v>0.92612671395813262</v>
      </c>
      <c r="H71" s="302">
        <f t="shared" si="17"/>
        <v>0.44572509081632794</v>
      </c>
      <c r="I71" s="415"/>
      <c r="J71" s="415"/>
      <c r="K71" s="302">
        <f t="shared" si="13"/>
        <v>0.16209537911970662</v>
      </c>
      <c r="L71" s="302">
        <f t="shared" si="13"/>
        <v>-0.10071264543838243</v>
      </c>
      <c r="M71" s="302">
        <f t="shared" si="13"/>
        <v>0.32486939341801135</v>
      </c>
      <c r="N71" s="302">
        <f t="shared" si="13"/>
        <v>0.34171252782973305</v>
      </c>
      <c r="O71" s="302">
        <f t="shared" si="13"/>
        <v>0.16092224222688367</v>
      </c>
      <c r="P71" s="419"/>
      <c r="Q71" s="419"/>
      <c r="R71" s="302">
        <f t="shared" si="14"/>
        <v>-0.17651311154055027</v>
      </c>
      <c r="S71" s="302">
        <f t="shared" si="14"/>
        <v>-0.3695644474189046</v>
      </c>
      <c r="T71" s="302">
        <f t="shared" si="14"/>
        <v>-0.2900080199828533</v>
      </c>
      <c r="U71" s="302">
        <f t="shared" si="14"/>
        <v>0.78305025938140593</v>
      </c>
      <c r="V71" s="302">
        <f t="shared" si="14"/>
        <v>-7.2865071731290976E-2</v>
      </c>
      <c r="W71" s="419"/>
      <c r="X71" s="302">
        <f t="shared" si="15"/>
        <v>0.14213641419850487</v>
      </c>
    </row>
    <row r="72" spans="1:27" s="27" customFormat="1" ht="24.95" customHeight="1" x14ac:dyDescent="0.3">
      <c r="A72" s="173"/>
      <c r="B72" s="152" t="s">
        <v>168</v>
      </c>
      <c r="C72" s="195"/>
      <c r="D72" s="303">
        <f t="shared" si="16"/>
        <v>-3.0611160014485939E-2</v>
      </c>
      <c r="E72" s="303">
        <f t="shared" si="16"/>
        <v>6.0309187233188677E-2</v>
      </c>
      <c r="F72" s="303">
        <f t="shared" si="16"/>
        <v>0.23859576353857292</v>
      </c>
      <c r="G72" s="303">
        <f t="shared" si="16"/>
        <v>0.53573639789957239</v>
      </c>
      <c r="H72" s="303">
        <f t="shared" si="17"/>
        <v>0.27765901216250999</v>
      </c>
      <c r="I72" s="418"/>
      <c r="J72" s="418"/>
      <c r="K72" s="303">
        <f t="shared" si="13"/>
        <v>0.34337005980086555</v>
      </c>
      <c r="L72" s="303">
        <f t="shared" si="13"/>
        <v>0.23837547938087056</v>
      </c>
      <c r="M72" s="303">
        <f t="shared" si="13"/>
        <v>0.47879868315038343</v>
      </c>
      <c r="N72" s="303">
        <f t="shared" si="13"/>
        <v>0.44630504175881658</v>
      </c>
      <c r="O72" s="303">
        <f t="shared" si="13"/>
        <v>0.37842545921259418</v>
      </c>
      <c r="P72" s="420"/>
      <c r="Q72" s="420"/>
      <c r="R72" s="303">
        <f t="shared" si="14"/>
        <v>0.13715408132814955</v>
      </c>
      <c r="S72" s="303">
        <f t="shared" si="14"/>
        <v>2.4106728035249381E-2</v>
      </c>
      <c r="T72" s="303">
        <f t="shared" si="14"/>
        <v>0.14405113538773406</v>
      </c>
      <c r="U72" s="303">
        <f t="shared" si="14"/>
        <v>1.7993484937877375</v>
      </c>
      <c r="V72" s="303">
        <f t="shared" si="14"/>
        <v>0.52874910119854901</v>
      </c>
      <c r="W72" s="420"/>
      <c r="X72" s="303">
        <f t="shared" si="15"/>
        <v>0.41466434636562366</v>
      </c>
    </row>
    <row r="73" spans="1:27" s="27" customFormat="1" ht="24.95" customHeight="1" x14ac:dyDescent="0.3">
      <c r="A73" s="173"/>
      <c r="B73" s="152" t="s">
        <v>169</v>
      </c>
      <c r="C73" s="195"/>
      <c r="D73" s="303">
        <f t="shared" si="16"/>
        <v>-3.0611160014485939E-2</v>
      </c>
      <c r="E73" s="303">
        <f t="shared" si="16"/>
        <v>3.5419929206527812E-2</v>
      </c>
      <c r="F73" s="303">
        <f t="shared" si="16"/>
        <v>0.13158096949354392</v>
      </c>
      <c r="G73" s="303">
        <f t="shared" si="16"/>
        <v>0.27765901216250999</v>
      </c>
      <c r="H73" s="303"/>
      <c r="I73" s="418"/>
      <c r="J73" s="418"/>
      <c r="K73" s="303">
        <f>(IF(K$21=0,"",K22/K39-1))</f>
        <v>0.28952377358133452</v>
      </c>
      <c r="L73" s="303">
        <f>(IF(L$21=0,"",L22/L39-1))</f>
        <v>0.27872752886171948</v>
      </c>
      <c r="M73" s="303">
        <f>(IF(M$21=0,"",M22/M39-1))</f>
        <v>0.31285774667293231</v>
      </c>
      <c r="N73" s="303">
        <f>(IF(N$21=0,"",N22/N39-1))</f>
        <v>0.332244586240658</v>
      </c>
      <c r="O73" s="303"/>
      <c r="P73" s="420"/>
      <c r="Q73" s="420"/>
      <c r="R73" s="303">
        <f t="shared" si="14"/>
        <v>0.31105614867938391</v>
      </c>
      <c r="S73" s="303">
        <f t="shared" si="14"/>
        <v>0.26803646042812979</v>
      </c>
      <c r="T73" s="303">
        <f t="shared" si="14"/>
        <v>0.25032000262554077</v>
      </c>
      <c r="U73" s="303">
        <f t="shared" si="14"/>
        <v>0.41466434636562344</v>
      </c>
      <c r="V73" s="303"/>
      <c r="W73" s="420"/>
      <c r="X73" s="303"/>
    </row>
    <row r="74" spans="1:27" ht="36.75" customHeight="1" x14ac:dyDescent="0.25">
      <c r="B74" s="182" t="s">
        <v>106</v>
      </c>
      <c r="C74" s="192"/>
    </row>
    <row r="75" spans="1:27" s="57" customFormat="1" ht="47.25" x14ac:dyDescent="0.25">
      <c r="A75" s="161"/>
      <c r="B75" s="182" t="str">
        <f>Costs!B83</f>
        <v>* The financial information contained within this report is confidential and may contain immaterial revisions from other company financial statements.</v>
      </c>
      <c r="C75" s="192"/>
      <c r="D75" s="125"/>
      <c r="E75" s="125"/>
      <c r="F75" s="125"/>
      <c r="G75" s="125"/>
      <c r="H75" s="125"/>
      <c r="I75" s="175"/>
      <c r="J75" s="175"/>
      <c r="R75" s="161"/>
      <c r="AA75" s="161"/>
    </row>
    <row r="76" spans="1:27" ht="18" customHeight="1" x14ac:dyDescent="0.25"/>
    <row r="77" spans="1:27" ht="18" customHeight="1" x14ac:dyDescent="0.25"/>
    <row r="78" spans="1:27" ht="18" customHeight="1" x14ac:dyDescent="0.25"/>
    <row r="79" spans="1:27" ht="18" customHeight="1" x14ac:dyDescent="0.25"/>
    <row r="80" spans="1:27" ht="18" customHeight="1" x14ac:dyDescent="0.25"/>
    <row r="81" ht="18" customHeight="1" x14ac:dyDescent="0.25"/>
    <row r="82" ht="18" customHeight="1" x14ac:dyDescent="0.25"/>
    <row r="83" ht="18" customHeight="1" x14ac:dyDescent="0.25"/>
    <row r="84" ht="18" customHeight="1" x14ac:dyDescent="0.25"/>
    <row r="85" ht="18" customHeight="1" x14ac:dyDescent="0.25"/>
    <row r="86" ht="18" customHeight="1" x14ac:dyDescent="0.25"/>
    <row r="87" ht="18" customHeight="1" x14ac:dyDescent="0.25"/>
    <row r="88" ht="18" customHeight="1" x14ac:dyDescent="0.25"/>
    <row r="89" ht="18" customHeight="1" x14ac:dyDescent="0.25"/>
    <row r="90" ht="18" customHeight="1" x14ac:dyDescent="0.25"/>
    <row r="91" ht="18" customHeight="1" x14ac:dyDescent="0.25"/>
    <row r="92" ht="18" customHeight="1" x14ac:dyDescent="0.25"/>
    <row r="93" ht="18" customHeight="1" x14ac:dyDescent="0.25"/>
    <row r="94" ht="18" customHeight="1" x14ac:dyDescent="0.25"/>
    <row r="95" ht="18" customHeight="1" x14ac:dyDescent="0.25"/>
    <row r="96" ht="18" customHeight="1" x14ac:dyDescent="0.25"/>
    <row r="97" ht="18" customHeight="1" x14ac:dyDescent="0.25"/>
    <row r="98" ht="18" customHeight="1" x14ac:dyDescent="0.25"/>
    <row r="99" ht="18" customHeight="1" x14ac:dyDescent="0.25"/>
    <row r="100" ht="18" customHeight="1" x14ac:dyDescent="0.25"/>
    <row r="101" ht="18" customHeight="1" x14ac:dyDescent="0.25"/>
    <row r="102" ht="18" customHeight="1" x14ac:dyDescent="0.25"/>
    <row r="103" ht="18" customHeight="1" x14ac:dyDescent="0.25"/>
    <row r="104" ht="18" customHeight="1" x14ac:dyDescent="0.25"/>
    <row r="105" ht="18" customHeight="1" x14ac:dyDescent="0.25"/>
    <row r="106" ht="18" customHeight="1" x14ac:dyDescent="0.25"/>
    <row r="107" ht="18" customHeight="1" x14ac:dyDescent="0.25"/>
    <row r="108" ht="18" customHeight="1" x14ac:dyDescent="0.25"/>
    <row r="109" ht="18" customHeight="1" x14ac:dyDescent="0.25"/>
    <row r="110" ht="18" customHeight="1" x14ac:dyDescent="0.25"/>
    <row r="111" ht="18" customHeight="1" x14ac:dyDescent="0.25"/>
    <row r="112" ht="18" customHeight="1" x14ac:dyDescent="0.25"/>
    <row r="113" ht="18" customHeight="1" x14ac:dyDescent="0.25"/>
    <row r="114" ht="18" customHeight="1" x14ac:dyDescent="0.25"/>
    <row r="115" ht="18" customHeight="1" x14ac:dyDescent="0.25"/>
    <row r="116" ht="18" customHeight="1" x14ac:dyDescent="0.25"/>
    <row r="117" ht="18" customHeight="1" x14ac:dyDescent="0.25"/>
    <row r="118" ht="18" customHeight="1" x14ac:dyDescent="0.25"/>
    <row r="119" ht="18" customHeight="1" x14ac:dyDescent="0.25"/>
    <row r="120" ht="18" customHeight="1" x14ac:dyDescent="0.25"/>
    <row r="121" ht="18" customHeight="1" x14ac:dyDescent="0.25"/>
    <row r="122" ht="18" customHeight="1" x14ac:dyDescent="0.25"/>
    <row r="123" ht="18" customHeight="1" x14ac:dyDescent="0.25"/>
    <row r="124" ht="18" customHeight="1" x14ac:dyDescent="0.25"/>
    <row r="125" ht="18" customHeight="1" x14ac:dyDescent="0.25"/>
    <row r="126" ht="18" customHeight="1" x14ac:dyDescent="0.25"/>
    <row r="127" ht="18" customHeight="1" x14ac:dyDescent="0.25"/>
    <row r="128" ht="18" customHeight="1" x14ac:dyDescent="0.25"/>
    <row r="129" ht="18" customHeight="1" x14ac:dyDescent="0.25"/>
    <row r="130" ht="18" customHeight="1" x14ac:dyDescent="0.25"/>
    <row r="131" ht="18" customHeight="1" x14ac:dyDescent="0.25"/>
    <row r="132" ht="18" customHeight="1" x14ac:dyDescent="0.25"/>
    <row r="133" ht="18" customHeight="1" x14ac:dyDescent="0.25"/>
    <row r="134" ht="18" customHeight="1" x14ac:dyDescent="0.25"/>
    <row r="135" ht="18" customHeight="1" x14ac:dyDescent="0.25"/>
    <row r="136" ht="18" customHeight="1" x14ac:dyDescent="0.25"/>
    <row r="137" ht="18" customHeight="1" x14ac:dyDescent="0.25"/>
    <row r="138" ht="18" customHeight="1" x14ac:dyDescent="0.25"/>
    <row r="139" ht="18" customHeight="1" x14ac:dyDescent="0.25"/>
    <row r="140" ht="18" customHeight="1" x14ac:dyDescent="0.25"/>
    <row r="141" ht="18" customHeight="1" x14ac:dyDescent="0.25"/>
    <row r="142" ht="18" customHeight="1" x14ac:dyDescent="0.25"/>
    <row r="143" ht="18" customHeight="1" x14ac:dyDescent="0.25"/>
    <row r="144" ht="18" customHeight="1" x14ac:dyDescent="0.25"/>
    <row r="145" ht="18" customHeight="1" x14ac:dyDescent="0.25"/>
    <row r="146" ht="18" customHeight="1" x14ac:dyDescent="0.25"/>
    <row r="147" ht="18" customHeight="1" x14ac:dyDescent="0.25"/>
    <row r="148" ht="18" customHeight="1" x14ac:dyDescent="0.25"/>
    <row r="149" ht="18" customHeight="1" x14ac:dyDescent="0.25"/>
    <row r="150" ht="18" customHeight="1" x14ac:dyDescent="0.25"/>
    <row r="151" ht="18" customHeight="1" x14ac:dyDescent="0.25"/>
    <row r="152" ht="18" customHeight="1" x14ac:dyDescent="0.25"/>
    <row r="153" ht="18" customHeight="1" x14ac:dyDescent="0.25"/>
    <row r="154" ht="18" customHeight="1" x14ac:dyDescent="0.25"/>
    <row r="155" ht="18" customHeight="1" x14ac:dyDescent="0.25"/>
    <row r="156" ht="18" customHeight="1" x14ac:dyDescent="0.25"/>
    <row r="157" ht="18" customHeight="1" x14ac:dyDescent="0.25"/>
    <row r="158" ht="18" customHeight="1" x14ac:dyDescent="0.25"/>
    <row r="159" ht="18" customHeight="1" x14ac:dyDescent="0.25"/>
    <row r="160" ht="18" customHeight="1" x14ac:dyDescent="0.25"/>
    <row r="161" ht="18" customHeight="1" x14ac:dyDescent="0.25"/>
    <row r="162" ht="18" customHeight="1" x14ac:dyDescent="0.25"/>
    <row r="163" ht="18" customHeight="1" x14ac:dyDescent="0.25"/>
    <row r="164" ht="18" customHeight="1" x14ac:dyDescent="0.25"/>
    <row r="165" ht="18" customHeight="1" x14ac:dyDescent="0.25"/>
    <row r="166" ht="18" customHeight="1" x14ac:dyDescent="0.25"/>
    <row r="167" ht="18" customHeight="1" x14ac:dyDescent="0.25"/>
    <row r="168" ht="18" customHeight="1" x14ac:dyDescent="0.25"/>
    <row r="169" ht="18" customHeight="1" x14ac:dyDescent="0.25"/>
    <row r="170" ht="18" customHeight="1" x14ac:dyDescent="0.25"/>
    <row r="171" ht="18" customHeight="1" x14ac:dyDescent="0.25"/>
    <row r="172" ht="18" customHeight="1" x14ac:dyDescent="0.25"/>
    <row r="173" ht="18" customHeight="1" x14ac:dyDescent="0.25"/>
    <row r="174" ht="18" customHeight="1" x14ac:dyDescent="0.25"/>
    <row r="175" ht="18" customHeight="1" x14ac:dyDescent="0.25"/>
    <row r="176" ht="18" customHeight="1" x14ac:dyDescent="0.25"/>
    <row r="177" ht="18" customHeight="1" x14ac:dyDescent="0.25"/>
    <row r="178" ht="18" customHeight="1" x14ac:dyDescent="0.25"/>
    <row r="179" ht="18" customHeight="1" x14ac:dyDescent="0.25"/>
    <row r="180" ht="18" customHeight="1" x14ac:dyDescent="0.25"/>
    <row r="181" ht="18" customHeight="1" x14ac:dyDescent="0.25"/>
    <row r="182" ht="18" customHeight="1" x14ac:dyDescent="0.25"/>
    <row r="183" ht="18" customHeight="1" x14ac:dyDescent="0.25"/>
    <row r="184" ht="18" customHeight="1" x14ac:dyDescent="0.25"/>
    <row r="185" ht="18" customHeight="1" x14ac:dyDescent="0.25"/>
    <row r="186" ht="18" customHeight="1" x14ac:dyDescent="0.25"/>
    <row r="187" ht="18" customHeight="1" x14ac:dyDescent="0.25"/>
    <row r="188" ht="18" customHeight="1" x14ac:dyDescent="0.25"/>
    <row r="189" ht="18" customHeight="1" x14ac:dyDescent="0.25"/>
    <row r="190" ht="18" customHeight="1" x14ac:dyDescent="0.25"/>
    <row r="191" ht="18" customHeight="1" x14ac:dyDescent="0.25"/>
    <row r="192" ht="18" customHeight="1" x14ac:dyDescent="0.25"/>
    <row r="193" ht="18" customHeight="1" x14ac:dyDescent="0.25"/>
    <row r="194" ht="18" customHeight="1" x14ac:dyDescent="0.25"/>
    <row r="195" ht="18" customHeight="1" x14ac:dyDescent="0.25"/>
    <row r="196" ht="18" customHeight="1" x14ac:dyDescent="0.25"/>
    <row r="197" ht="18" customHeight="1" x14ac:dyDescent="0.25"/>
    <row r="198" ht="18" customHeight="1" x14ac:dyDescent="0.25"/>
    <row r="199" ht="18" customHeight="1" x14ac:dyDescent="0.25"/>
    <row r="200" ht="18" customHeight="1" x14ac:dyDescent="0.25"/>
    <row r="201" ht="18" customHeight="1" x14ac:dyDescent="0.25"/>
    <row r="202" ht="18" customHeight="1" x14ac:dyDescent="0.25"/>
    <row r="203" ht="18" customHeight="1" x14ac:dyDescent="0.25"/>
    <row r="204" ht="18" customHeight="1" x14ac:dyDescent="0.25"/>
    <row r="205" ht="18" customHeight="1" x14ac:dyDescent="0.25"/>
    <row r="206" ht="18" customHeight="1" x14ac:dyDescent="0.25"/>
    <row r="207" ht="18" customHeight="1" x14ac:dyDescent="0.25"/>
    <row r="208" ht="18" customHeight="1" x14ac:dyDescent="0.25"/>
    <row r="209" ht="18" customHeight="1" x14ac:dyDescent="0.25"/>
    <row r="210" ht="18" customHeight="1" x14ac:dyDescent="0.25"/>
    <row r="211" ht="18" customHeight="1" x14ac:dyDescent="0.25"/>
    <row r="212" ht="18" customHeight="1" x14ac:dyDescent="0.25"/>
    <row r="213" ht="18" customHeight="1" x14ac:dyDescent="0.25"/>
    <row r="214" ht="18" customHeight="1" x14ac:dyDescent="0.25"/>
    <row r="215" ht="18" customHeight="1" x14ac:dyDescent="0.25"/>
    <row r="216" ht="18" customHeight="1" x14ac:dyDescent="0.25"/>
    <row r="217" ht="18" customHeight="1" x14ac:dyDescent="0.25"/>
    <row r="218" ht="18" customHeight="1" x14ac:dyDescent="0.25"/>
    <row r="219" ht="18" customHeight="1" x14ac:dyDescent="0.25"/>
    <row r="220" ht="18" customHeight="1" x14ac:dyDescent="0.25"/>
    <row r="221" ht="18" customHeight="1" x14ac:dyDescent="0.25"/>
    <row r="222" ht="18" customHeight="1" x14ac:dyDescent="0.25"/>
    <row r="223" ht="18" customHeight="1" x14ac:dyDescent="0.25"/>
    <row r="224" ht="18" customHeight="1" x14ac:dyDescent="0.25"/>
    <row r="225" ht="18" customHeight="1" x14ac:dyDescent="0.25"/>
    <row r="226" ht="18" customHeight="1" x14ac:dyDescent="0.25"/>
    <row r="227" ht="18" customHeight="1" x14ac:dyDescent="0.25"/>
    <row r="228" ht="18" customHeight="1" x14ac:dyDescent="0.25"/>
    <row r="229" ht="18" customHeight="1" x14ac:dyDescent="0.25"/>
    <row r="230" ht="18" customHeight="1" x14ac:dyDescent="0.25"/>
    <row r="231" ht="18" customHeight="1" x14ac:dyDescent="0.25"/>
    <row r="232" ht="18" customHeight="1" x14ac:dyDescent="0.25"/>
    <row r="233" ht="18" customHeight="1" x14ac:dyDescent="0.25"/>
    <row r="234" ht="18" customHeight="1" x14ac:dyDescent="0.25"/>
    <row r="235" ht="18" customHeight="1" x14ac:dyDescent="0.25"/>
    <row r="236" ht="18" customHeight="1" x14ac:dyDescent="0.25"/>
    <row r="237" ht="18" customHeight="1" x14ac:dyDescent="0.25"/>
    <row r="238" ht="18" customHeight="1" x14ac:dyDescent="0.25"/>
    <row r="239" ht="18" customHeight="1" x14ac:dyDescent="0.25"/>
    <row r="240" ht="18" customHeight="1" x14ac:dyDescent="0.25"/>
    <row r="241" ht="18" customHeight="1" x14ac:dyDescent="0.25"/>
    <row r="242" ht="18" customHeight="1" x14ac:dyDescent="0.25"/>
    <row r="243" ht="18" customHeight="1" x14ac:dyDescent="0.25"/>
  </sheetData>
  <mergeCells count="1">
    <mergeCell ref="B2:B5"/>
  </mergeCells>
  <pageMargins left="0.7" right="0.7" top="0.75" bottom="0.75" header="0.3" footer="0.3"/>
  <pageSetup scale="40" fitToWidth="0" orientation="portrait" r:id="rId1"/>
  <headerFooter>
    <oddHeader>&amp;RHC</oddHeader>
    <oddFooter>&amp;CTab 05 of 12&amp;RExhibit 1 HC</oddFooter>
  </headerFooter>
  <rowBreaks count="2" manualBreakCount="2">
    <brk id="75" min="1" max="23" man="1"/>
    <brk id="82" max="16383" man="1"/>
  </rowBreaks>
  <colBreaks count="2" manualBreakCount="2">
    <brk id="9" max="74" man="1"/>
    <brk id="16" max="74"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pageSetUpPr fitToPage="1"/>
  </sheetPr>
  <dimension ref="A1:Y97"/>
  <sheetViews>
    <sheetView view="pageLayout" topLeftCell="Q70" zoomScale="70" zoomScaleNormal="55" zoomScaleSheetLayoutView="55" zoomScalePageLayoutView="70" workbookViewId="0">
      <selection activeCell="V42" sqref="V42"/>
    </sheetView>
  </sheetViews>
  <sheetFormatPr defaultColWidth="9.140625" defaultRowHeight="15" x14ac:dyDescent="0.25"/>
  <cols>
    <col min="1" max="1" width="7.28515625" style="57" customWidth="1"/>
    <col min="2" max="2" width="66.7109375" style="125" customWidth="1"/>
    <col min="3" max="3" width="1.7109375" style="176" customWidth="1"/>
    <col min="4" max="5" width="26.140625" style="57" bestFit="1" customWidth="1"/>
    <col min="6" max="6" width="26.5703125" style="57" bestFit="1" customWidth="1"/>
    <col min="7" max="7" width="27.140625" style="57" bestFit="1" customWidth="1"/>
    <col min="8" max="8" width="24.7109375" style="57" customWidth="1"/>
    <col min="9" max="10" width="1.7109375" style="57" customWidth="1"/>
    <col min="11" max="15" width="24.7109375" style="57" customWidth="1"/>
    <col min="16" max="17" width="1.7109375" style="57" customWidth="1"/>
    <col min="18" max="22" width="24.7109375" style="57" customWidth="1"/>
    <col min="23" max="23" width="1.7109375" style="57" customWidth="1"/>
    <col min="24" max="24" width="24.7109375" style="57" customWidth="1"/>
    <col min="25" max="25" width="1.85546875" style="57" customWidth="1"/>
    <col min="26" max="16384" width="9.140625" style="57"/>
  </cols>
  <sheetData>
    <row r="1" spans="1:25" s="67" customFormat="1" ht="14.25" customHeight="1" thickBot="1" x14ac:dyDescent="0.5">
      <c r="B1" s="184"/>
      <c r="C1" s="184"/>
      <c r="D1" s="198"/>
      <c r="E1" s="198"/>
      <c r="F1" s="185"/>
      <c r="G1" s="185"/>
      <c r="H1" s="185"/>
    </row>
    <row r="2" spans="1:25" ht="30" customHeight="1" x14ac:dyDescent="0.4">
      <c r="B2" s="459" t="s">
        <v>108</v>
      </c>
      <c r="C2" s="187"/>
      <c r="D2" s="126" t="s">
        <v>65</v>
      </c>
      <c r="E2" s="127"/>
      <c r="F2" s="128"/>
      <c r="G2" s="128"/>
      <c r="H2" s="129"/>
      <c r="I2" s="169"/>
      <c r="J2" s="169"/>
      <c r="K2" s="126" t="s">
        <v>65</v>
      </c>
      <c r="L2" s="127"/>
      <c r="M2" s="128"/>
      <c r="N2" s="128"/>
      <c r="O2" s="129"/>
      <c r="P2" s="48"/>
      <c r="Q2" s="48"/>
      <c r="R2" s="126" t="s">
        <v>65</v>
      </c>
      <c r="S2" s="127"/>
      <c r="T2" s="128"/>
      <c r="U2" s="128"/>
      <c r="V2" s="129"/>
      <c r="X2" s="163"/>
      <c r="Y2" s="176"/>
    </row>
    <row r="3" spans="1:25" ht="30" customHeight="1" x14ac:dyDescent="0.5">
      <c r="B3" s="466"/>
      <c r="C3" s="207"/>
      <c r="D3" s="135" t="str">
        <f>Costs!$D$3</f>
        <v>Report Date: 02/25/2016</v>
      </c>
      <c r="E3" s="136"/>
      <c r="F3" s="48"/>
      <c r="G3" s="48"/>
      <c r="H3" s="137"/>
      <c r="I3" s="169"/>
      <c r="J3" s="169"/>
      <c r="K3" s="135" t="str">
        <f>Costs!$D$3</f>
        <v>Report Date: 02/25/2016</v>
      </c>
      <c r="L3" s="136"/>
      <c r="M3" s="48"/>
      <c r="N3" s="48"/>
      <c r="O3" s="137"/>
      <c r="P3" s="48"/>
      <c r="Q3" s="48"/>
      <c r="R3" s="135" t="str">
        <f>Costs!$D$3</f>
        <v>Report Date: 02/25/2016</v>
      </c>
      <c r="S3" s="136"/>
      <c r="T3" s="48"/>
      <c r="U3" s="407"/>
      <c r="V3" s="137"/>
      <c r="W3" s="6"/>
      <c r="X3" s="164"/>
      <c r="Y3" s="177"/>
    </row>
    <row r="4" spans="1:25" ht="30" customHeight="1" x14ac:dyDescent="0.5">
      <c r="B4" s="466"/>
      <c r="C4" s="207"/>
      <c r="D4" s="135" t="s">
        <v>72</v>
      </c>
      <c r="E4" s="136"/>
      <c r="F4" s="48"/>
      <c r="G4" s="48"/>
      <c r="H4" s="137"/>
      <c r="I4" s="169"/>
      <c r="J4" s="169"/>
      <c r="K4" s="135" t="s">
        <v>104</v>
      </c>
      <c r="L4" s="136"/>
      <c r="M4" s="48"/>
      <c r="N4" s="48"/>
      <c r="O4" s="137"/>
      <c r="P4" s="48"/>
      <c r="Q4" s="48"/>
      <c r="R4" s="135" t="s">
        <v>105</v>
      </c>
      <c r="S4" s="136"/>
      <c r="T4" s="48"/>
      <c r="U4" s="48"/>
      <c r="V4" s="137"/>
      <c r="W4" s="6"/>
      <c r="X4" s="164"/>
      <c r="Y4" s="177"/>
    </row>
    <row r="5" spans="1:25" ht="30" customHeight="1" thickBot="1" x14ac:dyDescent="0.55000000000000004">
      <c r="B5" s="467"/>
      <c r="C5" s="207"/>
      <c r="D5" s="131" t="s">
        <v>59</v>
      </c>
      <c r="E5" s="132"/>
      <c r="F5" s="133"/>
      <c r="G5" s="133"/>
      <c r="H5" s="134"/>
      <c r="I5" s="169"/>
      <c r="J5" s="169"/>
      <c r="K5" s="131" t="s">
        <v>59</v>
      </c>
      <c r="L5" s="132"/>
      <c r="M5" s="133"/>
      <c r="N5" s="133"/>
      <c r="O5" s="134"/>
      <c r="P5" s="48"/>
      <c r="Q5" s="48"/>
      <c r="R5" s="131" t="s">
        <v>59</v>
      </c>
      <c r="S5" s="132"/>
      <c r="T5" s="133"/>
      <c r="U5" s="133"/>
      <c r="V5" s="134"/>
      <c r="W5" s="8"/>
      <c r="X5" s="165"/>
      <c r="Y5" s="162"/>
    </row>
    <row r="6" spans="1:25" ht="15.75" customHeight="1" x14ac:dyDescent="0.25">
      <c r="K6" s="63"/>
    </row>
    <row r="7" spans="1:25" ht="36" customHeight="1" x14ac:dyDescent="0.3">
      <c r="A7" s="49"/>
      <c r="B7" s="22" t="s">
        <v>76</v>
      </c>
      <c r="C7" s="188"/>
      <c r="D7" s="22" t="s">
        <v>1</v>
      </c>
      <c r="E7" s="22" t="s">
        <v>2</v>
      </c>
      <c r="F7" s="22" t="s">
        <v>3</v>
      </c>
      <c r="G7" s="22" t="s">
        <v>4</v>
      </c>
      <c r="H7" s="22" t="s">
        <v>13</v>
      </c>
      <c r="I7" s="23"/>
      <c r="J7" s="23"/>
      <c r="K7" s="22" t="s">
        <v>5</v>
      </c>
      <c r="L7" s="22" t="s">
        <v>6</v>
      </c>
      <c r="M7" s="22" t="s">
        <v>7</v>
      </c>
      <c r="N7" s="22" t="s">
        <v>8</v>
      </c>
      <c r="O7" s="22" t="s">
        <v>14</v>
      </c>
      <c r="P7" s="23"/>
      <c r="Q7" s="23"/>
      <c r="R7" s="22" t="s">
        <v>9</v>
      </c>
      <c r="S7" s="22" t="s">
        <v>10</v>
      </c>
      <c r="T7" s="22" t="s">
        <v>11</v>
      </c>
      <c r="U7" s="22" t="s">
        <v>12</v>
      </c>
      <c r="V7" s="22" t="s">
        <v>15</v>
      </c>
      <c r="W7" s="23"/>
      <c r="X7" s="22" t="s">
        <v>16</v>
      </c>
    </row>
    <row r="8" spans="1:25" ht="18" customHeight="1" x14ac:dyDescent="0.3">
      <c r="A8" s="50"/>
      <c r="B8" s="148" t="s">
        <v>48</v>
      </c>
      <c r="C8" s="194"/>
      <c r="D8" s="106">
        <f>'Gross Benefits (Avoided Costs)'!D8-Costs!D8</f>
        <v>302356.49053469917</v>
      </c>
      <c r="E8" s="106">
        <f>'Gross Benefits (Avoided Costs)'!E8-Costs!E8</f>
        <v>2395341.4116902808</v>
      </c>
      <c r="F8" s="106">
        <f>'Gross Benefits (Avoided Costs)'!F8-Costs!F8</f>
        <v>3767520.2092699315</v>
      </c>
      <c r="G8" s="106">
        <f>'Gross Benefits (Avoided Costs)'!G8-Costs!G8</f>
        <v>6249943.2600852596</v>
      </c>
      <c r="H8" s="26">
        <f>SUM(D8:G8)</f>
        <v>12715161.371580172</v>
      </c>
      <c r="I8" s="24"/>
      <c r="J8" s="24"/>
      <c r="K8" s="106">
        <f>'Gross Benefits (Avoided Costs)'!K8-(Costs!K8/1.0695)</f>
        <v>4027987.2133335336</v>
      </c>
      <c r="L8" s="106">
        <f>'Gross Benefits (Avoided Costs)'!L8-(Costs!L8/1.0695)</f>
        <v>5446745.3551396728</v>
      </c>
      <c r="M8" s="106">
        <f>'Gross Benefits (Avoided Costs)'!M8-(Costs!M8/1.0695)</f>
        <v>6931640.8850370795</v>
      </c>
      <c r="N8" s="106">
        <f>'Gross Benefits (Avoided Costs)'!N8-(Costs!N8/1.0695)</f>
        <v>8200466.5781684741</v>
      </c>
      <c r="O8" s="26">
        <f>SUM(K8:N8)</f>
        <v>24606840.031678759</v>
      </c>
      <c r="P8" s="24"/>
      <c r="Q8" s="24"/>
      <c r="R8" s="106">
        <f>'Gross Benefits (Avoided Costs)'!R8-(Costs!R8/1.0695^2)</f>
        <v>5447233.2135566678</v>
      </c>
      <c r="S8" s="106">
        <f>'Gross Benefits (Avoided Costs)'!S8-(Costs!S8/1.0695^2)</f>
        <v>6729139.5721810851</v>
      </c>
      <c r="T8" s="106">
        <f>'Gross Benefits (Avoided Costs)'!T8-(Costs!T8/1.0695^2)</f>
        <v>6155410.01862574</v>
      </c>
      <c r="U8" s="106">
        <f>'Gross Benefits (Avoided Costs)'!U8-(Costs!U8/1.0695^2)</f>
        <v>12606965.017689943</v>
      </c>
      <c r="V8" s="26">
        <f>SUM(R8:U8)</f>
        <v>30938747.822053436</v>
      </c>
      <c r="W8" s="24"/>
      <c r="X8" s="26">
        <f>V8+O8+H8</f>
        <v>68260749.225312367</v>
      </c>
    </row>
    <row r="9" spans="1:25" ht="18" customHeight="1" x14ac:dyDescent="0.3">
      <c r="A9" s="50"/>
      <c r="B9" s="148" t="s">
        <v>49</v>
      </c>
      <c r="C9" s="194"/>
      <c r="D9" s="348">
        <f>'Gross Benefits (Avoided Costs)'!D9-Costs!D9</f>
        <v>-633415.49511986261</v>
      </c>
      <c r="E9" s="348">
        <f>'Gross Benefits (Avoided Costs)'!E9-Costs!E9</f>
        <v>4982011.6884822752</v>
      </c>
      <c r="F9" s="348">
        <f>'Gross Benefits (Avoided Costs)'!F9-Costs!F9</f>
        <v>7162557.2645300571</v>
      </c>
      <c r="G9" s="348">
        <f>'Gross Benefits (Avoided Costs)'!G9-Costs!G9</f>
        <v>24512570.80118477</v>
      </c>
      <c r="H9" s="345">
        <f t="shared" ref="H9:H23" si="0">SUM(D9:G9)</f>
        <v>36023724.259077236</v>
      </c>
      <c r="I9" s="24"/>
      <c r="J9" s="24"/>
      <c r="K9" s="106">
        <f>'Gross Benefits (Avoided Costs)'!K9-(Costs!K9/1.0695)</f>
        <v>8968043.7275159657</v>
      </c>
      <c r="L9" s="106">
        <f>'Gross Benefits (Avoided Costs)'!L9-(Costs!L9/1.0695)</f>
        <v>15425352.725287952</v>
      </c>
      <c r="M9" s="106">
        <f>'Gross Benefits (Avoided Costs)'!M9-(Costs!M9/1.0695)</f>
        <v>15771912.860319927</v>
      </c>
      <c r="N9" s="106">
        <f>'Gross Benefits (Avoided Costs)'!N9-(Costs!N9/1.0695)</f>
        <v>14148959.91310448</v>
      </c>
      <c r="O9" s="26">
        <f t="shared" ref="O9:O22" si="1">SUM(K9:N9)</f>
        <v>54314269.226228327</v>
      </c>
      <c r="P9" s="24"/>
      <c r="Q9" s="24"/>
      <c r="R9" s="106">
        <f>'Gross Benefits (Avoided Costs)'!R9-(Costs!R9/1.0695^2)</f>
        <v>14689472.127431922</v>
      </c>
      <c r="S9" s="106">
        <f>'Gross Benefits (Avoided Costs)'!S9-(Costs!S9/1.0695^2)</f>
        <v>20937636.513749227</v>
      </c>
      <c r="T9" s="106">
        <f>'Gross Benefits (Avoided Costs)'!T9-(Costs!T9/1.0695^2)</f>
        <v>25310401.372202933</v>
      </c>
      <c r="U9" s="106">
        <f>'Gross Benefits (Avoided Costs)'!U9-(Costs!U9/1.0695^2)</f>
        <v>55304621.998417728</v>
      </c>
      <c r="V9" s="26">
        <f t="shared" ref="V9:V22" si="2">SUM(R9:U9)</f>
        <v>116242132.01180181</v>
      </c>
      <c r="W9" s="24"/>
      <c r="X9" s="26">
        <f t="shared" ref="X9:X22" si="3">V9+O9+H9</f>
        <v>206580125.49710739</v>
      </c>
    </row>
    <row r="10" spans="1:25" ht="18" customHeight="1" x14ac:dyDescent="0.3">
      <c r="A10" s="50"/>
      <c r="B10" s="148" t="s">
        <v>50</v>
      </c>
      <c r="C10" s="194"/>
      <c r="D10" s="348">
        <f>'Gross Benefits (Avoided Costs)'!D10-Costs!D10</f>
        <v>-124245</v>
      </c>
      <c r="E10" s="348">
        <f>'Gross Benefits (Avoided Costs)'!E10-Costs!E10</f>
        <v>-62707.68</v>
      </c>
      <c r="F10" s="348">
        <f>'Gross Benefits (Avoided Costs)'!F10-Costs!F10</f>
        <v>112002.24345043481</v>
      </c>
      <c r="G10" s="348">
        <f>'Gross Benefits (Avoided Costs)'!G10-Costs!G10</f>
        <v>-73343.27</v>
      </c>
      <c r="H10" s="345">
        <f t="shared" si="0"/>
        <v>-148293.70654956519</v>
      </c>
      <c r="I10" s="24"/>
      <c r="J10" s="24"/>
      <c r="K10" s="106">
        <f>'Gross Benefits (Avoided Costs)'!K10-(Costs!K10/1.0695)</f>
        <v>283881.25739086641</v>
      </c>
      <c r="L10" s="106">
        <f>'Gross Benefits (Avoided Costs)'!L10-(Costs!L10/1.0695)</f>
        <v>-91685.666199158499</v>
      </c>
      <c r="M10" s="106">
        <f>'Gross Benefits (Avoided Costs)'!M10-(Costs!M10/1.0695)</f>
        <v>14221.880872157883</v>
      </c>
      <c r="N10" s="106">
        <f>'Gross Benefits (Avoided Costs)'!N10-(Costs!N10/1.0695)</f>
        <v>5153787.8165592756</v>
      </c>
      <c r="O10" s="26">
        <f t="shared" si="1"/>
        <v>5360205.2886231411</v>
      </c>
      <c r="P10" s="24"/>
      <c r="Q10" s="24"/>
      <c r="R10" s="106">
        <f>'Gross Benefits (Avoided Costs)'!R10-(Costs!R10/1.0695^2)</f>
        <v>1125638.4059081764</v>
      </c>
      <c r="S10" s="106">
        <f>'Gross Benefits (Avoided Costs)'!S10-(Costs!S10/1.0695^2)</f>
        <v>527337.83804000774</v>
      </c>
      <c r="T10" s="106">
        <f>'Gross Benefits (Avoided Costs)'!T10-(Costs!T10/1.0695^2)</f>
        <v>2933898.7344850306</v>
      </c>
      <c r="U10" s="106">
        <f>'Gross Benefits (Avoided Costs)'!U10-(Costs!U10/1.0695^2)</f>
        <v>14387677.799011355</v>
      </c>
      <c r="V10" s="26">
        <f t="shared" si="2"/>
        <v>18974552.777444571</v>
      </c>
      <c r="W10" s="24"/>
      <c r="X10" s="26">
        <f t="shared" si="3"/>
        <v>24186464.359518144</v>
      </c>
    </row>
    <row r="11" spans="1:25" ht="18" customHeight="1" x14ac:dyDescent="0.3">
      <c r="A11" s="52"/>
      <c r="B11" s="148" t="s">
        <v>51</v>
      </c>
      <c r="C11" s="194"/>
      <c r="D11" s="348">
        <f>'Gross Benefits (Avoided Costs)'!D11-Costs!D11</f>
        <v>-93183.75</v>
      </c>
      <c r="E11" s="348">
        <f>'Gross Benefits (Avoided Costs)'!E11-Costs!E11</f>
        <v>61988.937890470668</v>
      </c>
      <c r="F11" s="348">
        <f>'Gross Benefits (Avoided Costs)'!F11-Costs!F11</f>
        <v>-89159.558965554374</v>
      </c>
      <c r="G11" s="348">
        <f>'Gross Benefits (Avoided Costs)'!G11-Costs!G11</f>
        <v>-112013.52021506215</v>
      </c>
      <c r="H11" s="345">
        <f t="shared" si="0"/>
        <v>-232367.89129014587</v>
      </c>
      <c r="I11" s="24"/>
      <c r="J11" s="24"/>
      <c r="K11" s="106">
        <f>'Gross Benefits (Avoided Costs)'!K11-(Costs!K11/1.0695)</f>
        <v>200226.52689968544</v>
      </c>
      <c r="L11" s="106">
        <f>'Gross Benefits (Avoided Costs)'!L11-(Costs!L11/1.0695)</f>
        <v>2788370.6411254499</v>
      </c>
      <c r="M11" s="106">
        <f>'Gross Benefits (Avoided Costs)'!M11-(Costs!M11/1.0695)</f>
        <v>3613338.573302798</v>
      </c>
      <c r="N11" s="106">
        <f>'Gross Benefits (Avoided Costs)'!N11-(Costs!N11/1.0695)</f>
        <v>2414969.7720476892</v>
      </c>
      <c r="O11" s="26">
        <f t="shared" si="1"/>
        <v>9016905.5133756232</v>
      </c>
      <c r="P11" s="24"/>
      <c r="Q11" s="24"/>
      <c r="R11" s="106">
        <f>'Gross Benefits (Avoided Costs)'!R11-(Costs!R11/1.0695^2)</f>
        <v>1670386.3172790988</v>
      </c>
      <c r="S11" s="106">
        <f>'Gross Benefits (Avoided Costs)'!S11-(Costs!S11/1.0695^2)</f>
        <v>3597385.7068535388</v>
      </c>
      <c r="T11" s="106">
        <f>'Gross Benefits (Avoided Costs)'!T11-(Costs!T11/1.0695^2)</f>
        <v>6544641.6026504431</v>
      </c>
      <c r="U11" s="106">
        <f>'Gross Benefits (Avoided Costs)'!U11-(Costs!U11/1.0695^2)</f>
        <v>13360426.770904761</v>
      </c>
      <c r="V11" s="26">
        <f t="shared" si="2"/>
        <v>25172840.397687841</v>
      </c>
      <c r="W11" s="24"/>
      <c r="X11" s="26">
        <f t="shared" si="3"/>
        <v>33957378.019773319</v>
      </c>
    </row>
    <row r="12" spans="1:25" s="21" customFormat="1" ht="18" customHeight="1" x14ac:dyDescent="0.3">
      <c r="A12" s="51"/>
      <c r="B12" s="149" t="s">
        <v>42</v>
      </c>
      <c r="C12" s="195"/>
      <c r="D12" s="349">
        <f>'Gross Benefits (Avoided Costs)'!D12-Costs!D12</f>
        <v>-548487.75458516343</v>
      </c>
      <c r="E12" s="349">
        <f>'Gross Benefits (Avoided Costs)'!E12-Costs!E12</f>
        <v>7376634.3580630263</v>
      </c>
      <c r="F12" s="349">
        <f>'Gross Benefits (Avoided Costs)'!F12-Costs!F12</f>
        <v>10952920.158284869</v>
      </c>
      <c r="G12" s="349">
        <f>'Gross Benefits (Avoided Costs)'!G12-Costs!G12</f>
        <v>30577157.271054972</v>
      </c>
      <c r="H12" s="346">
        <f t="shared" si="0"/>
        <v>48358224.032817706</v>
      </c>
      <c r="I12" s="25"/>
      <c r="J12" s="25"/>
      <c r="K12" s="83">
        <f>'Gross Benefits (Avoided Costs)'!K12-(Costs!K12/1.0695)</f>
        <v>13480138.725140052</v>
      </c>
      <c r="L12" s="83">
        <f>'Gross Benefits (Avoided Costs)'!L12-(Costs!L12/1.0695)</f>
        <v>23568783.055353917</v>
      </c>
      <c r="M12" s="83">
        <f>'Gross Benefits (Avoided Costs)'!M12-(Costs!M12/1.0695)</f>
        <v>26331114.199531961</v>
      </c>
      <c r="N12" s="83">
        <f>'Gross Benefits (Avoided Costs)'!N12-(Costs!N12/1.0695)</f>
        <v>29918184.079879917</v>
      </c>
      <c r="O12" s="83">
        <f>SUM(K12:N12)</f>
        <v>93298220.059905857</v>
      </c>
      <c r="P12" s="25"/>
      <c r="Q12" s="25"/>
      <c r="R12" s="107">
        <f>'Gross Benefits (Avoided Costs)'!R12-(Costs!R12/1.0695^2)</f>
        <v>22932730.064175867</v>
      </c>
      <c r="S12" s="107">
        <f>'Gross Benefits (Avoided Costs)'!S12-(Costs!S12/1.0695^2)</f>
        <v>31791499.630823862</v>
      </c>
      <c r="T12" s="107">
        <f>'Gross Benefits (Avoided Costs)'!T12-(Costs!T12/1.0695^2)</f>
        <v>40944351.727964148</v>
      </c>
      <c r="U12" s="107">
        <f>'Gross Benefits (Avoided Costs)'!U12-(Costs!U12/1.0695^2)</f>
        <v>95659691.586023778</v>
      </c>
      <c r="V12" s="83">
        <f t="shared" si="2"/>
        <v>191328273.00898767</v>
      </c>
      <c r="W12" s="25"/>
      <c r="X12" s="83">
        <f t="shared" si="3"/>
        <v>332984717.10171127</v>
      </c>
    </row>
    <row r="13" spans="1:25" ht="18" customHeight="1" x14ac:dyDescent="0.3">
      <c r="B13" s="150" t="s">
        <v>52</v>
      </c>
      <c r="C13" s="194"/>
      <c r="D13" s="350">
        <f>'Gross Benefits (Avoided Costs)'!D13-Costs!D13</f>
        <v>8088365.8992435578</v>
      </c>
      <c r="E13" s="350">
        <f>'Gross Benefits (Avoided Costs)'!E13-Costs!E13</f>
        <v>16467699.410009371</v>
      </c>
      <c r="F13" s="350">
        <f>'Gross Benefits (Avoided Costs)'!F13-Costs!F13</f>
        <v>19540440.891676318</v>
      </c>
      <c r="G13" s="350">
        <f>'Gross Benefits (Avoided Costs)'!G13-Costs!G13</f>
        <v>22551313.679246001</v>
      </c>
      <c r="H13" s="347">
        <f t="shared" si="0"/>
        <v>66647819.880175248</v>
      </c>
      <c r="I13" s="24"/>
      <c r="J13" s="24"/>
      <c r="K13" s="104">
        <f>'Gross Benefits (Avoided Costs)'!K13-(Costs!K13/1.0695)</f>
        <v>13386814.319236094</v>
      </c>
      <c r="L13" s="104">
        <f>'Gross Benefits (Avoided Costs)'!L13-(Costs!L13/1.0695)</f>
        <v>14013613.441910947</v>
      </c>
      <c r="M13" s="104">
        <f>'Gross Benefits (Avoided Costs)'!M13-(Costs!M13/1.0695)</f>
        <v>12679546.14470415</v>
      </c>
      <c r="N13" s="104">
        <f>'Gross Benefits (Avoided Costs)'!N13-(Costs!N13/1.0695)</f>
        <v>13938796.947090911</v>
      </c>
      <c r="O13" s="86">
        <f t="shared" si="1"/>
        <v>54018770.852942102</v>
      </c>
      <c r="P13" s="24"/>
      <c r="Q13" s="24"/>
      <c r="R13" s="104">
        <f>'Gross Benefits (Avoided Costs)'!R13-(Costs!R13/1.0695^2)</f>
        <v>7735926.5355974156</v>
      </c>
      <c r="S13" s="104">
        <f>'Gross Benefits (Avoided Costs)'!S13-(Costs!S13/1.0695^2)</f>
        <v>4920402.3910681726</v>
      </c>
      <c r="T13" s="104">
        <f>'Gross Benefits (Avoided Costs)'!T13-(Costs!T13/1.0695^2)</f>
        <v>5004223.2992968187</v>
      </c>
      <c r="U13" s="104">
        <f>'Gross Benefits (Avoided Costs)'!U13-(Costs!U13/1.0695^2)</f>
        <v>19237909.874460015</v>
      </c>
      <c r="V13" s="86">
        <f t="shared" si="2"/>
        <v>36898462.100422427</v>
      </c>
      <c r="W13" s="24"/>
      <c r="X13" s="86">
        <f t="shared" si="3"/>
        <v>157565052.83353978</v>
      </c>
    </row>
    <row r="14" spans="1:25" ht="18" customHeight="1" x14ac:dyDescent="0.3">
      <c r="B14" s="150" t="s">
        <v>53</v>
      </c>
      <c r="C14" s="194"/>
      <c r="D14" s="350">
        <f>'Gross Benefits (Avoided Costs)'!D14-Costs!D14</f>
        <v>-95447.717231211864</v>
      </c>
      <c r="E14" s="350">
        <f>'Gross Benefits (Avoided Costs)'!E14-Costs!E14</f>
        <v>72866.596558449644</v>
      </c>
      <c r="F14" s="350">
        <f>'Gross Benefits (Avoided Costs)'!F14-Costs!F14</f>
        <v>1782007.4274894749</v>
      </c>
      <c r="G14" s="350">
        <f>'Gross Benefits (Avoided Costs)'!G14-Costs!G14</f>
        <v>5827802.553519099</v>
      </c>
      <c r="H14" s="347">
        <f t="shared" si="0"/>
        <v>7587228.860335812</v>
      </c>
      <c r="I14" s="24"/>
      <c r="J14" s="24"/>
      <c r="K14" s="104">
        <f>'Gross Benefits (Avoided Costs)'!K14-(Costs!K14/1.0695)</f>
        <v>1193779.2392122406</v>
      </c>
      <c r="L14" s="104">
        <f>'Gross Benefits (Avoided Costs)'!L14-(Costs!L14/1.0695)</f>
        <v>-94759.53716616513</v>
      </c>
      <c r="M14" s="104">
        <f>'Gross Benefits (Avoided Costs)'!M14-(Costs!M14/1.0695)</f>
        <v>940863.50838038139</v>
      </c>
      <c r="N14" s="104">
        <f>'Gross Benefits (Avoided Costs)'!N14-(Costs!N14/1.0695)</f>
        <v>2171879.7856609509</v>
      </c>
      <c r="O14" s="86">
        <f t="shared" si="1"/>
        <v>4211762.9960874077</v>
      </c>
      <c r="P14" s="24"/>
      <c r="Q14" s="24"/>
      <c r="R14" s="104">
        <f>'Gross Benefits (Avoided Costs)'!R14-(Costs!R14/1.0695^2)</f>
        <v>582505.6414706998</v>
      </c>
      <c r="S14" s="104">
        <f>'Gross Benefits (Avoided Costs)'!S14-(Costs!S14/1.0695^2)</f>
        <v>1135253.6442864453</v>
      </c>
      <c r="T14" s="104">
        <f>'Gross Benefits (Avoided Costs)'!T14-(Costs!T14/1.0695^2)</f>
        <v>1234452.0979909524</v>
      </c>
      <c r="U14" s="104">
        <f>'Gross Benefits (Avoided Costs)'!U14-(Costs!U14/1.0695^2)</f>
        <v>1186278.933794688</v>
      </c>
      <c r="V14" s="86">
        <f t="shared" si="2"/>
        <v>4138490.3175427853</v>
      </c>
      <c r="W14" s="24"/>
      <c r="X14" s="86">
        <f t="shared" si="3"/>
        <v>15937482.173966005</v>
      </c>
    </row>
    <row r="15" spans="1:25" ht="18" customHeight="1" x14ac:dyDescent="0.3">
      <c r="B15" s="150" t="s">
        <v>54</v>
      </c>
      <c r="C15" s="194"/>
      <c r="D15" s="350">
        <f>'Gross Benefits (Avoided Costs)'!D15-Costs!D15</f>
        <v>798459.20320571493</v>
      </c>
      <c r="E15" s="350">
        <f>'Gross Benefits (Avoided Costs)'!E15-Costs!E15</f>
        <v>4728068.6555299805</v>
      </c>
      <c r="F15" s="350">
        <f>'Gross Benefits (Avoided Costs)'!F15-Costs!F15</f>
        <v>9374976.7999256197</v>
      </c>
      <c r="G15" s="350">
        <f>'Gross Benefits (Avoided Costs)'!G15-Costs!G15</f>
        <v>6415043.1556691583</v>
      </c>
      <c r="H15" s="347">
        <f t="shared" si="0"/>
        <v>21316547.814330474</v>
      </c>
      <c r="I15" s="24"/>
      <c r="J15" s="24"/>
      <c r="K15" s="104">
        <f>'Gross Benefits (Avoided Costs)'!K15-(Costs!K15/1.0695)</f>
        <v>4959137.2209213292</v>
      </c>
      <c r="L15" s="104">
        <f>'Gross Benefits (Avoided Costs)'!L15-(Costs!L15/1.0695)</f>
        <v>7396169.2382299975</v>
      </c>
      <c r="M15" s="104">
        <f>'Gross Benefits (Avoided Costs)'!M15-(Costs!M15/1.0695)</f>
        <v>13507428.204995843</v>
      </c>
      <c r="N15" s="104">
        <f>'Gross Benefits (Avoided Costs)'!N15-(Costs!N15/1.0695)</f>
        <v>7230985.8466164991</v>
      </c>
      <c r="O15" s="86">
        <f t="shared" si="1"/>
        <v>33093720.510763668</v>
      </c>
      <c r="P15" s="24"/>
      <c r="Q15" s="24"/>
      <c r="R15" s="104">
        <f>'Gross Benefits (Avoided Costs)'!R15-(Costs!R15/1.0695^2)</f>
        <v>4355834.3153999411</v>
      </c>
      <c r="S15" s="104">
        <f>'Gross Benefits (Avoided Costs)'!S15-(Costs!S15/1.0695^2)</f>
        <v>11308764.240011672</v>
      </c>
      <c r="T15" s="104">
        <f>'Gross Benefits (Avoided Costs)'!T15-(Costs!T15/1.0695^2)</f>
        <v>14951088.789599586</v>
      </c>
      <c r="U15" s="104">
        <f>'Gross Benefits (Avoided Costs)'!U15-(Costs!U15/1.0695^2)</f>
        <v>16107889.99528458</v>
      </c>
      <c r="V15" s="86">
        <f t="shared" si="2"/>
        <v>46723577.340295777</v>
      </c>
      <c r="W15" s="24"/>
      <c r="X15" s="86">
        <f t="shared" si="3"/>
        <v>101133845.66538991</v>
      </c>
    </row>
    <row r="16" spans="1:25" ht="18" customHeight="1" x14ac:dyDescent="0.3">
      <c r="B16" s="150" t="s">
        <v>55</v>
      </c>
      <c r="C16" s="194"/>
      <c r="D16" s="350">
        <f>'Gross Benefits (Avoided Costs)'!D16-Costs!D16</f>
        <v>360962.45185512915</v>
      </c>
      <c r="E16" s="350">
        <f>'Gross Benefits (Avoided Costs)'!E16-Costs!E16</f>
        <v>327225.83328666392</v>
      </c>
      <c r="F16" s="350">
        <f>'Gross Benefits (Avoided Costs)'!F16-Costs!F16</f>
        <v>800401.9462089052</v>
      </c>
      <c r="G16" s="350">
        <f>'Gross Benefits (Avoided Costs)'!G16-Costs!G16</f>
        <v>777885.93686838052</v>
      </c>
      <c r="H16" s="347">
        <f t="shared" si="0"/>
        <v>2266476.1682190788</v>
      </c>
      <c r="I16" s="24"/>
      <c r="J16" s="24"/>
      <c r="K16" s="104">
        <f>'Gross Benefits (Avoided Costs)'!K16-(Costs!K16/1.0695)</f>
        <v>446801.2706016954</v>
      </c>
      <c r="L16" s="104">
        <f>'Gross Benefits (Avoided Costs)'!L16-(Costs!L16/1.0695)</f>
        <v>818814.17889468872</v>
      </c>
      <c r="M16" s="104">
        <f>'Gross Benefits (Avoided Costs)'!M16-(Costs!M16/1.0695)</f>
        <v>1228470.4326600186</v>
      </c>
      <c r="N16" s="104">
        <f>'Gross Benefits (Avoided Costs)'!N16-(Costs!N16/1.0695)</f>
        <v>683111.21613268636</v>
      </c>
      <c r="O16" s="86">
        <f t="shared" si="1"/>
        <v>3177197.0982890893</v>
      </c>
      <c r="P16" s="24"/>
      <c r="Q16" s="24"/>
      <c r="R16" s="104">
        <f>'Gross Benefits (Avoided Costs)'!R16-(Costs!R16/1.0695^2)</f>
        <v>577594.27239988395</v>
      </c>
      <c r="S16" s="104">
        <f>'Gross Benefits (Avoided Costs)'!S16-(Costs!S16/1.0695^2)</f>
        <v>1119311.894914581</v>
      </c>
      <c r="T16" s="104">
        <f>'Gross Benefits (Avoided Costs)'!T16-(Costs!T16/1.0695^2)</f>
        <v>1184053.9336250892</v>
      </c>
      <c r="U16" s="104">
        <f>'Gross Benefits (Avoided Costs)'!U16-(Costs!U16/1.0695^2)</f>
        <v>1119247.1878713011</v>
      </c>
      <c r="V16" s="86">
        <f t="shared" si="2"/>
        <v>4000207.2888108552</v>
      </c>
      <c r="W16" s="24"/>
      <c r="X16" s="86">
        <f t="shared" si="3"/>
        <v>9443880.5553190224</v>
      </c>
    </row>
    <row r="17" spans="1:24" ht="18" customHeight="1" x14ac:dyDescent="0.3">
      <c r="B17" s="150" t="s">
        <v>56</v>
      </c>
      <c r="C17" s="194"/>
      <c r="D17" s="350">
        <f>'Gross Benefits (Avoided Costs)'!D17-Costs!D17</f>
        <v>640.76939819711583</v>
      </c>
      <c r="E17" s="350">
        <f>'Gross Benefits (Avoided Costs)'!E17-Costs!E17</f>
        <v>-369.73350381707496</v>
      </c>
      <c r="F17" s="350">
        <f>'Gross Benefits (Avoided Costs)'!F17-Costs!F17</f>
        <v>-8086.0464826508396</v>
      </c>
      <c r="G17" s="350">
        <f>'Gross Benefits (Avoided Costs)'!G17-Costs!G17</f>
        <v>21144.179580406533</v>
      </c>
      <c r="H17" s="347">
        <f t="shared" si="0"/>
        <v>13329.168992135736</v>
      </c>
      <c r="I17" s="24"/>
      <c r="J17" s="24"/>
      <c r="K17" s="104">
        <f>'Gross Benefits (Avoided Costs)'!K17-(Costs!K17/1.0695)</f>
        <v>32530.286206794204</v>
      </c>
      <c r="L17" s="104">
        <f>'Gross Benefits (Avoided Costs)'!L17-(Costs!L17/1.0695)</f>
        <v>10878.257508918527</v>
      </c>
      <c r="M17" s="104">
        <f>'Gross Benefits (Avoided Costs)'!M17-(Costs!M17/1.0695)</f>
        <v>31894.044276753717</v>
      </c>
      <c r="N17" s="104">
        <f>'Gross Benefits (Avoided Costs)'!N17-(Costs!N17/1.0695)</f>
        <v>50981.724856554312</v>
      </c>
      <c r="O17" s="86">
        <f t="shared" si="1"/>
        <v>126284.31284902076</v>
      </c>
      <c r="P17" s="24"/>
      <c r="Q17" s="24"/>
      <c r="R17" s="104">
        <f>'Gross Benefits (Avoided Costs)'!R17-(Costs!R17/1.0695^2)</f>
        <v>28226.413357300306</v>
      </c>
      <c r="S17" s="104">
        <f>'Gross Benefits (Avoided Costs)'!S17-(Costs!S17/1.0695^2)</f>
        <v>51983.282824948787</v>
      </c>
      <c r="T17" s="104">
        <f>'Gross Benefits (Avoided Costs)'!T17-(Costs!T17/1.0695^2)</f>
        <v>53860.598009795627</v>
      </c>
      <c r="U17" s="104">
        <f>'Gross Benefits (Avoided Costs)'!U17-(Costs!U17/1.0695^2)</f>
        <v>124756.97483887947</v>
      </c>
      <c r="V17" s="86">
        <f t="shared" si="2"/>
        <v>258827.26903092419</v>
      </c>
      <c r="W17" s="24"/>
      <c r="X17" s="86">
        <f t="shared" si="3"/>
        <v>398440.75087208068</v>
      </c>
    </row>
    <row r="18" spans="1:24" ht="18" customHeight="1" x14ac:dyDescent="0.3">
      <c r="B18" s="150" t="s">
        <v>57</v>
      </c>
      <c r="C18" s="194"/>
      <c r="D18" s="350">
        <f>'Gross Benefits (Avoided Costs)'!D18-Costs!D18</f>
        <v>-77520.87</v>
      </c>
      <c r="E18" s="350">
        <f>'Gross Benefits (Avoided Costs)'!E18-Costs!E18</f>
        <v>-118905.78</v>
      </c>
      <c r="F18" s="350">
        <f>'Gross Benefits (Avoided Costs)'!F18-Costs!F18</f>
        <v>-91610.946198234131</v>
      </c>
      <c r="G18" s="350">
        <f>'Gross Benefits (Avoided Costs)'!G18-Costs!G18</f>
        <v>239666.15824236016</v>
      </c>
      <c r="H18" s="347">
        <f t="shared" si="0"/>
        <v>-48371.43795587396</v>
      </c>
      <c r="I18" s="24"/>
      <c r="J18" s="24"/>
      <c r="K18" s="104">
        <f>'Gross Benefits (Avoided Costs)'!K18-(Costs!K18/1.0695)</f>
        <v>133369.37888090953</v>
      </c>
      <c r="L18" s="104">
        <f>'Gross Benefits (Avoided Costs)'!L18-(Costs!L18/1.0695)</f>
        <v>-64275.647839474099</v>
      </c>
      <c r="M18" s="104">
        <f>'Gross Benefits (Avoided Costs)'!M18-(Costs!M18/1.0695)</f>
        <v>218161.40958722931</v>
      </c>
      <c r="N18" s="104">
        <f>'Gross Benefits (Avoided Costs)'!N18-(Costs!N18/1.0695)</f>
        <v>99262.077018830634</v>
      </c>
      <c r="O18" s="86">
        <f t="shared" si="1"/>
        <v>386517.21764749539</v>
      </c>
      <c r="P18" s="24"/>
      <c r="Q18" s="24"/>
      <c r="R18" s="104">
        <f>'Gross Benefits (Avoided Costs)'!R18-(Costs!R18/1.0695^2)</f>
        <v>-374.63600914558828</v>
      </c>
      <c r="S18" s="104">
        <f>'Gross Benefits (Avoided Costs)'!S18-(Costs!S18/1.0695^2)</f>
        <v>0</v>
      </c>
      <c r="T18" s="104">
        <f>'Gross Benefits (Avoided Costs)'!T18-(Costs!T18/1.0695^2)</f>
        <v>0</v>
      </c>
      <c r="U18" s="104">
        <f>'Gross Benefits (Avoided Costs)'!U18-(Costs!U18/1.0695^2)</f>
        <v>-172.35074872342292</v>
      </c>
      <c r="V18" s="86">
        <f t="shared" si="2"/>
        <v>-546.98675786901117</v>
      </c>
      <c r="W18" s="24"/>
      <c r="X18" s="86">
        <f t="shared" si="3"/>
        <v>337598.79293375241</v>
      </c>
    </row>
    <row r="19" spans="1:24" ht="18" customHeight="1" x14ac:dyDescent="0.3">
      <c r="B19" s="150" t="s">
        <v>58</v>
      </c>
      <c r="C19" s="194"/>
      <c r="D19" s="350">
        <f>'Gross Benefits (Avoided Costs)'!D19-Costs!D19</f>
        <v>40723.45370772318</v>
      </c>
      <c r="E19" s="350">
        <f>'Gross Benefits (Avoided Costs)'!E19-Costs!E19</f>
        <v>212000.17496952997</v>
      </c>
      <c r="F19" s="350">
        <f>'Gross Benefits (Avoided Costs)'!F19-Costs!F19</f>
        <v>210482.2172459485</v>
      </c>
      <c r="G19" s="350">
        <f>'Gross Benefits (Avoided Costs)'!G19-Costs!G19</f>
        <v>345455.05397667235</v>
      </c>
      <c r="H19" s="347">
        <f t="shared" si="0"/>
        <v>808660.899899874</v>
      </c>
      <c r="I19" s="24"/>
      <c r="J19" s="24"/>
      <c r="K19" s="104">
        <f>'Gross Benefits (Avoided Costs)'!K19-(Costs!K19/1.0695)</f>
        <v>70540.801868730283</v>
      </c>
      <c r="L19" s="104">
        <f>'Gross Benefits (Avoided Costs)'!L19-(Costs!L19/1.0695)</f>
        <v>336216.31406075717</v>
      </c>
      <c r="M19" s="104">
        <f>'Gross Benefits (Avoided Costs)'!M19-(Costs!M19/1.0695)</f>
        <v>193266.80543583352</v>
      </c>
      <c r="N19" s="104">
        <f>'Gross Benefits (Avoided Costs)'!N19-(Costs!N19/1.0695)</f>
        <v>256651.24824815686</v>
      </c>
      <c r="O19" s="86">
        <f t="shared" si="1"/>
        <v>856675.16961347777</v>
      </c>
      <c r="P19" s="24"/>
      <c r="Q19" s="24"/>
      <c r="R19" s="104">
        <f>'Gross Benefits (Avoided Costs)'!R19-(Costs!R19/1.0695^2)</f>
        <v>148731.59960037359</v>
      </c>
      <c r="S19" s="104">
        <f>'Gross Benefits (Avoided Costs)'!S19-(Costs!S19/1.0695^2)</f>
        <v>940996.3218706242</v>
      </c>
      <c r="T19" s="104">
        <f>'Gross Benefits (Avoided Costs)'!T19-(Costs!T19/1.0695^2)</f>
        <v>-280672.96503370896</v>
      </c>
      <c r="U19" s="104">
        <f>'Gross Benefits (Avoided Costs)'!U19-(Costs!U19/1.0695^2)</f>
        <v>28430.614863880444</v>
      </c>
      <c r="V19" s="86">
        <f t="shared" si="2"/>
        <v>837485.57130116934</v>
      </c>
      <c r="W19" s="24"/>
      <c r="X19" s="86">
        <f t="shared" si="3"/>
        <v>2502821.6408145209</v>
      </c>
    </row>
    <row r="20" spans="1:24" s="21" customFormat="1" ht="18" customHeight="1" x14ac:dyDescent="0.3">
      <c r="B20" s="151" t="s">
        <v>43</v>
      </c>
      <c r="C20" s="195"/>
      <c r="D20" s="351">
        <f>'Gross Benefits (Avoided Costs)'!D20-Costs!D20</f>
        <v>9116183.1901791096</v>
      </c>
      <c r="E20" s="351">
        <f>'Gross Benefits (Avoided Costs)'!E20-Costs!E20</f>
        <v>21688585.156850174</v>
      </c>
      <c r="F20" s="351">
        <f>'Gross Benefits (Avoided Costs)'!F20-Costs!F20</f>
        <v>31608612.289865382</v>
      </c>
      <c r="G20" s="351">
        <f>'Gross Benefits (Avoided Costs)'!G20-Costs!G20</f>
        <v>36178310.717102073</v>
      </c>
      <c r="H20" s="352">
        <f t="shared" si="0"/>
        <v>98591691.353996739</v>
      </c>
      <c r="I20" s="25"/>
      <c r="J20" s="25"/>
      <c r="K20" s="88">
        <f>'Gross Benefits (Avoided Costs)'!K20-(Costs!K20/1.0695)</f>
        <v>20222972.51692779</v>
      </c>
      <c r="L20" s="88">
        <f>'Gross Benefits (Avoided Costs)'!L20-(Costs!L20/1.0695)</f>
        <v>22416656.245599668</v>
      </c>
      <c r="M20" s="88">
        <f>'Gross Benefits (Avoided Costs)'!M20-(Costs!M20/1.0695)</f>
        <v>28799630.550040212</v>
      </c>
      <c r="N20" s="88">
        <f>'Gross Benefits (Avoided Costs)'!N20-(Costs!N20/1.0695)</f>
        <v>24431668.845624592</v>
      </c>
      <c r="O20" s="88">
        <f t="shared" si="1"/>
        <v>95870928.158192262</v>
      </c>
      <c r="P20" s="25"/>
      <c r="Q20" s="25"/>
      <c r="R20" s="105">
        <f>'Gross Benefits (Avoided Costs)'!R20-(Costs!R20/1.0695^2)</f>
        <v>13428444.141816469</v>
      </c>
      <c r="S20" s="105">
        <f>'Gross Benefits (Avoided Costs)'!S20-(Costs!S20/1.0695^2)</f>
        <v>19476711.77497644</v>
      </c>
      <c r="T20" s="105">
        <f>'Gross Benefits (Avoided Costs)'!T20-(Costs!T20/1.0695^2)</f>
        <v>22147005.753488533</v>
      </c>
      <c r="U20" s="105">
        <f>'Gross Benefits (Avoided Costs)'!U20-(Costs!U20/1.0695^2)</f>
        <v>37804341.230364628</v>
      </c>
      <c r="V20" s="88">
        <f t="shared" si="2"/>
        <v>92856502.900646061</v>
      </c>
      <c r="W20" s="25"/>
      <c r="X20" s="88">
        <f t="shared" si="3"/>
        <v>287319122.41283506</v>
      </c>
    </row>
    <row r="21" spans="1:24" ht="18" customHeight="1" x14ac:dyDescent="0.3">
      <c r="B21" s="233" t="s">
        <v>44</v>
      </c>
      <c r="C21" s="195"/>
      <c r="D21" s="353">
        <f>(-1)*Costs!D21</f>
        <v>-19120.45</v>
      </c>
      <c r="E21" s="353">
        <f>(-1)*Costs!E21</f>
        <v>-812215.4800000001</v>
      </c>
      <c r="F21" s="353">
        <f>(-1)*Costs!F21</f>
        <v>-618094.07000000007</v>
      </c>
      <c r="G21" s="353">
        <f>(-1)*Costs!G21</f>
        <v>-1100021.97</v>
      </c>
      <c r="H21" s="354">
        <f t="shared" si="0"/>
        <v>-2549451.9699999997</v>
      </c>
      <c r="I21" s="24"/>
      <c r="J21" s="24"/>
      <c r="K21" s="108">
        <f>((-1)*Costs!K21)/1.0695</f>
        <v>-502057.80271154747</v>
      </c>
      <c r="L21" s="108">
        <f>((-1)*Costs!L21)/1.0695</f>
        <v>-283159.36418887333</v>
      </c>
      <c r="M21" s="108">
        <f>((-1)*Costs!M21)/1.0695</f>
        <v>-618327.81673679291</v>
      </c>
      <c r="N21" s="108">
        <f>((-1)*Costs!N21)/1.0695</f>
        <v>-354366.31136044883</v>
      </c>
      <c r="O21" s="90">
        <f t="shared" si="1"/>
        <v>-1757911.2949976625</v>
      </c>
      <c r="P21" s="24"/>
      <c r="Q21" s="24"/>
      <c r="R21" s="108">
        <f>((-1)*Costs!R21)/1.0695^2</f>
        <v>-269988.75051608408</v>
      </c>
      <c r="S21" s="108">
        <f>((-1)*Costs!S21)/1.0695^2</f>
        <v>-267303.42198940803</v>
      </c>
      <c r="T21" s="108">
        <f>((-1)*Costs!T21)/1.0695^2</f>
        <v>-247596.44186713899</v>
      </c>
      <c r="U21" s="108">
        <f>((-1)*Costs!U21)/1.0695^2</f>
        <v>-158600.63151853177</v>
      </c>
      <c r="V21" s="90">
        <f t="shared" si="2"/>
        <v>-943489.24589116289</v>
      </c>
      <c r="W21" s="24"/>
      <c r="X21" s="90">
        <f t="shared" si="3"/>
        <v>-5250852.5108888252</v>
      </c>
    </row>
    <row r="22" spans="1:24" ht="18" customHeight="1" x14ac:dyDescent="0.3">
      <c r="B22" s="234" t="s">
        <v>45</v>
      </c>
      <c r="C22" s="195"/>
      <c r="D22" s="109">
        <f>(-1)*Costs!D22</f>
        <v>-1409309.21</v>
      </c>
      <c r="E22" s="109">
        <f>(-1)*Costs!E22</f>
        <v>-755539.31000000029</v>
      </c>
      <c r="F22" s="109">
        <f>(-1)*Costs!F22</f>
        <v>-551143.02999999991</v>
      </c>
      <c r="G22" s="109">
        <f>(-1)*Costs!G22</f>
        <v>-673951.45000000019</v>
      </c>
      <c r="H22" s="84">
        <f t="shared" si="0"/>
        <v>-3389943.0000000005</v>
      </c>
      <c r="I22" s="24"/>
      <c r="J22" s="24"/>
      <c r="K22" s="109">
        <f>((-1)*Costs!K22)/1.0695</f>
        <v>-671548.78915381036</v>
      </c>
      <c r="L22" s="109">
        <f>((-1)*Costs!L22)/1.0695</f>
        <v>-1120567.3398784481</v>
      </c>
      <c r="M22" s="109">
        <f>((-1)*Costs!M22)/1.0695</f>
        <v>-424462.5712949977</v>
      </c>
      <c r="N22" s="109">
        <f>((-1)*Costs!N22)/1.0695</f>
        <v>-286968.24684431974</v>
      </c>
      <c r="O22" s="84">
        <f t="shared" si="1"/>
        <v>-2503546.9471715759</v>
      </c>
      <c r="P22" s="24"/>
      <c r="Q22" s="24"/>
      <c r="R22" s="109">
        <f>((-1)*Costs!R22)/1.0695^2</f>
        <v>-208426.68743897974</v>
      </c>
      <c r="S22" s="109">
        <f>((-1)*Costs!S22)/1.0695^2</f>
        <v>-944743.86387315812</v>
      </c>
      <c r="T22" s="109">
        <f>((-1)*Costs!T22)/1.0695^2</f>
        <v>-556092.87304650329</v>
      </c>
      <c r="U22" s="109">
        <f>((-1)*Costs!U22)/1.0695^2</f>
        <v>-1296013.5299796455</v>
      </c>
      <c r="V22" s="84">
        <f t="shared" si="2"/>
        <v>-3005276.954338287</v>
      </c>
      <c r="W22" s="24"/>
      <c r="X22" s="84">
        <f t="shared" si="3"/>
        <v>-8898766.9015098624</v>
      </c>
    </row>
    <row r="23" spans="1:24" s="21" customFormat="1" ht="18" customHeight="1" x14ac:dyDescent="0.3">
      <c r="B23" s="152" t="s">
        <v>171</v>
      </c>
      <c r="C23" s="195"/>
      <c r="D23" s="255">
        <f>D22+D21+D20+D12</f>
        <v>7139265.7755939458</v>
      </c>
      <c r="E23" s="255">
        <f>E22+E21+E20+E12</f>
        <v>27497464.724913202</v>
      </c>
      <c r="F23" s="255">
        <f>F22+F21+F20+F12</f>
        <v>41392295.348150253</v>
      </c>
      <c r="G23" s="255">
        <f>G22+G21+G20+G12</f>
        <v>64981494.568157047</v>
      </c>
      <c r="H23" s="255">
        <f t="shared" si="0"/>
        <v>141010520.41681445</v>
      </c>
      <c r="I23" s="25"/>
      <c r="J23" s="25"/>
      <c r="K23" s="255">
        <f>K22+K21+K20+K12</f>
        <v>32529504.650202483</v>
      </c>
      <c r="L23" s="255">
        <f>L22+L21+L20+L12</f>
        <v>44581712.596886262</v>
      </c>
      <c r="M23" s="255">
        <f>M22+M21+M20+M12</f>
        <v>54087954.361540377</v>
      </c>
      <c r="N23" s="255">
        <f>N22+N21+N20+N12</f>
        <v>53708518.367299736</v>
      </c>
      <c r="O23" s="255">
        <f>O22+O21+O20+O12</f>
        <v>184907689.97592887</v>
      </c>
      <c r="P23" s="25"/>
      <c r="Q23" s="25"/>
      <c r="R23" s="255">
        <f>R22+R21+R20+R12</f>
        <v>35882758.768037274</v>
      </c>
      <c r="S23" s="255">
        <f>S22+S21+S20+S12</f>
        <v>50056164.119937733</v>
      </c>
      <c r="T23" s="255">
        <f>T22+T21+T20+T12</f>
        <v>62287668.166539043</v>
      </c>
      <c r="U23" s="255">
        <f>U22+U21+U20+U12</f>
        <v>132009418.65489024</v>
      </c>
      <c r="V23" s="255">
        <f>V22+V21+V20+V12</f>
        <v>280236009.70940429</v>
      </c>
      <c r="W23" s="25"/>
      <c r="X23" s="255">
        <f>V23+O23+H23</f>
        <v>606154220.10214758</v>
      </c>
    </row>
    <row r="24" spans="1:24" s="21" customFormat="1" ht="18" customHeight="1" x14ac:dyDescent="0.3">
      <c r="B24" s="152" t="s">
        <v>172</v>
      </c>
      <c r="C24" s="195"/>
      <c r="D24" s="255">
        <f>D23</f>
        <v>7139265.7755939458</v>
      </c>
      <c r="E24" s="255">
        <f>D24+E23</f>
        <v>34636730.500507146</v>
      </c>
      <c r="F24" s="255">
        <f>E24+F23</f>
        <v>76029025.848657399</v>
      </c>
      <c r="G24" s="255">
        <f>F24+G23</f>
        <v>141010520.41681445</v>
      </c>
      <c r="H24" s="255"/>
      <c r="I24" s="25"/>
      <c r="J24" s="25"/>
      <c r="K24" s="255">
        <f>G24+K23</f>
        <v>173540025.06701693</v>
      </c>
      <c r="L24" s="255">
        <f>K24+L23</f>
        <v>218121737.66390318</v>
      </c>
      <c r="M24" s="255">
        <f>L24+M23</f>
        <v>272209692.02544355</v>
      </c>
      <c r="N24" s="255">
        <f>M24+N23</f>
        <v>325918210.39274329</v>
      </c>
      <c r="O24" s="255"/>
      <c r="P24" s="25"/>
      <c r="Q24" s="25"/>
      <c r="R24" s="255">
        <f>N24+R23</f>
        <v>361800969.16078055</v>
      </c>
      <c r="S24" s="255">
        <f>R24+S23</f>
        <v>411857133.28071827</v>
      </c>
      <c r="T24" s="255">
        <f>S24+T23</f>
        <v>474144801.44725728</v>
      </c>
      <c r="U24" s="255">
        <f>T24+U23</f>
        <v>606154220.10214758</v>
      </c>
      <c r="V24" s="255"/>
      <c r="W24" s="25"/>
      <c r="X24" s="255"/>
    </row>
    <row r="25" spans="1:24" ht="18" customHeight="1" x14ac:dyDescent="0.3">
      <c r="B25" s="153"/>
      <c r="C25" s="197"/>
      <c r="D25" s="59"/>
      <c r="E25" s="59"/>
      <c r="F25" s="59"/>
      <c r="G25" s="59"/>
      <c r="H25" s="59"/>
      <c r="I25" s="59"/>
      <c r="J25" s="59"/>
      <c r="K25" s="59"/>
      <c r="L25" s="59"/>
      <c r="M25" s="59"/>
      <c r="N25" s="59"/>
      <c r="O25" s="59"/>
      <c r="P25" s="59"/>
      <c r="Q25" s="59"/>
      <c r="R25" s="59"/>
      <c r="S25" s="59"/>
      <c r="T25" s="59"/>
      <c r="U25" s="59"/>
      <c r="V25" s="59"/>
      <c r="W25" s="59"/>
      <c r="X25" s="59"/>
    </row>
    <row r="26" spans="1:24" ht="36" customHeight="1" x14ac:dyDescent="0.3">
      <c r="A26" s="56"/>
      <c r="B26" s="22" t="s">
        <v>94</v>
      </c>
      <c r="C26" s="188"/>
      <c r="D26" s="22" t="s">
        <v>1</v>
      </c>
      <c r="E26" s="22" t="s">
        <v>2</v>
      </c>
      <c r="F26" s="22" t="s">
        <v>3</v>
      </c>
      <c r="G26" s="22" t="s">
        <v>4</v>
      </c>
      <c r="H26" s="22" t="s">
        <v>13</v>
      </c>
      <c r="I26" s="23"/>
      <c r="J26" s="23"/>
      <c r="K26" s="22" t="s">
        <v>5</v>
      </c>
      <c r="L26" s="22" t="s">
        <v>6</v>
      </c>
      <c r="M26" s="22" t="s">
        <v>7</v>
      </c>
      <c r="N26" s="22" t="s">
        <v>8</v>
      </c>
      <c r="O26" s="22" t="s">
        <v>14</v>
      </c>
      <c r="P26" s="23"/>
      <c r="Q26" s="23"/>
      <c r="R26" s="22" t="s">
        <v>9</v>
      </c>
      <c r="S26" s="22" t="s">
        <v>10</v>
      </c>
      <c r="T26" s="22" t="s">
        <v>11</v>
      </c>
      <c r="U26" s="22" t="s">
        <v>12</v>
      </c>
      <c r="V26" s="22" t="s">
        <v>15</v>
      </c>
      <c r="W26" s="23"/>
      <c r="X26" s="22" t="s">
        <v>16</v>
      </c>
    </row>
    <row r="27" spans="1:24" ht="18" customHeight="1" x14ac:dyDescent="0.3">
      <c r="A27" s="56"/>
      <c r="B27" s="148" t="s">
        <v>48</v>
      </c>
      <c r="C27" s="194"/>
      <c r="D27" s="106">
        <f>'Gross Benefits (Avoided Costs)'!D25-Costs!D27</f>
        <v>430666.47837122157</v>
      </c>
      <c r="E27" s="106">
        <f>'Gross Benefits (Avoided Costs)'!E25-Costs!E27</f>
        <v>3565916.8966586068</v>
      </c>
      <c r="F27" s="106">
        <f>'Gross Benefits (Avoided Costs)'!F25-Costs!F27</f>
        <v>4698613.2298432728</v>
      </c>
      <c r="G27" s="106">
        <f>'Gross Benefits (Avoided Costs)'!G25-Costs!G27</f>
        <v>4814381.5767940711</v>
      </c>
      <c r="H27" s="26">
        <f>SUM(D27:G27)</f>
        <v>13509578.181667173</v>
      </c>
      <c r="I27" s="24"/>
      <c r="J27" s="24"/>
      <c r="K27" s="106">
        <f>'Gross Benefits (Avoided Costs)'!K25-(Costs!K27/1.0695)</f>
        <v>2436686.6540599777</v>
      </c>
      <c r="L27" s="322">
        <f>'Gross Benefits (Avoided Costs)'!L25-(Costs!L27/1.0695)</f>
        <v>3561311.2636261191</v>
      </c>
      <c r="M27" s="322">
        <f>'Gross Benefits (Avoided Costs)'!M25-(Costs!M27/1.0695)</f>
        <v>4685935.87319226</v>
      </c>
      <c r="N27" s="322">
        <f>'Gross Benefits (Avoided Costs)'!N25-(Costs!N27/1.0695)</f>
        <v>5810560.4827584038</v>
      </c>
      <c r="O27" s="322">
        <f>SUM(K27:N27)</f>
        <v>16494494.273636762</v>
      </c>
      <c r="P27" s="64"/>
      <c r="Q27" s="64"/>
      <c r="R27" s="106">
        <f>'Gross Benefits (Avoided Costs)'!R25-(Costs!R27/1.0695^2)</f>
        <v>4563052.38994049</v>
      </c>
      <c r="S27" s="106">
        <f>'Gross Benefits (Avoided Costs)'!S25-(Costs!S27/1.0695^2)</f>
        <v>5832775.198007239</v>
      </c>
      <c r="T27" s="106">
        <f>'Gross Benefits (Avoided Costs)'!T25-(Costs!T27/1.0695^2)</f>
        <v>7141009.3883922957</v>
      </c>
      <c r="U27" s="106">
        <f>'Gross Benefits (Avoided Costs)'!U25-(Costs!U27/1.0695^2)</f>
        <v>7593380.226667949</v>
      </c>
      <c r="V27" s="106">
        <f>SUM(R27:U27)</f>
        <v>25130217.203007974</v>
      </c>
      <c r="W27" s="66"/>
      <c r="X27" s="106">
        <f>V27+O27+H27</f>
        <v>55134289.658311911</v>
      </c>
    </row>
    <row r="28" spans="1:24" ht="18" customHeight="1" x14ac:dyDescent="0.3">
      <c r="A28" s="56"/>
      <c r="B28" s="148" t="s">
        <v>49</v>
      </c>
      <c r="C28" s="194"/>
      <c r="D28" s="106">
        <f>'Gross Benefits (Avoided Costs)'!D26-Costs!D28</f>
        <v>71094.402998200167</v>
      </c>
      <c r="E28" s="106">
        <f>'Gross Benefits (Avoided Costs)'!E26-Costs!E28</f>
        <v>4110433.2254710672</v>
      </c>
      <c r="F28" s="106">
        <f>'Gross Benefits (Avoided Costs)'!F26-Costs!F28</f>
        <v>8718734.1674584895</v>
      </c>
      <c r="G28" s="106">
        <f>'Gross Benefits (Avoided Costs)'!G26-Costs!G28</f>
        <v>14699144.01434016</v>
      </c>
      <c r="H28" s="26">
        <f t="shared" ref="H28:H42" si="4">SUM(D28:G28)</f>
        <v>27599405.810267918</v>
      </c>
      <c r="I28" s="24"/>
      <c r="J28" s="24"/>
      <c r="K28" s="106">
        <f>'Gross Benefits (Avoided Costs)'!K26-(Costs!K28/1.0695)</f>
        <v>4205250.2596680094</v>
      </c>
      <c r="L28" s="322">
        <f>'Gross Benefits (Avoided Costs)'!L26-(Costs!L28/1.0695)</f>
        <v>6146134.9948993949</v>
      </c>
      <c r="M28" s="322">
        <f>'Gross Benefits (Avoided Costs)'!M26-(Costs!M28/1.0695)</f>
        <v>8087019.7301307796</v>
      </c>
      <c r="N28" s="322">
        <f>'Gross Benefits (Avoided Costs)'!N26-(Costs!N28/1.0695)</f>
        <v>10027904.465362169</v>
      </c>
      <c r="O28" s="322">
        <f t="shared" ref="O28:O42" si="5">SUM(K28:N28)</f>
        <v>28466309.450060353</v>
      </c>
      <c r="P28" s="64"/>
      <c r="Q28" s="64"/>
      <c r="R28" s="106">
        <f>'Gross Benefits (Avoided Costs)'!R26-(Costs!R28/1.0695^2)</f>
        <v>7849249.8632212495</v>
      </c>
      <c r="S28" s="106">
        <f>'Gross Benefits (Avoided Costs)'!S26-(Costs!S28/1.0695^2)</f>
        <v>10050860.02207832</v>
      </c>
      <c r="T28" s="106">
        <f>'Gross Benefits (Avoided Costs)'!T26-(Costs!T28/1.0695^2)</f>
        <v>12318098.746545922</v>
      </c>
      <c r="U28" s="106">
        <f>'Gross Benefits (Avoided Costs)'!U26-(Costs!U28/1.0695^2)</f>
        <v>13121226.484748233</v>
      </c>
      <c r="V28" s="106">
        <f t="shared" ref="V28:V42" si="6">SUM(R28:U28)</f>
        <v>43339435.116593726</v>
      </c>
      <c r="W28" s="66"/>
      <c r="X28" s="106">
        <f t="shared" ref="X28:X42" si="7">V28+O28+H28</f>
        <v>99405150.376922011</v>
      </c>
    </row>
    <row r="29" spans="1:24" ht="18" customHeight="1" x14ac:dyDescent="0.3">
      <c r="A29" s="56"/>
      <c r="B29" s="148" t="s">
        <v>50</v>
      </c>
      <c r="C29" s="194"/>
      <c r="D29" s="106">
        <f>'Gross Benefits (Avoided Costs)'!D27-Costs!D29</f>
        <v>0</v>
      </c>
      <c r="E29" s="106">
        <f>'Gross Benefits (Avoided Costs)'!E27-Costs!E29</f>
        <v>0</v>
      </c>
      <c r="F29" s="106">
        <f>'Gross Benefits (Avoided Costs)'!F27-Costs!F29</f>
        <v>204358.17450042034</v>
      </c>
      <c r="G29" s="106">
        <f>'Gross Benefits (Avoided Costs)'!G27-Costs!G29</f>
        <v>880260.79787592613</v>
      </c>
      <c r="H29" s="26">
        <f t="shared" si="4"/>
        <v>1084618.9723763466</v>
      </c>
      <c r="I29" s="24"/>
      <c r="J29" s="24"/>
      <c r="K29" s="106">
        <f>'Gross Benefits (Avoided Costs)'!K27-(Costs!K29/1.0695)</f>
        <v>157258.70352019373</v>
      </c>
      <c r="L29" s="322">
        <f>'Gross Benefits (Avoided Costs)'!L27-(Costs!L29/1.0695)</f>
        <v>229839.64360643685</v>
      </c>
      <c r="M29" s="322">
        <f>'Gross Benefits (Avoided Costs)'!M27-(Costs!M29/1.0695)</f>
        <v>302420.58369267994</v>
      </c>
      <c r="N29" s="322">
        <f>'Gross Benefits (Avoided Costs)'!N27-(Costs!N29/1.0695)</f>
        <v>375001.52377892321</v>
      </c>
      <c r="O29" s="322">
        <f t="shared" si="5"/>
        <v>1064520.4545982336</v>
      </c>
      <c r="P29" s="64"/>
      <c r="Q29" s="64"/>
      <c r="R29" s="106">
        <f>'Gross Benefits (Avoided Costs)'!R27-(Costs!R29/1.0695^2)</f>
        <v>223723.81816603462</v>
      </c>
      <c r="S29" s="106">
        <f>'Gross Benefits (Avoided Costs)'!S27-(Costs!S29/1.0695^2)</f>
        <v>287760.3017275444</v>
      </c>
      <c r="T29" s="106">
        <f>'Gross Benefits (Avoided Costs)'!T27-(Costs!T29/1.0695^2)</f>
        <v>353621.9169306918</v>
      </c>
      <c r="U29" s="106">
        <f>'Gross Benefits (Avoided Costs)'!U27-(Costs!U29/1.0695^2)</f>
        <v>378350.31759950862</v>
      </c>
      <c r="V29" s="106">
        <f t="shared" si="6"/>
        <v>1243456.3544237795</v>
      </c>
      <c r="W29" s="66"/>
      <c r="X29" s="106">
        <f t="shared" si="7"/>
        <v>3392595.7813983597</v>
      </c>
    </row>
    <row r="30" spans="1:24" ht="18" customHeight="1" x14ac:dyDescent="0.3">
      <c r="A30" s="56"/>
      <c r="B30" s="148" t="s">
        <v>51</v>
      </c>
      <c r="C30" s="194"/>
      <c r="D30" s="106">
        <f>'Gross Benefits (Avoided Costs)'!D28-Costs!D30</f>
        <v>0</v>
      </c>
      <c r="E30" s="106">
        <f>'Gross Benefits (Avoided Costs)'!E28-Costs!E30</f>
        <v>0</v>
      </c>
      <c r="F30" s="106">
        <f>'Gross Benefits (Avoided Costs)'!F28-Costs!F30</f>
        <v>257718.30518318119</v>
      </c>
      <c r="G30" s="106">
        <f>'Gross Benefits (Avoided Costs)'!G28-Costs!G30</f>
        <v>1110106.4173349808</v>
      </c>
      <c r="H30" s="26">
        <f t="shared" si="4"/>
        <v>1367824.7225181619</v>
      </c>
      <c r="I30" s="24"/>
      <c r="J30" s="24"/>
      <c r="K30" s="106">
        <f>'Gross Benefits (Avoided Costs)'!K28-(Costs!K30/1.0695)</f>
        <v>267270.36134961084</v>
      </c>
      <c r="L30" s="322">
        <f>'Gross Benefits (Avoided Costs)'!L28-(Costs!L30/1.0695)</f>
        <v>390625.91274173866</v>
      </c>
      <c r="M30" s="322">
        <f>'Gross Benefits (Avoided Costs)'!M28-(Costs!M30/1.0695)</f>
        <v>513981.46413386654</v>
      </c>
      <c r="N30" s="322">
        <f>'Gross Benefits (Avoided Costs)'!N28-(Costs!N30/1.0695)</f>
        <v>637337.01552599459</v>
      </c>
      <c r="O30" s="322">
        <f t="shared" si="5"/>
        <v>1809214.7537512106</v>
      </c>
      <c r="P30" s="64"/>
      <c r="Q30" s="64"/>
      <c r="R30" s="106">
        <f>'Gross Benefits (Avoided Costs)'!R28-(Costs!R30/1.0695^2)</f>
        <v>540132.03419511858</v>
      </c>
      <c r="S30" s="106">
        <f>'Gross Benefits (Avoided Costs)'!S28-(Costs!S30/1.0695^2)</f>
        <v>669925.92469599633</v>
      </c>
      <c r="T30" s="106">
        <f>'Gross Benefits (Avoided Costs)'!T28-(Costs!T30/1.0695^2)</f>
        <v>805003.72444470669</v>
      </c>
      <c r="U30" s="106">
        <f>'Gross Benefits (Avoided Costs)'!U28-(Costs!U30/1.0695^2)</f>
        <v>829234.30238719587</v>
      </c>
      <c r="V30" s="106">
        <f t="shared" si="6"/>
        <v>2844295.9857230177</v>
      </c>
      <c r="W30" s="66"/>
      <c r="X30" s="106">
        <f t="shared" si="7"/>
        <v>6021335.4619923905</v>
      </c>
    </row>
    <row r="31" spans="1:24" s="21" customFormat="1" ht="18" customHeight="1" x14ac:dyDescent="0.3">
      <c r="A31" s="56"/>
      <c r="B31" s="149" t="s">
        <v>42</v>
      </c>
      <c r="C31" s="195"/>
      <c r="D31" s="107">
        <f>'Gross Benefits (Avoided Costs)'!D29-Costs!D31</f>
        <v>501760.88136942178</v>
      </c>
      <c r="E31" s="107">
        <f>'Gross Benefits (Avoided Costs)'!E29-Costs!E31</f>
        <v>7676350.122129675</v>
      </c>
      <c r="F31" s="107">
        <f>'Gross Benefits (Avoided Costs)'!F29-Costs!F31</f>
        <v>13879423.876985364</v>
      </c>
      <c r="G31" s="107">
        <f>'Gross Benefits (Avoided Costs)'!G29-Costs!G31</f>
        <v>21503892.806345142</v>
      </c>
      <c r="H31" s="83">
        <f t="shared" si="4"/>
        <v>43561427.686829604</v>
      </c>
      <c r="I31" s="25"/>
      <c r="J31" s="25"/>
      <c r="K31" s="107">
        <f>SUM(K27:K30)</f>
        <v>7066465.9785977919</v>
      </c>
      <c r="L31" s="323">
        <f>SUM(L27:L30)</f>
        <v>10327911.81487369</v>
      </c>
      <c r="M31" s="323">
        <f>SUM(M27:M30)</f>
        <v>13589357.651149584</v>
      </c>
      <c r="N31" s="323">
        <f>SUM(N27:N30)</f>
        <v>16850803.487425487</v>
      </c>
      <c r="O31" s="323">
        <f t="shared" si="5"/>
        <v>47834538.932046548</v>
      </c>
      <c r="P31" s="25"/>
      <c r="Q31" s="25"/>
      <c r="R31" s="107">
        <f>SUM(R27:R30)</f>
        <v>13176158.105522893</v>
      </c>
      <c r="S31" s="107">
        <f>SUM(S27:S30)</f>
        <v>16841321.4465091</v>
      </c>
      <c r="T31" s="107">
        <f>SUM(T27:T30)</f>
        <v>20617733.776313614</v>
      </c>
      <c r="U31" s="107">
        <f>SUM(U27:U30)</f>
        <v>21922191.331402887</v>
      </c>
      <c r="V31" s="107">
        <f t="shared" si="6"/>
        <v>72557404.659748495</v>
      </c>
      <c r="W31" s="66"/>
      <c r="X31" s="107">
        <f t="shared" si="7"/>
        <v>163953371.27862465</v>
      </c>
    </row>
    <row r="32" spans="1:24" ht="18" customHeight="1" x14ac:dyDescent="0.3">
      <c r="A32" s="56"/>
      <c r="B32" s="150" t="s">
        <v>52</v>
      </c>
      <c r="C32" s="194"/>
      <c r="D32" s="104">
        <f>'Gross Benefits (Avoided Costs)'!D30-Costs!D32</f>
        <v>7381756.1737133758</v>
      </c>
      <c r="E32" s="104">
        <f>'Gross Benefits (Avoided Costs)'!E30-Costs!E32</f>
        <v>10778670.519138997</v>
      </c>
      <c r="F32" s="104">
        <f>'Gross Benefits (Avoided Costs)'!F30-Costs!F32</f>
        <v>10190743.036276871</v>
      </c>
      <c r="G32" s="104">
        <f>'Gross Benefits (Avoided Costs)'!G30-Costs!G32</f>
        <v>12346477.140104674</v>
      </c>
      <c r="H32" s="86">
        <f t="shared" si="4"/>
        <v>40697646.869233921</v>
      </c>
      <c r="I32" s="24"/>
      <c r="J32" s="24"/>
      <c r="K32" s="104">
        <f>'Gross Benefits (Avoided Costs)'!K30-(Costs!K32/1.0695)</f>
        <v>9397567.4572970048</v>
      </c>
      <c r="L32" s="324">
        <f>'Gross Benefits (Avoided Costs)'!L30-(Costs!L32/1.0695)</f>
        <v>7676510.1750567043</v>
      </c>
      <c r="M32" s="324">
        <f>'Gross Benefits (Avoided Costs)'!M30-(Costs!M32/1.0695)</f>
        <v>7257791.43823543</v>
      </c>
      <c r="N32" s="324">
        <f>'Gross Benefits (Avoided Costs)'!N30-(Costs!N32/1.0695)</f>
        <v>8793093.4732467607</v>
      </c>
      <c r="O32" s="324">
        <f t="shared" si="5"/>
        <v>33124962.543835901</v>
      </c>
      <c r="P32" s="64"/>
      <c r="Q32" s="64"/>
      <c r="R32" s="104">
        <f>'Gross Benefits (Avoided Costs)'!R30-(Costs!R32/1.0695^2)</f>
        <v>6472849.6334760496</v>
      </c>
      <c r="S32" s="104">
        <f>'Gross Benefits (Avoided Costs)'!S30-(Costs!S32/1.0695^2)</f>
        <v>5112768.379750534</v>
      </c>
      <c r="T32" s="104">
        <f>'Gross Benefits (Avoided Costs)'!T30-(Costs!T32/1.0695^2)</f>
        <v>4781872.0782577433</v>
      </c>
      <c r="U32" s="104">
        <f>'Gross Benefits (Avoided Costs)'!U30-(Costs!U32/1.0695^2)</f>
        <v>5995158.5403979793</v>
      </c>
      <c r="V32" s="104">
        <f t="shared" si="6"/>
        <v>22362648.631882306</v>
      </c>
      <c r="W32" s="66"/>
      <c r="X32" s="104">
        <f t="shared" si="7"/>
        <v>96185258.044952124</v>
      </c>
    </row>
    <row r="33" spans="1:24" ht="18" customHeight="1" x14ac:dyDescent="0.3">
      <c r="A33" s="56"/>
      <c r="B33" s="150" t="s">
        <v>53</v>
      </c>
      <c r="C33" s="194"/>
      <c r="D33" s="104">
        <f>'Gross Benefits (Avoided Costs)'!D31-Costs!D33</f>
        <v>192459.01155832276</v>
      </c>
      <c r="E33" s="104">
        <f>'Gross Benefits (Avoided Costs)'!E31-Costs!E33</f>
        <v>907306.76877495018</v>
      </c>
      <c r="F33" s="104">
        <f>'Gross Benefits (Avoided Costs)'!F31-Costs!F33</f>
        <v>1127259.9248416047</v>
      </c>
      <c r="G33" s="104">
        <f>'Gross Benefits (Avoided Costs)'!G31-Costs!G33</f>
        <v>1182248.2138582685</v>
      </c>
      <c r="H33" s="86">
        <f t="shared" si="4"/>
        <v>3409273.9190331455</v>
      </c>
      <c r="I33" s="24"/>
      <c r="J33" s="24"/>
      <c r="K33" s="104">
        <f>'Gross Benefits (Avoided Costs)'!K31-(Costs!K33/1.0695)</f>
        <v>2119110.2164133205</v>
      </c>
      <c r="L33" s="324">
        <f>'Gross Benefits (Avoided Costs)'!L31-(Costs!L33/1.0695)</f>
        <v>1793084.7974544349</v>
      </c>
      <c r="M33" s="324">
        <f>'Gross Benefits (Avoided Costs)'!M31-(Costs!M33/1.0695)</f>
        <v>1625580.8997393502</v>
      </c>
      <c r="N33" s="324">
        <f>'Gross Benefits (Avoided Costs)'!N31-(Costs!N33/1.0695)</f>
        <v>1742768.524380056</v>
      </c>
      <c r="O33" s="324">
        <f t="shared" si="5"/>
        <v>7280544.4379871618</v>
      </c>
      <c r="P33" s="64"/>
      <c r="Q33" s="64"/>
      <c r="R33" s="104">
        <f>'Gross Benefits (Avoided Costs)'!R31-(Costs!R33/1.0695^2)</f>
        <v>2601438.3101066034</v>
      </c>
      <c r="S33" s="104">
        <f>'Gross Benefits (Avoided Costs)'!S31-(Costs!S33/1.0695^2)</f>
        <v>3382665.1545789572</v>
      </c>
      <c r="T33" s="104">
        <f>'Gross Benefits (Avoided Costs)'!T31-(Costs!T33/1.0695^2)</f>
        <v>3017767.3551471354</v>
      </c>
      <c r="U33" s="104">
        <f>'Gross Benefits (Avoided Costs)'!U31-(Costs!U33/1.0695^2)</f>
        <v>3273053.9991022632</v>
      </c>
      <c r="V33" s="104">
        <f t="shared" si="6"/>
        <v>12274924.81893496</v>
      </c>
      <c r="W33" s="66"/>
      <c r="X33" s="104">
        <f t="shared" si="7"/>
        <v>22964743.175955266</v>
      </c>
    </row>
    <row r="34" spans="1:24" ht="18" customHeight="1" x14ac:dyDescent="0.3">
      <c r="A34" s="56"/>
      <c r="B34" s="150" t="s">
        <v>54</v>
      </c>
      <c r="C34" s="194"/>
      <c r="D34" s="104">
        <f>'Gross Benefits (Avoided Costs)'!D32-Costs!D34</f>
        <v>913868.33108007628</v>
      </c>
      <c r="E34" s="104">
        <f>'Gross Benefits (Avoided Costs)'!E32-Costs!E34</f>
        <v>5482656.4623550298</v>
      </c>
      <c r="F34" s="104">
        <f>'Gross Benefits (Avoided Costs)'!F32-Costs!F34</f>
        <v>5939313.8658323549</v>
      </c>
      <c r="G34" s="104">
        <f>'Gross Benefits (Avoided Costs)'!G32-Costs!G34</f>
        <v>2893824.1277326699</v>
      </c>
      <c r="H34" s="86">
        <f t="shared" si="4"/>
        <v>15229662.787000131</v>
      </c>
      <c r="I34" s="24"/>
      <c r="J34" s="24"/>
      <c r="K34" s="104">
        <f>'Gross Benefits (Avoided Costs)'!K32-(Costs!K34/1.0695)</f>
        <v>4115202.3346807128</v>
      </c>
      <c r="L34" s="324">
        <f>'Gross Benefits (Avoided Costs)'!L32-(Costs!L34/1.0695)</f>
        <v>13716473.47859315</v>
      </c>
      <c r="M34" s="324">
        <f>'Gross Benefits (Avoided Costs)'!M32-(Costs!M34/1.0695)</f>
        <v>9943987.7625502124</v>
      </c>
      <c r="N34" s="324">
        <f>'Gross Benefits (Avoided Costs)'!N32-(Costs!N34/1.0695)</f>
        <v>5516189.783632257</v>
      </c>
      <c r="O34" s="324">
        <f t="shared" si="5"/>
        <v>33291853.359456331</v>
      </c>
      <c r="P34" s="64"/>
      <c r="Q34" s="64"/>
      <c r="R34" s="104">
        <f>'Gross Benefits (Avoided Costs)'!R32-(Costs!R34/1.0695^2)</f>
        <v>5466609.7346852981</v>
      </c>
      <c r="S34" s="104">
        <f>'Gross Benefits (Avoided Costs)'!S32-(Costs!S34/1.0695^2)</f>
        <v>19208553.152688414</v>
      </c>
      <c r="T34" s="104">
        <f>'Gross Benefits (Avoided Costs)'!T32-(Costs!T34/1.0695^2)</f>
        <v>21171133.84746955</v>
      </c>
      <c r="U34" s="104">
        <f>'Gross Benefits (Avoided Costs)'!U32-(Costs!U34/1.0695^2)</f>
        <v>10049843.287043096</v>
      </c>
      <c r="V34" s="104">
        <f t="shared" si="6"/>
        <v>55896140.021886356</v>
      </c>
      <c r="W34" s="66"/>
      <c r="X34" s="104">
        <f t="shared" si="7"/>
        <v>104417656.16834281</v>
      </c>
    </row>
    <row r="35" spans="1:24" ht="18" customHeight="1" x14ac:dyDescent="0.3">
      <c r="A35" s="56"/>
      <c r="B35" s="150" t="s">
        <v>55</v>
      </c>
      <c r="C35" s="194"/>
      <c r="D35" s="104">
        <f>'Gross Benefits (Avoided Costs)'!D33-Costs!D35</f>
        <v>1021884.0699733618</v>
      </c>
      <c r="E35" s="104">
        <f>'Gross Benefits (Avoided Costs)'!E33-Costs!E35</f>
        <v>1237590.9418867154</v>
      </c>
      <c r="F35" s="104">
        <f>'Gross Benefits (Avoided Costs)'!F33-Costs!F35</f>
        <v>1183991.0525021851</v>
      </c>
      <c r="G35" s="104">
        <f>'Gross Benefits (Avoided Costs)'!G33-Costs!G35</f>
        <v>1006196.2974705722</v>
      </c>
      <c r="H35" s="86">
        <f t="shared" si="4"/>
        <v>4449662.3618328348</v>
      </c>
      <c r="I35" s="24"/>
      <c r="J35" s="24"/>
      <c r="K35" s="104">
        <f>'Gross Benefits (Avoided Costs)'!K33-(Costs!K35/1.0695)</f>
        <v>964478.7879865854</v>
      </c>
      <c r="L35" s="324">
        <f>'Gross Benefits (Avoided Costs)'!L33-(Costs!L35/1.0695)</f>
        <v>1384892.6186474045</v>
      </c>
      <c r="M35" s="324">
        <f>'Gross Benefits (Avoided Costs)'!M33-(Costs!M35/1.0695)</f>
        <v>1416688.6226469637</v>
      </c>
      <c r="N35" s="324">
        <f>'Gross Benefits (Avoided Costs)'!N33-(Costs!N35/1.0695)</f>
        <v>925617.00532045856</v>
      </c>
      <c r="O35" s="324">
        <f t="shared" si="5"/>
        <v>4691677.0346014118</v>
      </c>
      <c r="P35" s="64"/>
      <c r="Q35" s="64"/>
      <c r="R35" s="104">
        <f>'Gross Benefits (Avoided Costs)'!R33-(Costs!R35/1.0695^2)</f>
        <v>1214676.1811409188</v>
      </c>
      <c r="S35" s="104">
        <f>'Gross Benefits (Avoided Costs)'!S33-(Costs!S35/1.0695^2)</f>
        <v>1929568.4571146779</v>
      </c>
      <c r="T35" s="104">
        <f>'Gross Benefits (Avoided Costs)'!T33-(Costs!T35/1.0695^2)</f>
        <v>1870883.2653556378</v>
      </c>
      <c r="U35" s="104">
        <f>'Gross Benefits (Avoided Costs)'!U33-(Costs!U35/1.0695^2)</f>
        <v>654499.39071371953</v>
      </c>
      <c r="V35" s="104">
        <f t="shared" si="6"/>
        <v>5669627.294324954</v>
      </c>
      <c r="W35" s="66"/>
      <c r="X35" s="104">
        <f t="shared" si="7"/>
        <v>14810966.690759201</v>
      </c>
    </row>
    <row r="36" spans="1:24" ht="18" customHeight="1" x14ac:dyDescent="0.3">
      <c r="A36" s="56"/>
      <c r="B36" s="150" t="s">
        <v>56</v>
      </c>
      <c r="C36" s="194"/>
      <c r="D36" s="104">
        <f>'Gross Benefits (Avoided Costs)'!D34-Costs!D36</f>
        <v>5774.6479724137926</v>
      </c>
      <c r="E36" s="104">
        <f>'Gross Benefits (Avoided Costs)'!E34-Costs!E36</f>
        <v>271408.45470344828</v>
      </c>
      <c r="F36" s="104">
        <f>'Gross Benefits (Avoided Costs)'!F34-Costs!F36</f>
        <v>190563.38308965517</v>
      </c>
      <c r="G36" s="104">
        <f>'Gross Benefits (Avoided Costs)'!G34-Costs!G36</f>
        <v>109718.31147586208</v>
      </c>
      <c r="H36" s="86">
        <f t="shared" si="4"/>
        <v>577464.79724137927</v>
      </c>
      <c r="I36" s="24"/>
      <c r="J36" s="24"/>
      <c r="K36" s="104">
        <f>'Gross Benefits (Avoided Costs)'!K34-(Costs!K36/1.0695)</f>
        <v>120972.38721731825</v>
      </c>
      <c r="L36" s="324">
        <f>'Gross Benefits (Avoided Costs)'!L34-(Costs!L36/1.0695)</f>
        <v>180218.68430328587</v>
      </c>
      <c r="M36" s="324">
        <f>'Gross Benefits (Avoided Costs)'!M34-(Costs!M36/1.0695)</f>
        <v>180218.6843032857</v>
      </c>
      <c r="N36" s="324">
        <f>'Gross Benefits (Avoided Costs)'!N34-(Costs!N36/1.0695)</f>
        <v>120637.08392303137</v>
      </c>
      <c r="O36" s="324">
        <f t="shared" si="5"/>
        <v>602046.83974692121</v>
      </c>
      <c r="P36" s="64"/>
      <c r="Q36" s="64"/>
      <c r="R36" s="104">
        <f>'Gross Benefits (Avoided Costs)'!R34-(Costs!R36/1.0695^2)</f>
        <v>164046.73063107376</v>
      </c>
      <c r="S36" s="104">
        <f>'Gross Benefits (Avoided Costs)'!S34-(Costs!S36/1.0695^2)</f>
        <v>200395.09836183867</v>
      </c>
      <c r="T36" s="104">
        <f>'Gross Benefits (Avoided Costs)'!T34-(Costs!T36/1.0695^2)</f>
        <v>200278.62029331288</v>
      </c>
      <c r="U36" s="104">
        <f>'Gross Benefits (Avoided Costs)'!U34-(Costs!U36/1.0695^2)</f>
        <v>57065.411032365169</v>
      </c>
      <c r="V36" s="104">
        <f t="shared" si="6"/>
        <v>621785.86031859042</v>
      </c>
      <c r="W36" s="66"/>
      <c r="X36" s="104">
        <f t="shared" si="7"/>
        <v>1801297.497306891</v>
      </c>
    </row>
    <row r="37" spans="1:24" ht="18" customHeight="1" x14ac:dyDescent="0.3">
      <c r="A37" s="56"/>
      <c r="B37" s="150" t="s">
        <v>57</v>
      </c>
      <c r="C37" s="194"/>
      <c r="D37" s="104">
        <f>'Gross Benefits (Avoided Costs)'!D35-Costs!D37</f>
        <v>0</v>
      </c>
      <c r="E37" s="104">
        <f>'Gross Benefits (Avoided Costs)'!E35-Costs!E37</f>
        <v>67986.318814410843</v>
      </c>
      <c r="F37" s="104">
        <f>'Gross Benefits (Avoided Costs)'!F35-Costs!F37</f>
        <v>123099.48850419951</v>
      </c>
      <c r="G37" s="104">
        <f>'Gross Benefits (Avoided Costs)'!G35-Costs!G37</f>
        <v>82066.325669466343</v>
      </c>
      <c r="H37" s="86">
        <f t="shared" si="4"/>
        <v>273152.13298807672</v>
      </c>
      <c r="I37" s="24"/>
      <c r="J37" s="24"/>
      <c r="K37" s="104">
        <f>'Gross Benefits (Avoided Costs)'!K35-(Costs!K37/1.0695)</f>
        <v>148493.31998807797</v>
      </c>
      <c r="L37" s="324">
        <f>'Gross Benefits (Avoided Costs)'!L35-(Costs!L37/1.0695)</f>
        <v>133107.26514593983</v>
      </c>
      <c r="M37" s="324">
        <f>'Gross Benefits (Avoided Costs)'!M35-(Costs!M37/1.0695)</f>
        <v>126666.59102597494</v>
      </c>
      <c r="N37" s="324">
        <f>'Gross Benefits (Avoided Costs)'!N35-(Costs!N37/1.0695)</f>
        <v>187495.17993675388</v>
      </c>
      <c r="O37" s="324">
        <f t="shared" si="5"/>
        <v>595762.35609674663</v>
      </c>
      <c r="P37" s="64"/>
      <c r="Q37" s="64"/>
      <c r="R37" s="104">
        <f>'Gross Benefits (Avoided Costs)'!R35-(Costs!R37/1.0695^2)</f>
        <v>272178.5130571365</v>
      </c>
      <c r="S37" s="104">
        <f>'Gross Benefits (Avoided Costs)'!S35-(Costs!S37/1.0695^2)</f>
        <v>239403.97885672934</v>
      </c>
      <c r="T37" s="104">
        <f>'Gross Benefits (Avoided Costs)'!T35-(Costs!T37/1.0695^2)</f>
        <v>226209.03391890315</v>
      </c>
      <c r="U37" s="104">
        <f>'Gross Benefits (Avoided Costs)'!U35-(Costs!U37/1.0695^2)</f>
        <v>355604.61556726374</v>
      </c>
      <c r="V37" s="104">
        <f t="shared" si="6"/>
        <v>1093396.1414000327</v>
      </c>
      <c r="W37" s="66"/>
      <c r="X37" s="104">
        <f t="shared" si="7"/>
        <v>1962310.630484856</v>
      </c>
    </row>
    <row r="38" spans="1:24" ht="18" customHeight="1" x14ac:dyDescent="0.3">
      <c r="A38" s="56"/>
      <c r="B38" s="150" t="s">
        <v>58</v>
      </c>
      <c r="C38" s="194"/>
      <c r="D38" s="104">
        <f>'Gross Benefits (Avoided Costs)'!D36-Costs!D38</f>
        <v>142588.8993826696</v>
      </c>
      <c r="E38" s="104">
        <f>'Gross Benefits (Avoided Costs)'!E36-Costs!E38</f>
        <v>236751.38010707404</v>
      </c>
      <c r="F38" s="104">
        <f>'Gross Benefits (Avoided Costs)'!F36-Costs!F38</f>
        <v>215228.52737006731</v>
      </c>
      <c r="G38" s="104">
        <f>'Gross Benefits (Avoided Costs)'!G36-Costs!G38</f>
        <v>158731.03893542464</v>
      </c>
      <c r="H38" s="86">
        <f t="shared" si="4"/>
        <v>753299.8457952356</v>
      </c>
      <c r="I38" s="24"/>
      <c r="J38" s="24"/>
      <c r="K38" s="104">
        <f>'Gross Benefits (Avoided Costs)'!K36-(Costs!K38/1.0695)</f>
        <v>35863.56820536789</v>
      </c>
      <c r="L38" s="324">
        <f>'Gross Benefits (Avoided Costs)'!L36-(Costs!L38/1.0695)</f>
        <v>59547.056642875075</v>
      </c>
      <c r="M38" s="324">
        <f>'Gross Benefits (Avoided Costs)'!M36-(Costs!M38/1.0695)</f>
        <v>54133.687857158016</v>
      </c>
      <c r="N38" s="324">
        <f>'Gross Benefits (Avoided Costs)'!N36-(Costs!N38/1.0695)</f>
        <v>39923.594794653938</v>
      </c>
      <c r="O38" s="324">
        <f t="shared" si="5"/>
        <v>189467.90750005492</v>
      </c>
      <c r="P38" s="64"/>
      <c r="Q38" s="64"/>
      <c r="R38" s="104">
        <f>'Gross Benefits (Avoided Costs)'!R36-(Costs!R38/1.0695^2)</f>
        <v>-53635.295059075463</v>
      </c>
      <c r="S38" s="104">
        <f>'Gross Benefits (Avoided Costs)'!S36-(Costs!S38/1.0695^2)</f>
        <v>-97496.615859531797</v>
      </c>
      <c r="T38" s="104">
        <f>'Gross Benefits (Avoided Costs)'!T36-(Costs!T38/1.0695^2)</f>
        <v>-87471.169390855939</v>
      </c>
      <c r="U38" s="104">
        <f>'Gross Benefits (Avoided Costs)'!U36-(Costs!U38/1.0695^2)</f>
        <v>-61154.37491058209</v>
      </c>
      <c r="V38" s="104">
        <f t="shared" si="6"/>
        <v>-299757.45522004529</v>
      </c>
      <c r="W38" s="66"/>
      <c r="X38" s="104">
        <f t="shared" si="7"/>
        <v>643010.29807524523</v>
      </c>
    </row>
    <row r="39" spans="1:24" s="21" customFormat="1" ht="18" customHeight="1" x14ac:dyDescent="0.3">
      <c r="A39" s="56"/>
      <c r="B39" s="151" t="s">
        <v>43</v>
      </c>
      <c r="C39" s="195"/>
      <c r="D39" s="105">
        <f>'Gross Benefits (Avoided Costs)'!D37-Costs!D39</f>
        <v>9658331.133680217</v>
      </c>
      <c r="E39" s="105">
        <f>'Gross Benefits (Avoided Costs)'!E37-Costs!E39</f>
        <v>18982370.845780626</v>
      </c>
      <c r="F39" s="105">
        <f>'Gross Benefits (Avoided Costs)'!F37-Costs!F39</f>
        <v>18970199.278416932</v>
      </c>
      <c r="G39" s="105">
        <f>'Gross Benefits (Avoided Costs)'!G37-Costs!G39</f>
        <v>17779261.455246937</v>
      </c>
      <c r="H39" s="88">
        <f>SUM(D39:G39)</f>
        <v>65390162.713124707</v>
      </c>
      <c r="I39" s="25"/>
      <c r="J39" s="25"/>
      <c r="K39" s="105">
        <f>SUM(K32:K38)</f>
        <v>16901688.071788389</v>
      </c>
      <c r="L39" s="325">
        <f>SUM(L32:L38)</f>
        <v>24943834.075843796</v>
      </c>
      <c r="M39" s="325">
        <f>SUM(M32:M38)</f>
        <v>20605067.686358377</v>
      </c>
      <c r="N39" s="325">
        <f>SUM(N32:N38)</f>
        <v>17325724.645233974</v>
      </c>
      <c r="O39" s="325">
        <f t="shared" si="5"/>
        <v>79776314.479224533</v>
      </c>
      <c r="P39" s="25"/>
      <c r="Q39" s="25"/>
      <c r="R39" s="105">
        <f>SUM(R32:R38)</f>
        <v>16138163.808038006</v>
      </c>
      <c r="S39" s="105">
        <f>SUM(S32:S38)</f>
        <v>29975857.605491616</v>
      </c>
      <c r="T39" s="105">
        <f>SUM(T32:T38)</f>
        <v>31180673.031051423</v>
      </c>
      <c r="U39" s="105">
        <f>SUM(U32:U38)</f>
        <v>20324070.868946102</v>
      </c>
      <c r="V39" s="105">
        <f t="shared" si="6"/>
        <v>97618765.313527152</v>
      </c>
      <c r="W39" s="66"/>
      <c r="X39" s="105">
        <f t="shared" si="7"/>
        <v>242785242.50587636</v>
      </c>
    </row>
    <row r="40" spans="1:24" s="21" customFormat="1" ht="18" customHeight="1" x14ac:dyDescent="0.3">
      <c r="A40" s="56"/>
      <c r="B40" s="233" t="s">
        <v>44</v>
      </c>
      <c r="C40" s="195"/>
      <c r="D40" s="108">
        <f>(-1)*Costs!D40</f>
        <v>-164360.3841088854</v>
      </c>
      <c r="E40" s="108">
        <f>(-1)*Costs!E40</f>
        <v>-354913.50498032977</v>
      </c>
      <c r="F40" s="108">
        <f>(-1)*Costs!F40</f>
        <v>-420407.63796217449</v>
      </c>
      <c r="G40" s="108">
        <f>(-1)*Costs!G40</f>
        <v>-522148.47294861043</v>
      </c>
      <c r="H40" s="90">
        <f t="shared" si="4"/>
        <v>-1461830</v>
      </c>
      <c r="I40" s="25"/>
      <c r="J40" s="25"/>
      <c r="K40" s="108">
        <f>(-1)*(Costs!K40/1.0695)</f>
        <v>-348171.7163014625</v>
      </c>
      <c r="L40" s="326">
        <f>(-1)*(Costs!L40/1.0695)</f>
        <v>-464708.59237227903</v>
      </c>
      <c r="M40" s="326">
        <f>(-1)*(Costs!M40/1.0695)</f>
        <v>-476121.45055445988</v>
      </c>
      <c r="N40" s="326">
        <f>(-1)*(Costs!N40/1.0695)</f>
        <v>-510512.03226314968</v>
      </c>
      <c r="O40" s="326">
        <f t="shared" si="5"/>
        <v>-1799513.7914913511</v>
      </c>
      <c r="P40" s="25"/>
      <c r="Q40" s="25"/>
      <c r="R40" s="108">
        <f>(-1)*(Costs!R40/1.0695^2)</f>
        <v>-417405.44178129476</v>
      </c>
      <c r="S40" s="108">
        <f>(-1)*(Costs!S40/1.0695^2)</f>
        <v>-595506.69599445886</v>
      </c>
      <c r="T40" s="108">
        <f>(-1)*(Costs!T40/1.0695^2)</f>
        <v>-682621.39335499238</v>
      </c>
      <c r="U40" s="108">
        <f>(-1)*(Costs!U40/1.0695^2)</f>
        <v>-694025.58395648014</v>
      </c>
      <c r="V40" s="108">
        <f t="shared" si="6"/>
        <v>-2389559.115087226</v>
      </c>
      <c r="W40" s="66"/>
      <c r="X40" s="108">
        <f t="shared" si="7"/>
        <v>-5650902.9065785771</v>
      </c>
    </row>
    <row r="41" spans="1:24" s="21" customFormat="1" ht="18" customHeight="1" x14ac:dyDescent="0.3">
      <c r="A41" s="56"/>
      <c r="B41" s="234" t="s">
        <v>45</v>
      </c>
      <c r="C41" s="195"/>
      <c r="D41" s="109">
        <f>(-1)*Costs!D41</f>
        <v>-707567.1642058182</v>
      </c>
      <c r="E41" s="109">
        <f>(-1)*Costs!E41</f>
        <v>-1527893.3766114474</v>
      </c>
      <c r="F41" s="109">
        <f>(-1)*Costs!F41</f>
        <v>-1809843.9098700117</v>
      </c>
      <c r="G41" s="109">
        <f>(-1)*Costs!G41</f>
        <v>-2247835.5493127229</v>
      </c>
      <c r="H41" s="84">
        <f t="shared" si="4"/>
        <v>-6293140</v>
      </c>
      <c r="I41" s="25"/>
      <c r="J41" s="25"/>
      <c r="K41" s="109">
        <f>(-1)*(Costs!K41/1.0695)</f>
        <v>-1463322.3527563317</v>
      </c>
      <c r="L41" s="327">
        <f>(-1)*(Costs!L41/1.0695)</f>
        <v>-1953112.3261818783</v>
      </c>
      <c r="M41" s="327">
        <f>(-1)*(Costs!M41/1.0695)</f>
        <v>-2001079.147451079</v>
      </c>
      <c r="N41" s="327">
        <f>(-1)*(Costs!N41/1.0695)</f>
        <v>-2145618.4784260448</v>
      </c>
      <c r="O41" s="327">
        <f t="shared" si="5"/>
        <v>-7563132.3048153333</v>
      </c>
      <c r="P41" s="25"/>
      <c r="Q41" s="25"/>
      <c r="R41" s="109">
        <f>(-1)*(Costs!R41/1.0695^2)</f>
        <v>-1284807.0123760058</v>
      </c>
      <c r="S41" s="109">
        <f>(-1)*(Costs!S41/1.0695^2)</f>
        <v>-1833016.7801967403</v>
      </c>
      <c r="T41" s="109">
        <f>(-1)*(Costs!T41/1.0695^2)</f>
        <v>-2101162.7190042944</v>
      </c>
      <c r="U41" s="109">
        <f>(-1)*(Costs!U41/1.0695^2)</f>
        <v>-2136265.720998555</v>
      </c>
      <c r="V41" s="109">
        <f t="shared" si="6"/>
        <v>-7355252.2325755954</v>
      </c>
      <c r="W41" s="66"/>
      <c r="X41" s="109">
        <f t="shared" si="7"/>
        <v>-21211524.537390929</v>
      </c>
    </row>
    <row r="42" spans="1:24" s="60" customFormat="1" ht="24.95" customHeight="1" x14ac:dyDescent="0.3">
      <c r="A42" s="256"/>
      <c r="B42" s="152" t="s">
        <v>171</v>
      </c>
      <c r="C42" s="195"/>
      <c r="D42" s="255">
        <f>D41+D40+D39+D31</f>
        <v>9288164.4667349346</v>
      </c>
      <c r="E42" s="255">
        <f>E41+E40+E39+E31</f>
        <v>24775914.086318523</v>
      </c>
      <c r="F42" s="255">
        <f>F41+F40+F39+F31</f>
        <v>30619371.607570108</v>
      </c>
      <c r="G42" s="255">
        <f>G41+G40+G39+G31</f>
        <v>36513170.239330746</v>
      </c>
      <c r="H42" s="255">
        <f t="shared" si="4"/>
        <v>101196620.39995432</v>
      </c>
      <c r="I42" s="25"/>
      <c r="J42" s="25"/>
      <c r="K42" s="255">
        <f>K41+K40+K39+K31</f>
        <v>22156659.981328387</v>
      </c>
      <c r="L42" s="321">
        <f>L41+L40+L39+L31</f>
        <v>32853924.972163327</v>
      </c>
      <c r="M42" s="321">
        <f>M41+M40+M39+M31</f>
        <v>31717224.739502423</v>
      </c>
      <c r="N42" s="321">
        <f>N41+N40+N39+N31</f>
        <v>31520397.621970266</v>
      </c>
      <c r="O42" s="321">
        <f t="shared" si="5"/>
        <v>118248207.31496441</v>
      </c>
      <c r="P42" s="25"/>
      <c r="Q42" s="25"/>
      <c r="R42" s="255">
        <f>R41+R40+R39+R31</f>
        <v>27612109.459403597</v>
      </c>
      <c r="S42" s="255">
        <f>S41+S40+S39+S31</f>
        <v>44388655.575809516</v>
      </c>
      <c r="T42" s="255">
        <f>T41+T40+T39+T31</f>
        <v>49014622.695005752</v>
      </c>
      <c r="U42" s="255">
        <f>U41+U40+U39+U31</f>
        <v>39415970.895393953</v>
      </c>
      <c r="V42" s="255">
        <f t="shared" si="6"/>
        <v>160431358.6256128</v>
      </c>
      <c r="W42" s="66"/>
      <c r="X42" s="255">
        <f t="shared" si="7"/>
        <v>379876186.34053153</v>
      </c>
    </row>
    <row r="43" spans="1:24" s="60" customFormat="1" ht="24.95" customHeight="1" x14ac:dyDescent="0.3">
      <c r="A43" s="256"/>
      <c r="B43" s="152" t="s">
        <v>172</v>
      </c>
      <c r="C43" s="195"/>
      <c r="D43" s="255">
        <f>D42</f>
        <v>9288164.4667349346</v>
      </c>
      <c r="E43" s="255">
        <f>D43+E42</f>
        <v>34064078.553053454</v>
      </c>
      <c r="F43" s="255">
        <f>E43+F42</f>
        <v>64683450.160623565</v>
      </c>
      <c r="G43" s="255">
        <f>F43+G42</f>
        <v>101196620.39995432</v>
      </c>
      <c r="H43" s="255"/>
      <c r="I43" s="25"/>
      <c r="J43" s="25"/>
      <c r="K43" s="255">
        <f>K42+G43</f>
        <v>123353280.3812827</v>
      </c>
      <c r="L43" s="321">
        <f>K43+L42</f>
        <v>156207205.35344604</v>
      </c>
      <c r="M43" s="321">
        <f>L43+M42</f>
        <v>187924430.09294847</v>
      </c>
      <c r="N43" s="321">
        <f>M43+N42</f>
        <v>219444827.71491873</v>
      </c>
      <c r="O43" s="321"/>
      <c r="P43" s="25"/>
      <c r="Q43" s="25"/>
      <c r="R43" s="255">
        <f>R42+N43</f>
        <v>247056937.17432234</v>
      </c>
      <c r="S43" s="255">
        <f>R43+S42</f>
        <v>291445592.75013185</v>
      </c>
      <c r="T43" s="255">
        <f>S43+T42</f>
        <v>340460215.44513762</v>
      </c>
      <c r="U43" s="255">
        <f>T43+U42</f>
        <v>379876186.34053159</v>
      </c>
      <c r="V43" s="255"/>
      <c r="W43" s="25"/>
      <c r="X43" s="255"/>
    </row>
    <row r="44" spans="1:24" ht="18" customHeight="1" x14ac:dyDescent="0.3">
      <c r="B44" s="153"/>
      <c r="C44" s="197"/>
      <c r="D44" s="59"/>
      <c r="E44" s="59"/>
      <c r="F44" s="59" t="s">
        <v>0</v>
      </c>
      <c r="G44" s="59"/>
      <c r="H44" s="59"/>
      <c r="I44" s="59"/>
      <c r="J44" s="59"/>
      <c r="K44" s="59"/>
      <c r="L44" s="59"/>
      <c r="M44" s="59"/>
      <c r="N44" s="59"/>
      <c r="O44" s="59"/>
      <c r="P44" s="59"/>
      <c r="Q44" s="59"/>
      <c r="R44" s="59"/>
      <c r="S44" s="59"/>
      <c r="T44" s="59"/>
      <c r="U44" s="59"/>
      <c r="V44" s="59"/>
      <c r="W44" s="59"/>
      <c r="X44" s="59"/>
    </row>
    <row r="45" spans="1:24" ht="36" customHeight="1" x14ac:dyDescent="0.25">
      <c r="B45" s="22" t="s">
        <v>154</v>
      </c>
      <c r="C45" s="188"/>
      <c r="D45" s="22" t="s">
        <v>1</v>
      </c>
      <c r="E45" s="22" t="s">
        <v>2</v>
      </c>
      <c r="F45" s="22" t="s">
        <v>3</v>
      </c>
      <c r="G45" s="22" t="s">
        <v>4</v>
      </c>
      <c r="H45" s="22" t="s">
        <v>13</v>
      </c>
      <c r="I45" s="23"/>
      <c r="J45" s="23"/>
      <c r="K45" s="22" t="s">
        <v>5</v>
      </c>
      <c r="L45" s="22" t="s">
        <v>6</v>
      </c>
      <c r="M45" s="22" t="s">
        <v>7</v>
      </c>
      <c r="N45" s="22" t="s">
        <v>8</v>
      </c>
      <c r="O45" s="22" t="s">
        <v>14</v>
      </c>
      <c r="P45" s="23"/>
      <c r="Q45" s="23"/>
      <c r="R45" s="22" t="s">
        <v>9</v>
      </c>
      <c r="S45" s="22" t="s">
        <v>10</v>
      </c>
      <c r="T45" s="22" t="s">
        <v>11</v>
      </c>
      <c r="U45" s="22" t="s">
        <v>12</v>
      </c>
      <c r="V45" s="22" t="s">
        <v>15</v>
      </c>
      <c r="W45" s="23"/>
      <c r="X45" s="22" t="s">
        <v>16</v>
      </c>
    </row>
    <row r="46" spans="1:24" ht="18" customHeight="1" x14ac:dyDescent="0.3">
      <c r="B46" s="148" t="s">
        <v>48</v>
      </c>
      <c r="C46" s="194"/>
      <c r="D46" s="106">
        <f t="shared" ref="D46:G60" si="8">IF(D$23=0,0,D8-D27)</f>
        <v>-128309.9878365224</v>
      </c>
      <c r="E46" s="106">
        <f t="shared" si="8"/>
        <v>-1170575.4849683261</v>
      </c>
      <c r="F46" s="106">
        <f t="shared" si="8"/>
        <v>-931093.02057334129</v>
      </c>
      <c r="G46" s="106">
        <f t="shared" si="8"/>
        <v>1435561.6832911884</v>
      </c>
      <c r="H46" s="26">
        <f>SUM(D46:G46)</f>
        <v>-794416.81008700142</v>
      </c>
      <c r="I46" s="24"/>
      <c r="J46" s="24"/>
      <c r="K46" s="106">
        <f t="shared" ref="K46:N60" si="9">IF(K$23=0,0,K8-K27)</f>
        <v>1591300.5592735559</v>
      </c>
      <c r="L46" s="106">
        <f t="shared" si="9"/>
        <v>1885434.0915135536</v>
      </c>
      <c r="M46" s="106">
        <f t="shared" si="9"/>
        <v>2245705.0118448194</v>
      </c>
      <c r="N46" s="106">
        <f t="shared" si="9"/>
        <v>2389906.0954100704</v>
      </c>
      <c r="O46" s="26">
        <f t="shared" ref="O46:O60" si="10">SUM(K46:N46)</f>
        <v>8112345.7580419993</v>
      </c>
      <c r="P46" s="24"/>
      <c r="Q46" s="24"/>
      <c r="R46" s="106">
        <f t="shared" ref="R46:U60" si="11">IF(R$23=0,0,R8-R27)</f>
        <v>884180.82361617777</v>
      </c>
      <c r="S46" s="106">
        <f t="shared" si="11"/>
        <v>896364.3741738461</v>
      </c>
      <c r="T46" s="106">
        <f t="shared" si="11"/>
        <v>-985599.36976655573</v>
      </c>
      <c r="U46" s="106">
        <f t="shared" si="11"/>
        <v>5013584.7910219943</v>
      </c>
      <c r="V46" s="26">
        <f t="shared" ref="V46:V60" si="12">SUM(R46:U46)</f>
        <v>5808530.6190454625</v>
      </c>
      <c r="W46" s="24"/>
      <c r="X46" s="26">
        <f t="shared" ref="X46:X61" si="13">V46+O46+H46</f>
        <v>13126459.567000462</v>
      </c>
    </row>
    <row r="47" spans="1:24" ht="18" customHeight="1" x14ac:dyDescent="0.3">
      <c r="B47" s="148" t="s">
        <v>49</v>
      </c>
      <c r="C47" s="194"/>
      <c r="D47" s="106">
        <f t="shared" si="8"/>
        <v>-704509.89811806276</v>
      </c>
      <c r="E47" s="106">
        <f t="shared" si="8"/>
        <v>871578.46301120799</v>
      </c>
      <c r="F47" s="106">
        <f t="shared" si="8"/>
        <v>-1556176.9029284324</v>
      </c>
      <c r="G47" s="106">
        <f t="shared" si="8"/>
        <v>9813426.7868446093</v>
      </c>
      <c r="H47" s="26">
        <f t="shared" ref="H47:H61" si="14">SUM(D47:G47)</f>
        <v>8424318.448809322</v>
      </c>
      <c r="I47" s="24"/>
      <c r="J47" s="24"/>
      <c r="K47" s="106">
        <f t="shared" si="9"/>
        <v>4762793.4678479563</v>
      </c>
      <c r="L47" s="106">
        <f t="shared" si="9"/>
        <v>9279217.7303885557</v>
      </c>
      <c r="M47" s="106">
        <f t="shared" si="9"/>
        <v>7684893.1301891478</v>
      </c>
      <c r="N47" s="106">
        <f t="shared" si="9"/>
        <v>4121055.4477423113</v>
      </c>
      <c r="O47" s="26">
        <f t="shared" si="10"/>
        <v>25847959.776167974</v>
      </c>
      <c r="P47" s="24"/>
      <c r="Q47" s="24"/>
      <c r="R47" s="106">
        <f t="shared" si="11"/>
        <v>6840222.2642106721</v>
      </c>
      <c r="S47" s="106">
        <f t="shared" si="11"/>
        <v>10886776.491670907</v>
      </c>
      <c r="T47" s="106">
        <f t="shared" si="11"/>
        <v>12992302.625657011</v>
      </c>
      <c r="U47" s="106">
        <f t="shared" si="11"/>
        <v>42183395.513669491</v>
      </c>
      <c r="V47" s="26">
        <f t="shared" si="12"/>
        <v>72902696.895208076</v>
      </c>
      <c r="W47" s="24"/>
      <c r="X47" s="26">
        <f t="shared" si="13"/>
        <v>107174975.12018538</v>
      </c>
    </row>
    <row r="48" spans="1:24" ht="18" customHeight="1" x14ac:dyDescent="0.3">
      <c r="B48" s="148" t="s">
        <v>50</v>
      </c>
      <c r="C48" s="194"/>
      <c r="D48" s="106">
        <f t="shared" si="8"/>
        <v>-124245</v>
      </c>
      <c r="E48" s="106">
        <f t="shared" si="8"/>
        <v>-62707.68</v>
      </c>
      <c r="F48" s="106">
        <f t="shared" si="8"/>
        <v>-92355.931049985535</v>
      </c>
      <c r="G48" s="106">
        <f t="shared" si="8"/>
        <v>-953604.06787592615</v>
      </c>
      <c r="H48" s="26">
        <f t="shared" si="14"/>
        <v>-1232912.6789259117</v>
      </c>
      <c r="I48" s="24"/>
      <c r="J48" s="24"/>
      <c r="K48" s="106">
        <f t="shared" si="9"/>
        <v>126622.55387067268</v>
      </c>
      <c r="L48" s="106">
        <f t="shared" si="9"/>
        <v>-321525.30980559532</v>
      </c>
      <c r="M48" s="106">
        <f t="shared" si="9"/>
        <v>-288198.70282052207</v>
      </c>
      <c r="N48" s="106">
        <f t="shared" si="9"/>
        <v>4778786.2927803528</v>
      </c>
      <c r="O48" s="26">
        <f t="shared" si="10"/>
        <v>4295684.834024908</v>
      </c>
      <c r="P48" s="24"/>
      <c r="Q48" s="24"/>
      <c r="R48" s="106">
        <f t="shared" si="11"/>
        <v>901914.5877421418</v>
      </c>
      <c r="S48" s="106">
        <f t="shared" si="11"/>
        <v>239577.53631246334</v>
      </c>
      <c r="T48" s="106">
        <f t="shared" si="11"/>
        <v>2580276.8175543388</v>
      </c>
      <c r="U48" s="106">
        <f t="shared" si="11"/>
        <v>14009327.481411846</v>
      </c>
      <c r="V48" s="26">
        <f t="shared" si="12"/>
        <v>17731096.423020791</v>
      </c>
      <c r="W48" s="24"/>
      <c r="X48" s="26">
        <f t="shared" si="13"/>
        <v>20793868.578119788</v>
      </c>
    </row>
    <row r="49" spans="2:24" ht="18" customHeight="1" x14ac:dyDescent="0.3">
      <c r="B49" s="148" t="s">
        <v>51</v>
      </c>
      <c r="C49" s="194"/>
      <c r="D49" s="106">
        <f t="shared" si="8"/>
        <v>-93183.75</v>
      </c>
      <c r="E49" s="106">
        <f t="shared" si="8"/>
        <v>61988.937890470668</v>
      </c>
      <c r="F49" s="106">
        <f t="shared" si="8"/>
        <v>-346877.86414873553</v>
      </c>
      <c r="G49" s="106">
        <f t="shared" si="8"/>
        <v>-1222119.937550043</v>
      </c>
      <c r="H49" s="26">
        <f t="shared" si="14"/>
        <v>-1600192.6138083078</v>
      </c>
      <c r="I49" s="24"/>
      <c r="J49" s="24"/>
      <c r="K49" s="106">
        <f t="shared" si="9"/>
        <v>-67043.834449925402</v>
      </c>
      <c r="L49" s="106">
        <f t="shared" si="9"/>
        <v>2397744.7283837111</v>
      </c>
      <c r="M49" s="106">
        <f t="shared" si="9"/>
        <v>3099357.1091689314</v>
      </c>
      <c r="N49" s="106">
        <f t="shared" si="9"/>
        <v>1777632.7565216946</v>
      </c>
      <c r="O49" s="26">
        <f t="shared" si="10"/>
        <v>7207690.7596244114</v>
      </c>
      <c r="P49" s="24"/>
      <c r="Q49" s="24"/>
      <c r="R49" s="106">
        <f t="shared" si="11"/>
        <v>1130254.2830839802</v>
      </c>
      <c r="S49" s="106">
        <f t="shared" si="11"/>
        <v>2927459.7821575422</v>
      </c>
      <c r="T49" s="106">
        <f t="shared" si="11"/>
        <v>5739637.8782057362</v>
      </c>
      <c r="U49" s="106">
        <f t="shared" si="11"/>
        <v>12531192.468517564</v>
      </c>
      <c r="V49" s="26">
        <f t="shared" si="12"/>
        <v>22328544.411964823</v>
      </c>
      <c r="W49" s="24"/>
      <c r="X49" s="26">
        <f t="shared" si="13"/>
        <v>27936042.557780925</v>
      </c>
    </row>
    <row r="50" spans="2:24" ht="18" customHeight="1" x14ac:dyDescent="0.3">
      <c r="B50" s="149" t="s">
        <v>42</v>
      </c>
      <c r="C50" s="195"/>
      <c r="D50" s="107">
        <f t="shared" si="8"/>
        <v>-1050248.6359545852</v>
      </c>
      <c r="E50" s="107">
        <f t="shared" si="8"/>
        <v>-299715.76406664867</v>
      </c>
      <c r="F50" s="107">
        <f t="shared" si="8"/>
        <v>-2926503.7187004946</v>
      </c>
      <c r="G50" s="107">
        <f t="shared" si="8"/>
        <v>9073264.4647098295</v>
      </c>
      <c r="H50" s="83">
        <f t="shared" si="14"/>
        <v>4796796.3459881013</v>
      </c>
      <c r="I50" s="24"/>
      <c r="J50" s="24"/>
      <c r="K50" s="107">
        <f t="shared" si="9"/>
        <v>6413672.7465422601</v>
      </c>
      <c r="L50" s="107">
        <f t="shared" si="9"/>
        <v>13240871.240480227</v>
      </c>
      <c r="M50" s="107">
        <f t="shared" si="9"/>
        <v>12741756.548382377</v>
      </c>
      <c r="N50" s="107">
        <f t="shared" si="9"/>
        <v>13067380.59245443</v>
      </c>
      <c r="O50" s="83">
        <f t="shared" si="10"/>
        <v>45463681.127859294</v>
      </c>
      <c r="P50" s="24"/>
      <c r="Q50" s="24"/>
      <c r="R50" s="107">
        <f t="shared" si="11"/>
        <v>9756571.9586529732</v>
      </c>
      <c r="S50" s="107">
        <f t="shared" si="11"/>
        <v>14950178.184314761</v>
      </c>
      <c r="T50" s="107">
        <f t="shared" si="11"/>
        <v>20326617.951650534</v>
      </c>
      <c r="U50" s="107">
        <f t="shared" si="11"/>
        <v>73737500.254620895</v>
      </c>
      <c r="V50" s="83">
        <f t="shared" si="12"/>
        <v>118770868.34923917</v>
      </c>
      <c r="W50" s="24"/>
      <c r="X50" s="83">
        <f t="shared" si="13"/>
        <v>169031345.82308656</v>
      </c>
    </row>
    <row r="51" spans="2:24" ht="18" customHeight="1" x14ac:dyDescent="0.3">
      <c r="B51" s="150" t="s">
        <v>52</v>
      </c>
      <c r="C51" s="194"/>
      <c r="D51" s="104">
        <f t="shared" si="8"/>
        <v>706609.72553018201</v>
      </c>
      <c r="E51" s="104">
        <f t="shared" si="8"/>
        <v>5689028.8908703737</v>
      </c>
      <c r="F51" s="104">
        <f t="shared" si="8"/>
        <v>9349697.8553994466</v>
      </c>
      <c r="G51" s="104">
        <f t="shared" si="8"/>
        <v>10204836.539141327</v>
      </c>
      <c r="H51" s="86">
        <f t="shared" si="14"/>
        <v>25950173.01094133</v>
      </c>
      <c r="I51" s="24"/>
      <c r="J51" s="24"/>
      <c r="K51" s="104">
        <f t="shared" si="9"/>
        <v>3989246.8619390894</v>
      </c>
      <c r="L51" s="104">
        <f t="shared" si="9"/>
        <v>6337103.2668542424</v>
      </c>
      <c r="M51" s="104">
        <f t="shared" si="9"/>
        <v>5421754.70646872</v>
      </c>
      <c r="N51" s="104">
        <f t="shared" si="9"/>
        <v>5145703.4738441501</v>
      </c>
      <c r="O51" s="86">
        <f t="shared" si="10"/>
        <v>20893808.309106201</v>
      </c>
      <c r="P51" s="24"/>
      <c r="Q51" s="24"/>
      <c r="R51" s="104">
        <f t="shared" si="11"/>
        <v>1263076.902121366</v>
      </c>
      <c r="S51" s="104">
        <f t="shared" si="11"/>
        <v>-192365.98868236132</v>
      </c>
      <c r="T51" s="104">
        <f t="shared" si="11"/>
        <v>222351.2210390754</v>
      </c>
      <c r="U51" s="104">
        <f t="shared" si="11"/>
        <v>13242751.334062036</v>
      </c>
      <c r="V51" s="86">
        <f t="shared" si="12"/>
        <v>14535813.468540117</v>
      </c>
      <c r="W51" s="24"/>
      <c r="X51" s="86">
        <f t="shared" si="13"/>
        <v>61379794.788587645</v>
      </c>
    </row>
    <row r="52" spans="2:24" ht="18" customHeight="1" x14ac:dyDescent="0.3">
      <c r="B52" s="150" t="s">
        <v>53</v>
      </c>
      <c r="C52" s="194"/>
      <c r="D52" s="104">
        <f t="shared" si="8"/>
        <v>-287906.72878953465</v>
      </c>
      <c r="E52" s="104">
        <f t="shared" si="8"/>
        <v>-834440.1722165005</v>
      </c>
      <c r="F52" s="104">
        <f t="shared" si="8"/>
        <v>654747.50264787022</v>
      </c>
      <c r="G52" s="104">
        <f t="shared" si="8"/>
        <v>4645554.3396608308</v>
      </c>
      <c r="H52" s="86">
        <f t="shared" si="14"/>
        <v>4177954.941302666</v>
      </c>
      <c r="I52" s="24"/>
      <c r="J52" s="24"/>
      <c r="K52" s="104">
        <f t="shared" si="9"/>
        <v>-925330.97720107995</v>
      </c>
      <c r="L52" s="104">
        <f t="shared" si="9"/>
        <v>-1887844.3346206001</v>
      </c>
      <c r="M52" s="104">
        <f t="shared" si="9"/>
        <v>-684717.3913589688</v>
      </c>
      <c r="N52" s="104">
        <f t="shared" si="9"/>
        <v>429111.26128089498</v>
      </c>
      <c r="O52" s="86">
        <f t="shared" si="10"/>
        <v>-3068781.4418997541</v>
      </c>
      <c r="P52" s="24"/>
      <c r="Q52" s="24"/>
      <c r="R52" s="104">
        <f t="shared" si="11"/>
        <v>-2018932.6686359036</v>
      </c>
      <c r="S52" s="104">
        <f t="shared" si="11"/>
        <v>-2247411.5102925119</v>
      </c>
      <c r="T52" s="104">
        <f t="shared" si="11"/>
        <v>-1783315.257156183</v>
      </c>
      <c r="U52" s="104">
        <f t="shared" si="11"/>
        <v>-2086775.0653075753</v>
      </c>
      <c r="V52" s="86">
        <f t="shared" si="12"/>
        <v>-8136434.5013921736</v>
      </c>
      <c r="W52" s="24"/>
      <c r="X52" s="86">
        <f t="shared" si="13"/>
        <v>-7027261.0019892622</v>
      </c>
    </row>
    <row r="53" spans="2:24" ht="18" customHeight="1" x14ac:dyDescent="0.3">
      <c r="B53" s="150" t="s">
        <v>54</v>
      </c>
      <c r="C53" s="194"/>
      <c r="D53" s="104">
        <f t="shared" si="8"/>
        <v>-115409.12787436135</v>
      </c>
      <c r="E53" s="104">
        <f t="shared" si="8"/>
        <v>-754587.80682504922</v>
      </c>
      <c r="F53" s="104">
        <f t="shared" si="8"/>
        <v>3435662.9340932649</v>
      </c>
      <c r="G53" s="104">
        <f t="shared" si="8"/>
        <v>3521219.0279364884</v>
      </c>
      <c r="H53" s="86">
        <f t="shared" si="14"/>
        <v>6086885.0273303427</v>
      </c>
      <c r="I53" s="24"/>
      <c r="J53" s="24"/>
      <c r="K53" s="104">
        <f t="shared" si="9"/>
        <v>843934.88624061644</v>
      </c>
      <c r="L53" s="104">
        <f t="shared" si="9"/>
        <v>-6320304.2403631527</v>
      </c>
      <c r="M53" s="104">
        <f t="shared" si="9"/>
        <v>3563440.4424456302</v>
      </c>
      <c r="N53" s="104">
        <f t="shared" si="9"/>
        <v>1714796.0629842421</v>
      </c>
      <c r="O53" s="86">
        <f t="shared" si="10"/>
        <v>-198132.84869266395</v>
      </c>
      <c r="P53" s="24"/>
      <c r="Q53" s="24"/>
      <c r="R53" s="104">
        <f t="shared" si="11"/>
        <v>-1110775.419285357</v>
      </c>
      <c r="S53" s="104">
        <f t="shared" si="11"/>
        <v>-7899788.9126767423</v>
      </c>
      <c r="T53" s="104">
        <f t="shared" si="11"/>
        <v>-6220045.0578699633</v>
      </c>
      <c r="U53" s="104">
        <f t="shared" si="11"/>
        <v>6058046.7082414832</v>
      </c>
      <c r="V53" s="86">
        <f t="shared" si="12"/>
        <v>-9172562.6815905795</v>
      </c>
      <c r="W53" s="24"/>
      <c r="X53" s="86">
        <f t="shared" si="13"/>
        <v>-3283810.5029528998</v>
      </c>
    </row>
    <row r="54" spans="2:24" ht="18" customHeight="1" x14ac:dyDescent="0.3">
      <c r="B54" s="150" t="s">
        <v>55</v>
      </c>
      <c r="C54" s="194"/>
      <c r="D54" s="104">
        <f t="shared" si="8"/>
        <v>-660921.61811823258</v>
      </c>
      <c r="E54" s="104">
        <f t="shared" si="8"/>
        <v>-910365.10860005138</v>
      </c>
      <c r="F54" s="104">
        <f t="shared" si="8"/>
        <v>-383589.10629327991</v>
      </c>
      <c r="G54" s="104">
        <f t="shared" si="8"/>
        <v>-228310.36060219165</v>
      </c>
      <c r="H54" s="86">
        <f t="shared" si="14"/>
        <v>-2183186.1936137555</v>
      </c>
      <c r="I54" s="24"/>
      <c r="J54" s="24"/>
      <c r="K54" s="104">
        <f t="shared" si="9"/>
        <v>-517677.51738489</v>
      </c>
      <c r="L54" s="104">
        <f t="shared" si="9"/>
        <v>-566078.43975271576</v>
      </c>
      <c r="M54" s="104">
        <f t="shared" si="9"/>
        <v>-188218.18998694513</v>
      </c>
      <c r="N54" s="104">
        <f t="shared" si="9"/>
        <v>-242505.7891877722</v>
      </c>
      <c r="O54" s="86">
        <f t="shared" si="10"/>
        <v>-1514479.936312323</v>
      </c>
      <c r="P54" s="24"/>
      <c r="Q54" s="24"/>
      <c r="R54" s="104">
        <f t="shared" si="11"/>
        <v>-637081.9087410348</v>
      </c>
      <c r="S54" s="104">
        <f t="shared" si="11"/>
        <v>-810256.5622000969</v>
      </c>
      <c r="T54" s="104">
        <f t="shared" si="11"/>
        <v>-686829.33173054853</v>
      </c>
      <c r="U54" s="104">
        <f t="shared" si="11"/>
        <v>464747.79715758155</v>
      </c>
      <c r="V54" s="86">
        <f t="shared" si="12"/>
        <v>-1669420.0055140988</v>
      </c>
      <c r="W54" s="24"/>
      <c r="X54" s="86">
        <f t="shared" si="13"/>
        <v>-5367086.1354401773</v>
      </c>
    </row>
    <row r="55" spans="2:24" ht="18" customHeight="1" x14ac:dyDescent="0.3">
      <c r="B55" s="150" t="s">
        <v>56</v>
      </c>
      <c r="C55" s="194"/>
      <c r="D55" s="104">
        <f t="shared" si="8"/>
        <v>-5133.8785742166765</v>
      </c>
      <c r="E55" s="104">
        <f t="shared" si="8"/>
        <v>-271778.18820726534</v>
      </c>
      <c r="F55" s="104">
        <f t="shared" si="8"/>
        <v>-198649.42957230599</v>
      </c>
      <c r="G55" s="104">
        <f t="shared" si="8"/>
        <v>-88574.131895455546</v>
      </c>
      <c r="H55" s="86">
        <f t="shared" si="14"/>
        <v>-564135.6282492436</v>
      </c>
      <c r="I55" s="24"/>
      <c r="J55" s="24"/>
      <c r="K55" s="104">
        <f t="shared" si="9"/>
        <v>-88442.101010524042</v>
      </c>
      <c r="L55" s="104">
        <f t="shared" si="9"/>
        <v>-169340.42679436735</v>
      </c>
      <c r="M55" s="104">
        <f t="shared" si="9"/>
        <v>-148324.640026532</v>
      </c>
      <c r="N55" s="104">
        <f t="shared" si="9"/>
        <v>-69655.35906647706</v>
      </c>
      <c r="O55" s="86">
        <f t="shared" si="10"/>
        <v>-475762.52689790045</v>
      </c>
      <c r="P55" s="24"/>
      <c r="Q55" s="24"/>
      <c r="R55" s="104">
        <f t="shared" si="11"/>
        <v>-135820.31727377346</v>
      </c>
      <c r="S55" s="104">
        <f t="shared" si="11"/>
        <v>-148411.81553688989</v>
      </c>
      <c r="T55" s="104">
        <f t="shared" si="11"/>
        <v>-146418.02228351726</v>
      </c>
      <c r="U55" s="104">
        <f t="shared" si="11"/>
        <v>67691.563806514299</v>
      </c>
      <c r="V55" s="86">
        <f t="shared" si="12"/>
        <v>-362958.59128766629</v>
      </c>
      <c r="W55" s="24"/>
      <c r="X55" s="86">
        <f t="shared" si="13"/>
        <v>-1402856.7464348103</v>
      </c>
    </row>
    <row r="56" spans="2:24" ht="18" customHeight="1" x14ac:dyDescent="0.3">
      <c r="B56" s="150" t="s">
        <v>57</v>
      </c>
      <c r="C56" s="194"/>
      <c r="D56" s="104">
        <f t="shared" si="8"/>
        <v>-77520.87</v>
      </c>
      <c r="E56" s="104">
        <f t="shared" si="8"/>
        <v>-186892.09881441086</v>
      </c>
      <c r="F56" s="104">
        <f t="shared" si="8"/>
        <v>-214710.43470243365</v>
      </c>
      <c r="G56" s="104">
        <f t="shared" si="8"/>
        <v>157599.83257289382</v>
      </c>
      <c r="H56" s="86">
        <f t="shared" si="14"/>
        <v>-321523.57094395068</v>
      </c>
      <c r="I56" s="24"/>
      <c r="J56" s="24"/>
      <c r="K56" s="104">
        <f t="shared" si="9"/>
        <v>-15123.941107168444</v>
      </c>
      <c r="L56" s="104">
        <f t="shared" si="9"/>
        <v>-197382.91298541392</v>
      </c>
      <c r="M56" s="104">
        <f t="shared" si="9"/>
        <v>91494.818561254375</v>
      </c>
      <c r="N56" s="104">
        <f t="shared" si="9"/>
        <v>-88233.102917923243</v>
      </c>
      <c r="O56" s="86">
        <f t="shared" si="10"/>
        <v>-209245.13844925124</v>
      </c>
      <c r="P56" s="24"/>
      <c r="Q56" s="24"/>
      <c r="R56" s="104">
        <f t="shared" si="11"/>
        <v>-272553.14906628209</v>
      </c>
      <c r="S56" s="104">
        <f t="shared" si="11"/>
        <v>-239403.97885672934</v>
      </c>
      <c r="T56" s="104">
        <f t="shared" si="11"/>
        <v>-226209.03391890315</v>
      </c>
      <c r="U56" s="104">
        <f t="shared" si="11"/>
        <v>-355776.96631598717</v>
      </c>
      <c r="V56" s="86">
        <f t="shared" si="12"/>
        <v>-1093943.1281579016</v>
      </c>
      <c r="W56" s="24"/>
      <c r="X56" s="86">
        <f t="shared" si="13"/>
        <v>-1624711.8375511034</v>
      </c>
    </row>
    <row r="57" spans="2:24" ht="18" customHeight="1" x14ac:dyDescent="0.3">
      <c r="B57" s="150" t="s">
        <v>58</v>
      </c>
      <c r="C57" s="194"/>
      <c r="D57" s="104">
        <f t="shared" si="8"/>
        <v>-101865.44567494642</v>
      </c>
      <c r="E57" s="104">
        <f t="shared" si="8"/>
        <v>-24751.205137544079</v>
      </c>
      <c r="F57" s="104">
        <f t="shared" si="8"/>
        <v>-4746.3101241188124</v>
      </c>
      <c r="G57" s="104">
        <f t="shared" si="8"/>
        <v>186724.01504124771</v>
      </c>
      <c r="H57" s="86">
        <f t="shared" si="14"/>
        <v>55361.054104638402</v>
      </c>
      <c r="I57" s="24"/>
      <c r="J57" s="24"/>
      <c r="K57" s="104">
        <f t="shared" si="9"/>
        <v>34677.233663362393</v>
      </c>
      <c r="L57" s="104">
        <f t="shared" si="9"/>
        <v>276669.25741788209</v>
      </c>
      <c r="M57" s="104">
        <f t="shared" si="9"/>
        <v>139133.1175786755</v>
      </c>
      <c r="N57" s="104">
        <f t="shared" si="9"/>
        <v>216727.65345350292</v>
      </c>
      <c r="O57" s="86">
        <f t="shared" si="10"/>
        <v>667207.26211342285</v>
      </c>
      <c r="P57" s="24"/>
      <c r="Q57" s="24"/>
      <c r="R57" s="104">
        <f t="shared" si="11"/>
        <v>202366.89465944906</v>
      </c>
      <c r="S57" s="104">
        <f t="shared" si="11"/>
        <v>1038492.937730156</v>
      </c>
      <c r="T57" s="104">
        <f t="shared" si="11"/>
        <v>-193201.79564285302</v>
      </c>
      <c r="U57" s="104">
        <f t="shared" si="11"/>
        <v>89584.989774462534</v>
      </c>
      <c r="V57" s="86">
        <f t="shared" si="12"/>
        <v>1137243.0265212145</v>
      </c>
      <c r="W57" s="24"/>
      <c r="X57" s="86">
        <f t="shared" si="13"/>
        <v>1859811.3427392757</v>
      </c>
    </row>
    <row r="58" spans="2:24" ht="18" customHeight="1" x14ac:dyDescent="0.3">
      <c r="B58" s="151" t="s">
        <v>43</v>
      </c>
      <c r="C58" s="195"/>
      <c r="D58" s="105">
        <f t="shared" si="8"/>
        <v>-542147.94350110739</v>
      </c>
      <c r="E58" s="105">
        <f t="shared" si="8"/>
        <v>2706214.3110695481</v>
      </c>
      <c r="F58" s="105">
        <f t="shared" si="8"/>
        <v>12638413.01144845</v>
      </c>
      <c r="G58" s="105">
        <f t="shared" si="8"/>
        <v>18399049.261855137</v>
      </c>
      <c r="H58" s="88">
        <f t="shared" si="14"/>
        <v>33201528.640872028</v>
      </c>
      <c r="I58" s="24"/>
      <c r="J58" s="24"/>
      <c r="K58" s="105">
        <f t="shared" si="9"/>
        <v>3321284.4451394007</v>
      </c>
      <c r="L58" s="105">
        <f t="shared" si="9"/>
        <v>-2527177.8302441277</v>
      </c>
      <c r="M58" s="105">
        <f t="shared" si="9"/>
        <v>8194562.8636818342</v>
      </c>
      <c r="N58" s="105">
        <f t="shared" si="9"/>
        <v>7105944.2003906183</v>
      </c>
      <c r="O58" s="88">
        <f t="shared" si="10"/>
        <v>16094613.678967725</v>
      </c>
      <c r="P58" s="24"/>
      <c r="Q58" s="24"/>
      <c r="R58" s="105">
        <f t="shared" si="11"/>
        <v>-2709719.6662215367</v>
      </c>
      <c r="S58" s="105">
        <f t="shared" si="11"/>
        <v>-10499145.830515176</v>
      </c>
      <c r="T58" s="105">
        <f t="shared" si="11"/>
        <v>-9033667.2775628902</v>
      </c>
      <c r="U58" s="105">
        <f t="shared" si="11"/>
        <v>17480270.361418527</v>
      </c>
      <c r="V58" s="88">
        <f t="shared" si="12"/>
        <v>-4762262.4128810763</v>
      </c>
      <c r="W58" s="24"/>
      <c r="X58" s="88">
        <f t="shared" si="13"/>
        <v>44533879.906958677</v>
      </c>
    </row>
    <row r="59" spans="2:24" ht="18" customHeight="1" x14ac:dyDescent="0.3">
      <c r="B59" s="233" t="s">
        <v>44</v>
      </c>
      <c r="C59" s="195"/>
      <c r="D59" s="108">
        <f t="shared" si="8"/>
        <v>145239.93410888538</v>
      </c>
      <c r="E59" s="108">
        <f t="shared" si="8"/>
        <v>-457301.97501967032</v>
      </c>
      <c r="F59" s="108">
        <f t="shared" si="8"/>
        <v>-197686.43203782558</v>
      </c>
      <c r="G59" s="108">
        <f t="shared" si="8"/>
        <v>-577873.49705138954</v>
      </c>
      <c r="H59" s="90">
        <f t="shared" si="14"/>
        <v>-1087621.9700000002</v>
      </c>
      <c r="I59" s="24"/>
      <c r="J59" s="24"/>
      <c r="K59" s="108">
        <f t="shared" si="9"/>
        <v>-153886.08641008497</v>
      </c>
      <c r="L59" s="108">
        <f t="shared" si="9"/>
        <v>181549.22818340571</v>
      </c>
      <c r="M59" s="108">
        <f t="shared" si="9"/>
        <v>-142206.36618233303</v>
      </c>
      <c r="N59" s="108">
        <f t="shared" si="9"/>
        <v>156145.72090270085</v>
      </c>
      <c r="O59" s="90">
        <f t="shared" si="10"/>
        <v>41602.496493688552</v>
      </c>
      <c r="P59" s="24"/>
      <c r="Q59" s="24"/>
      <c r="R59" s="108">
        <f t="shared" si="11"/>
        <v>147416.69126521068</v>
      </c>
      <c r="S59" s="108">
        <f t="shared" si="11"/>
        <v>328203.27400505083</v>
      </c>
      <c r="T59" s="108">
        <f t="shared" si="11"/>
        <v>435024.95148785342</v>
      </c>
      <c r="U59" s="108">
        <f t="shared" si="11"/>
        <v>535424.95243794844</v>
      </c>
      <c r="V59" s="90">
        <f t="shared" si="12"/>
        <v>1446069.8691960634</v>
      </c>
      <c r="W59" s="24"/>
      <c r="X59" s="90">
        <f t="shared" si="13"/>
        <v>400050.39568975172</v>
      </c>
    </row>
    <row r="60" spans="2:24" ht="18" customHeight="1" x14ac:dyDescent="0.3">
      <c r="B60" s="234" t="s">
        <v>45</v>
      </c>
      <c r="C60" s="195"/>
      <c r="D60" s="109">
        <f t="shared" si="8"/>
        <v>-701742.04579418176</v>
      </c>
      <c r="E60" s="109">
        <f t="shared" si="8"/>
        <v>772354.06661144714</v>
      </c>
      <c r="F60" s="109">
        <f t="shared" si="8"/>
        <v>1258700.8798700119</v>
      </c>
      <c r="G60" s="109">
        <f t="shared" si="8"/>
        <v>1573884.0993127227</v>
      </c>
      <c r="H60" s="84">
        <f t="shared" si="14"/>
        <v>2903197</v>
      </c>
      <c r="I60" s="24"/>
      <c r="J60" s="24"/>
      <c r="K60" s="109">
        <f t="shared" si="9"/>
        <v>791773.56360252132</v>
      </c>
      <c r="L60" s="109">
        <f t="shared" si="9"/>
        <v>832544.98630343028</v>
      </c>
      <c r="M60" s="109">
        <f t="shared" si="9"/>
        <v>1576616.5761560812</v>
      </c>
      <c r="N60" s="109">
        <f t="shared" si="9"/>
        <v>1858650.2315817252</v>
      </c>
      <c r="O60" s="84">
        <f t="shared" si="10"/>
        <v>5059585.3576437579</v>
      </c>
      <c r="P60" s="24"/>
      <c r="Q60" s="24"/>
      <c r="R60" s="109">
        <f t="shared" si="11"/>
        <v>1076380.324937026</v>
      </c>
      <c r="S60" s="109">
        <f t="shared" si="11"/>
        <v>888272.91632358218</v>
      </c>
      <c r="T60" s="109">
        <f t="shared" si="11"/>
        <v>1545069.845957791</v>
      </c>
      <c r="U60" s="109">
        <f t="shared" si="11"/>
        <v>840252.19101890945</v>
      </c>
      <c r="V60" s="84">
        <f t="shared" si="12"/>
        <v>4349975.2782373084</v>
      </c>
      <c r="W60" s="24"/>
      <c r="X60" s="84">
        <f t="shared" si="13"/>
        <v>12312757.635881066</v>
      </c>
    </row>
    <row r="61" spans="2:24" s="60" customFormat="1" ht="24.95" customHeight="1" x14ac:dyDescent="0.3">
      <c r="B61" s="152" t="s">
        <v>171</v>
      </c>
      <c r="C61" s="195"/>
      <c r="D61" s="255">
        <f>D60+D59+D58+D50</f>
        <v>-2148898.6911409888</v>
      </c>
      <c r="E61" s="255">
        <f>E60+E59+E58+E50</f>
        <v>2721550.6385946763</v>
      </c>
      <c r="F61" s="255">
        <f>F60+F59+F58+F50</f>
        <v>10772923.740580142</v>
      </c>
      <c r="G61" s="255">
        <f>G60+G59+G58+G50</f>
        <v>28468324.328826301</v>
      </c>
      <c r="H61" s="255">
        <f t="shared" si="14"/>
        <v>39813900.016860127</v>
      </c>
      <c r="I61" s="25"/>
      <c r="J61" s="25"/>
      <c r="K61" s="255">
        <f>K60+K59+K58+K50</f>
        <v>10372844.668874096</v>
      </c>
      <c r="L61" s="255">
        <f>L60+L59+L58+L50</f>
        <v>11727787.624722935</v>
      </c>
      <c r="M61" s="255">
        <f>M60+M59+M58+M50</f>
        <v>22370729.622037962</v>
      </c>
      <c r="N61" s="255">
        <f>N60+N59+N58+N50</f>
        <v>22188120.745329473</v>
      </c>
      <c r="O61" s="255">
        <f>O60+O59+O58+O50</f>
        <v>66659482.660964467</v>
      </c>
      <c r="P61" s="25"/>
      <c r="Q61" s="25"/>
      <c r="R61" s="255">
        <f>R60+R59+R58+R50</f>
        <v>8270649.308633673</v>
      </c>
      <c r="S61" s="255">
        <f>S60+S59+S58+S50</f>
        <v>5667508.5441282187</v>
      </c>
      <c r="T61" s="255">
        <f>T60+T59+T58+T50</f>
        <v>13273045.471533287</v>
      </c>
      <c r="U61" s="255">
        <f>U60+U59+U58+U50</f>
        <v>92593447.759496272</v>
      </c>
      <c r="V61" s="255">
        <f>V60+V59+V58+V50</f>
        <v>119804651.08379146</v>
      </c>
      <c r="W61" s="25"/>
      <c r="X61" s="255">
        <f t="shared" si="13"/>
        <v>226278033.76161605</v>
      </c>
    </row>
    <row r="62" spans="2:24" s="60" customFormat="1" ht="24.95" customHeight="1" x14ac:dyDescent="0.3">
      <c r="B62" s="152" t="s">
        <v>172</v>
      </c>
      <c r="C62" s="195"/>
      <c r="D62" s="255">
        <f>D61</f>
        <v>-2148898.6911409888</v>
      </c>
      <c r="E62" s="255">
        <f>D62+E61</f>
        <v>572651.94745368743</v>
      </c>
      <c r="F62" s="255">
        <f>E62+F61</f>
        <v>11345575.688033829</v>
      </c>
      <c r="G62" s="255">
        <f>F62+G61</f>
        <v>39813900.016860127</v>
      </c>
      <c r="H62" s="255"/>
      <c r="I62" s="25"/>
      <c r="J62" s="25"/>
      <c r="K62" s="255">
        <f>G62+K61</f>
        <v>50186744.685734227</v>
      </c>
      <c r="L62" s="255">
        <f>K62+L61</f>
        <v>61914532.310457163</v>
      </c>
      <c r="M62" s="255">
        <f>L62+M61</f>
        <v>84285261.932495117</v>
      </c>
      <c r="N62" s="255">
        <f>M62+N61</f>
        <v>106473382.67782459</v>
      </c>
      <c r="O62" s="255"/>
      <c r="P62" s="25"/>
      <c r="Q62" s="25"/>
      <c r="R62" s="255">
        <f>N62+R61</f>
        <v>114744031.98645826</v>
      </c>
      <c r="S62" s="255">
        <f>R62+S61</f>
        <v>120411540.53058648</v>
      </c>
      <c r="T62" s="255">
        <f>S62+T61</f>
        <v>133684586.00211976</v>
      </c>
      <c r="U62" s="255">
        <f>T62+U61</f>
        <v>226278033.76161605</v>
      </c>
      <c r="V62" s="255"/>
      <c r="W62" s="25"/>
      <c r="X62" s="255"/>
    </row>
    <row r="63" spans="2:24" ht="18" customHeight="1" x14ac:dyDescent="0.3">
      <c r="B63" s="153"/>
      <c r="C63" s="197"/>
      <c r="D63" s="59" t="s">
        <v>0</v>
      </c>
      <c r="E63" s="59"/>
      <c r="F63" s="59"/>
      <c r="G63" s="59"/>
      <c r="H63" s="59"/>
      <c r="I63" s="59"/>
      <c r="J63" s="59"/>
      <c r="K63" s="59"/>
      <c r="L63" s="59"/>
      <c r="M63" s="59"/>
      <c r="N63" s="59"/>
      <c r="O63" s="59"/>
      <c r="P63" s="59"/>
      <c r="Q63" s="59"/>
      <c r="R63" s="59"/>
      <c r="S63" s="59"/>
      <c r="T63" s="59"/>
      <c r="U63" s="59"/>
      <c r="V63" s="59"/>
      <c r="W63" s="59"/>
      <c r="X63" s="59"/>
    </row>
    <row r="64" spans="2:24" ht="36" customHeight="1" x14ac:dyDescent="0.25">
      <c r="B64" s="22" t="s">
        <v>155</v>
      </c>
      <c r="C64" s="188"/>
      <c r="D64" s="22" t="s">
        <v>1</v>
      </c>
      <c r="E64" s="22" t="s">
        <v>2</v>
      </c>
      <c r="F64" s="22" t="s">
        <v>3</v>
      </c>
      <c r="G64" s="22" t="s">
        <v>4</v>
      </c>
      <c r="H64" s="22" t="s">
        <v>13</v>
      </c>
      <c r="I64" s="23"/>
      <c r="J64" s="23"/>
      <c r="K64" s="22" t="s">
        <v>5</v>
      </c>
      <c r="L64" s="22" t="s">
        <v>6</v>
      </c>
      <c r="M64" s="22" t="s">
        <v>7</v>
      </c>
      <c r="N64" s="22" t="s">
        <v>8</v>
      </c>
      <c r="O64" s="22" t="s">
        <v>14</v>
      </c>
      <c r="P64" s="23"/>
      <c r="Q64" s="23"/>
      <c r="R64" s="22" t="s">
        <v>9</v>
      </c>
      <c r="S64" s="22" t="s">
        <v>10</v>
      </c>
      <c r="T64" s="22" t="s">
        <v>11</v>
      </c>
      <c r="U64" s="22" t="s">
        <v>12</v>
      </c>
      <c r="V64" s="22" t="s">
        <v>15</v>
      </c>
      <c r="W64" s="23"/>
      <c r="X64" s="22" t="s">
        <v>16</v>
      </c>
    </row>
    <row r="65" spans="2:24" ht="18" customHeight="1" x14ac:dyDescent="0.3">
      <c r="B65" s="148" t="s">
        <v>48</v>
      </c>
      <c r="C65" s="194"/>
      <c r="D65" s="299">
        <f t="shared" ref="D65:G80" si="15">IF(D$23=0,"",D8/D27-1)</f>
        <v>-0.29793353855120119</v>
      </c>
      <c r="E65" s="299">
        <f t="shared" si="15"/>
        <v>-0.32826774119867952</v>
      </c>
      <c r="F65" s="299">
        <f t="shared" si="15"/>
        <v>-0.1981633675782245</v>
      </c>
      <c r="G65" s="299">
        <f t="shared" si="15"/>
        <v>0.29818194931012054</v>
      </c>
      <c r="H65" s="299">
        <f>IF(H46=0,"",H8/H27-1)</f>
        <v>-5.8803968518058136E-2</v>
      </c>
      <c r="I65" s="415"/>
      <c r="J65" s="415"/>
      <c r="K65" s="299">
        <f t="shared" ref="K65:N80" si="16">IF(K$23=0,"",K8/K27-1)</f>
        <v>0.65305916812165821</v>
      </c>
      <c r="L65" s="299">
        <f t="shared" si="16"/>
        <v>0.52942131477544851</v>
      </c>
      <c r="M65" s="299">
        <f t="shared" si="16"/>
        <v>0.47924365006620318</v>
      </c>
      <c r="N65" s="299">
        <f t="shared" si="16"/>
        <v>0.41130388410921914</v>
      </c>
      <c r="O65" s="299">
        <f t="shared" ref="O65:O80" si="17">IF(O46=0,"",O8/O27-1)</f>
        <v>0.49182142983359012</v>
      </c>
      <c r="P65" s="415"/>
      <c r="Q65" s="415"/>
      <c r="R65" s="299">
        <f t="shared" ref="R65:U80" si="18">IF(R$23=0,"",R8/R27-1)</f>
        <v>0.19376959720326803</v>
      </c>
      <c r="S65" s="299">
        <f t="shared" si="18"/>
        <v>0.15367716802802334</v>
      </c>
      <c r="T65" s="299">
        <f t="shared" si="18"/>
        <v>-0.1380196154578156</v>
      </c>
      <c r="U65" s="299">
        <f t="shared" si="18"/>
        <v>0.66025730851910791</v>
      </c>
      <c r="V65" s="299">
        <f t="shared" ref="V65:V80" si="19">IF(V46=0,"",V8/V27-1)</f>
        <v>0.23113730263939813</v>
      </c>
      <c r="W65" s="415"/>
      <c r="X65" s="299">
        <f t="shared" ref="X65:X80" si="20">IF(X46=0,"",X8/X27-1)</f>
        <v>0.23808159401980333</v>
      </c>
    </row>
    <row r="66" spans="2:24" ht="18" customHeight="1" x14ac:dyDescent="0.3">
      <c r="B66" s="148" t="s">
        <v>49</v>
      </c>
      <c r="C66" s="194"/>
      <c r="D66" s="299">
        <f t="shared" si="15"/>
        <v>-9.9094987566869115</v>
      </c>
      <c r="E66" s="299">
        <f t="shared" si="15"/>
        <v>0.21204053568132664</v>
      </c>
      <c r="F66" s="299">
        <f t="shared" si="15"/>
        <v>-0.17848656387949691</v>
      </c>
      <c r="G66" s="299">
        <f t="shared" si="15"/>
        <v>0.66761892918872334</v>
      </c>
      <c r="H66" s="299">
        <f t="shared" ref="H66:H80" si="21">IF(H47=0,"",H9/H28-1)</f>
        <v>0.3052355006017986</v>
      </c>
      <c r="I66" s="415"/>
      <c r="J66" s="415"/>
      <c r="K66" s="299">
        <f t="shared" si="16"/>
        <v>1.1325826463949764</v>
      </c>
      <c r="L66" s="299">
        <f t="shared" si="16"/>
        <v>1.5097647119839168</v>
      </c>
      <c r="M66" s="299">
        <f t="shared" si="16"/>
        <v>0.95027505640385912</v>
      </c>
      <c r="N66" s="299">
        <f t="shared" si="16"/>
        <v>0.41095878625260474</v>
      </c>
      <c r="O66" s="299">
        <f t="shared" si="17"/>
        <v>0.9080193490313222</v>
      </c>
      <c r="P66" s="415"/>
      <c r="Q66" s="415"/>
      <c r="R66" s="299">
        <f t="shared" si="18"/>
        <v>0.87144916818885876</v>
      </c>
      <c r="S66" s="299">
        <f t="shared" si="18"/>
        <v>1.0831686510165661</v>
      </c>
      <c r="T66" s="299">
        <f t="shared" si="18"/>
        <v>1.0547327873386418</v>
      </c>
      <c r="U66" s="299">
        <f t="shared" si="18"/>
        <v>3.2148972935344391</v>
      </c>
      <c r="V66" s="299">
        <f t="shared" si="19"/>
        <v>1.6821330665497123</v>
      </c>
      <c r="W66" s="415"/>
      <c r="X66" s="299">
        <f t="shared" si="20"/>
        <v>1.0781632009388038</v>
      </c>
    </row>
    <row r="67" spans="2:24" ht="18" customHeight="1" x14ac:dyDescent="0.3">
      <c r="B67" s="148" t="s">
        <v>50</v>
      </c>
      <c r="C67" s="194"/>
      <c r="D67" s="299"/>
      <c r="E67" s="299"/>
      <c r="F67" s="299">
        <f t="shared" si="15"/>
        <v>-0.45193166985250977</v>
      </c>
      <c r="G67" s="299">
        <f t="shared" si="15"/>
        <v>-1.0833199322030218</v>
      </c>
      <c r="H67" s="299">
        <f t="shared" si="21"/>
        <v>-1.1367242417165735</v>
      </c>
      <c r="I67" s="415"/>
      <c r="J67" s="415"/>
      <c r="K67" s="299">
        <f t="shared" si="16"/>
        <v>0.80518630152901505</v>
      </c>
      <c r="L67" s="299">
        <f t="shared" si="16"/>
        <v>-1.3989114530483495</v>
      </c>
      <c r="M67" s="299">
        <f t="shared" si="16"/>
        <v>-0.95297317167203743</v>
      </c>
      <c r="N67" s="299">
        <f t="shared" si="16"/>
        <v>12.743378332504104</v>
      </c>
      <c r="O67" s="299">
        <f t="shared" si="17"/>
        <v>4.0353239014521005</v>
      </c>
      <c r="P67" s="415"/>
      <c r="Q67" s="415"/>
      <c r="R67" s="299">
        <f t="shared" si="18"/>
        <v>4.0313749118692135</v>
      </c>
      <c r="S67" s="299">
        <f t="shared" si="18"/>
        <v>0.83255937276330361</v>
      </c>
      <c r="T67" s="299">
        <f t="shared" si="18"/>
        <v>7.296710678880407</v>
      </c>
      <c r="U67" s="299">
        <f t="shared" si="18"/>
        <v>37.027397175971188</v>
      </c>
      <c r="V67" s="299">
        <f t="shared" si="19"/>
        <v>14.259524558252325</v>
      </c>
      <c r="W67" s="415"/>
      <c r="X67" s="299">
        <f t="shared" si="20"/>
        <v>6.1291913089477967</v>
      </c>
    </row>
    <row r="68" spans="2:24" ht="18" customHeight="1" x14ac:dyDescent="0.3">
      <c r="B68" s="148" t="s">
        <v>51</v>
      </c>
      <c r="C68" s="194"/>
      <c r="D68" s="299"/>
      <c r="E68" s="299"/>
      <c r="F68" s="299">
        <f t="shared" si="15"/>
        <v>-1.3459574161881185</v>
      </c>
      <c r="G68" s="299">
        <f t="shared" si="15"/>
        <v>-1.1009034075165258</v>
      </c>
      <c r="H68" s="299">
        <f t="shared" si="21"/>
        <v>-1.1698813360109162</v>
      </c>
      <c r="I68" s="415"/>
      <c r="J68" s="415"/>
      <c r="K68" s="299">
        <f t="shared" si="16"/>
        <v>-0.25084649907075462</v>
      </c>
      <c r="L68" s="299">
        <f t="shared" si="16"/>
        <v>6.1382121620000518</v>
      </c>
      <c r="M68" s="299">
        <f t="shared" si="16"/>
        <v>6.0300951015651867</v>
      </c>
      <c r="N68" s="299">
        <f t="shared" si="16"/>
        <v>2.7891566207787464</v>
      </c>
      <c r="O68" s="299">
        <f t="shared" si="17"/>
        <v>3.9838779474244541</v>
      </c>
      <c r="P68" s="415"/>
      <c r="Q68" s="415"/>
      <c r="R68" s="299">
        <f t="shared" si="18"/>
        <v>2.092551842010697</v>
      </c>
      <c r="S68" s="299">
        <f t="shared" si="18"/>
        <v>4.3698260870946077</v>
      </c>
      <c r="T68" s="299">
        <f t="shared" si="18"/>
        <v>7.12995195415394</v>
      </c>
      <c r="U68" s="299">
        <f t="shared" si="18"/>
        <v>15.11176326454758</v>
      </c>
      <c r="V68" s="299">
        <f t="shared" si="19"/>
        <v>7.8502886211713747</v>
      </c>
      <c r="W68" s="415"/>
      <c r="X68" s="299">
        <f t="shared" si="20"/>
        <v>4.6395094135042951</v>
      </c>
    </row>
    <row r="69" spans="2:24" ht="18" customHeight="1" x14ac:dyDescent="0.3">
      <c r="B69" s="149" t="s">
        <v>42</v>
      </c>
      <c r="C69" s="195"/>
      <c r="D69" s="300">
        <f t="shared" si="15"/>
        <v>-2.0931257795311051</v>
      </c>
      <c r="E69" s="300">
        <f t="shared" si="15"/>
        <v>-3.9044045581326015E-2</v>
      </c>
      <c r="F69" s="300">
        <f t="shared" si="15"/>
        <v>-0.2108519593203847</v>
      </c>
      <c r="G69" s="300">
        <f t="shared" si="15"/>
        <v>0.42193590464851027</v>
      </c>
      <c r="H69" s="300">
        <f t="shared" si="21"/>
        <v>0.11011568262805982</v>
      </c>
      <c r="I69" s="415"/>
      <c r="J69" s="415"/>
      <c r="K69" s="300">
        <f t="shared" si="16"/>
        <v>0.90762097574195555</v>
      </c>
      <c r="L69" s="300">
        <f t="shared" si="16"/>
        <v>1.2820472790454556</v>
      </c>
      <c r="M69" s="300">
        <f t="shared" si="16"/>
        <v>0.93762758148502301</v>
      </c>
      <c r="N69" s="300">
        <f t="shared" si="16"/>
        <v>0.77547522301863236</v>
      </c>
      <c r="O69" s="300">
        <f t="shared" si="17"/>
        <v>0.95043627769559436</v>
      </c>
      <c r="P69" s="415"/>
      <c r="Q69" s="415"/>
      <c r="R69" s="300">
        <f t="shared" si="18"/>
        <v>0.74047168230042915</v>
      </c>
      <c r="S69" s="300">
        <f t="shared" si="18"/>
        <v>0.88770814284372324</v>
      </c>
      <c r="T69" s="300">
        <f t="shared" si="18"/>
        <v>0.98588031896126593</v>
      </c>
      <c r="U69" s="300">
        <f t="shared" si="18"/>
        <v>3.3636007979272637</v>
      </c>
      <c r="V69" s="300">
        <f t="shared" si="19"/>
        <v>1.6369227772989485</v>
      </c>
      <c r="W69" s="415"/>
      <c r="X69" s="300">
        <f t="shared" si="20"/>
        <v>1.030972065440682</v>
      </c>
    </row>
    <row r="70" spans="2:24" ht="18" customHeight="1" x14ac:dyDescent="0.3">
      <c r="B70" s="150" t="s">
        <v>52</v>
      </c>
      <c r="C70" s="194"/>
      <c r="D70" s="301">
        <f t="shared" si="15"/>
        <v>9.5723796465458699E-2</v>
      </c>
      <c r="E70" s="301">
        <f t="shared" si="15"/>
        <v>0.52780432250607601</v>
      </c>
      <c r="F70" s="301">
        <f t="shared" si="15"/>
        <v>0.91746969010174406</v>
      </c>
      <c r="G70" s="301">
        <f t="shared" si="15"/>
        <v>0.8265383253327605</v>
      </c>
      <c r="H70" s="301">
        <f t="shared" si="21"/>
        <v>0.63763325418597616</v>
      </c>
      <c r="I70" s="415"/>
      <c r="J70" s="415"/>
      <c r="K70" s="301">
        <f t="shared" si="16"/>
        <v>0.42449781606425474</v>
      </c>
      <c r="L70" s="301">
        <f t="shared" si="16"/>
        <v>0.82551877381018812</v>
      </c>
      <c r="M70" s="301">
        <f t="shared" si="16"/>
        <v>0.74702542124672822</v>
      </c>
      <c r="N70" s="301">
        <f t="shared" si="16"/>
        <v>0.58519831382437837</v>
      </c>
      <c r="O70" s="301">
        <f t="shared" si="17"/>
        <v>0.63075719048606893</v>
      </c>
      <c r="P70" s="415"/>
      <c r="Q70" s="415"/>
      <c r="R70" s="301">
        <f t="shared" si="18"/>
        <v>0.19513459660626609</v>
      </c>
      <c r="S70" s="301">
        <f t="shared" si="18"/>
        <v>-3.7624624155524033E-2</v>
      </c>
      <c r="T70" s="301">
        <f t="shared" si="18"/>
        <v>4.6498780686765828E-2</v>
      </c>
      <c r="U70" s="301">
        <f t="shared" si="18"/>
        <v>2.2089076118382245</v>
      </c>
      <c r="V70" s="301">
        <f t="shared" si="19"/>
        <v>0.65000410764476668</v>
      </c>
      <c r="W70" s="415"/>
      <c r="X70" s="301">
        <f t="shared" si="20"/>
        <v>0.63814139542986781</v>
      </c>
    </row>
    <row r="71" spans="2:24" ht="18" customHeight="1" x14ac:dyDescent="0.3">
      <c r="B71" s="150" t="s">
        <v>53</v>
      </c>
      <c r="C71" s="194"/>
      <c r="D71" s="301">
        <f t="shared" si="15"/>
        <v>-1.4959378958583469</v>
      </c>
      <c r="E71" s="301">
        <f t="shared" si="15"/>
        <v>-0.91968912933733049</v>
      </c>
      <c r="F71" s="301">
        <f t="shared" si="15"/>
        <v>0.58083099400510596</v>
      </c>
      <c r="G71" s="301">
        <f t="shared" si="15"/>
        <v>3.9294238597325162</v>
      </c>
      <c r="H71" s="301">
        <f t="shared" si="21"/>
        <v>1.2254676627707037</v>
      </c>
      <c r="I71" s="415"/>
      <c r="J71" s="415"/>
      <c r="K71" s="301">
        <f t="shared" si="16"/>
        <v>-0.4366601463359655</v>
      </c>
      <c r="L71" s="301">
        <f t="shared" si="16"/>
        <v>-1.0528472146441101</v>
      </c>
      <c r="M71" s="301">
        <f t="shared" si="16"/>
        <v>-0.42121397432066165</v>
      </c>
      <c r="N71" s="301">
        <f t="shared" si="16"/>
        <v>0.24622389908811337</v>
      </c>
      <c r="O71" s="301">
        <f t="shared" si="17"/>
        <v>-0.4215043899585309</v>
      </c>
      <c r="P71" s="415"/>
      <c r="Q71" s="415"/>
      <c r="R71" s="301">
        <f t="shared" si="18"/>
        <v>-0.77608323856550365</v>
      </c>
      <c r="S71" s="301">
        <f t="shared" si="18"/>
        <v>-0.66439077106118383</v>
      </c>
      <c r="T71" s="301">
        <f t="shared" si="18"/>
        <v>-0.59093861364579414</v>
      </c>
      <c r="U71" s="301">
        <f t="shared" si="18"/>
        <v>-0.63756206462830689</v>
      </c>
      <c r="V71" s="301">
        <f t="shared" si="19"/>
        <v>-0.66285004767126032</v>
      </c>
      <c r="W71" s="415"/>
      <c r="X71" s="301">
        <f t="shared" si="20"/>
        <v>-0.30600215940350683</v>
      </c>
    </row>
    <row r="72" spans="2:24" ht="18" customHeight="1" x14ac:dyDescent="0.3">
      <c r="B72" s="150" t="s">
        <v>54</v>
      </c>
      <c r="C72" s="194"/>
      <c r="D72" s="301">
        <f t="shared" si="15"/>
        <v>-0.12628638497403932</v>
      </c>
      <c r="E72" s="301">
        <f t="shared" si="15"/>
        <v>-0.13763178707369206</v>
      </c>
      <c r="F72" s="301">
        <f t="shared" si="15"/>
        <v>0.57846125187253095</v>
      </c>
      <c r="G72" s="301">
        <f t="shared" si="15"/>
        <v>1.2168047789052703</v>
      </c>
      <c r="H72" s="301">
        <f t="shared" si="21"/>
        <v>0.3996730008051157</v>
      </c>
      <c r="I72" s="415"/>
      <c r="J72" s="415"/>
      <c r="K72" s="301">
        <f t="shared" si="16"/>
        <v>0.20507737350564437</v>
      </c>
      <c r="L72" s="301">
        <f t="shared" si="16"/>
        <v>-0.4607820115153537</v>
      </c>
      <c r="M72" s="301">
        <f t="shared" si="16"/>
        <v>0.35835124977383903</v>
      </c>
      <c r="N72" s="301">
        <f t="shared" si="16"/>
        <v>0.31086603801638901</v>
      </c>
      <c r="O72" s="301">
        <f t="shared" si="17"/>
        <v>-5.9513913675336427E-3</v>
      </c>
      <c r="P72" s="415"/>
      <c r="Q72" s="415"/>
      <c r="R72" s="301">
        <f t="shared" si="18"/>
        <v>-0.20319274160684198</v>
      </c>
      <c r="S72" s="301">
        <f t="shared" si="18"/>
        <v>-0.41126413061314271</v>
      </c>
      <c r="T72" s="301">
        <f t="shared" si="18"/>
        <v>-0.29379839089786897</v>
      </c>
      <c r="U72" s="301">
        <f t="shared" si="18"/>
        <v>0.60280011689852975</v>
      </c>
      <c r="V72" s="301">
        <f t="shared" si="19"/>
        <v>-0.16410010920251428</v>
      </c>
      <c r="W72" s="415"/>
      <c r="X72" s="301">
        <f t="shared" si="20"/>
        <v>-3.1448804957455834E-2</v>
      </c>
    </row>
    <row r="73" spans="2:24" ht="18" customHeight="1" x14ac:dyDescent="0.3">
      <c r="B73" s="150" t="s">
        <v>55</v>
      </c>
      <c r="C73" s="194"/>
      <c r="D73" s="301">
        <f t="shared" si="15"/>
        <v>-0.6467677083325718</v>
      </c>
      <c r="E73" s="301">
        <f t="shared" si="15"/>
        <v>-0.73559451494707451</v>
      </c>
      <c r="F73" s="301">
        <f t="shared" si="15"/>
        <v>-0.32397973403821134</v>
      </c>
      <c r="G73" s="301">
        <f t="shared" si="15"/>
        <v>-0.22690439348279245</v>
      </c>
      <c r="H73" s="301">
        <f t="shared" si="21"/>
        <v>-0.49064086577447474</v>
      </c>
      <c r="I73" s="415"/>
      <c r="J73" s="415"/>
      <c r="K73" s="301">
        <f t="shared" si="16"/>
        <v>-0.53674328957050133</v>
      </c>
      <c r="L73" s="301">
        <f t="shared" si="16"/>
        <v>-0.40875258639589884</v>
      </c>
      <c r="M73" s="301">
        <f t="shared" si="16"/>
        <v>-0.13285783973847076</v>
      </c>
      <c r="N73" s="301">
        <f t="shared" si="16"/>
        <v>-0.26199366238287081</v>
      </c>
      <c r="O73" s="301">
        <f t="shared" si="17"/>
        <v>-0.32280140451760386</v>
      </c>
      <c r="P73" s="415"/>
      <c r="Q73" s="415"/>
      <c r="R73" s="301">
        <f t="shared" si="18"/>
        <v>-0.5244870350076658</v>
      </c>
      <c r="S73" s="301">
        <f t="shared" si="18"/>
        <v>-0.41991594504591434</v>
      </c>
      <c r="T73" s="301">
        <f t="shared" si="18"/>
        <v>-0.36711501163595506</v>
      </c>
      <c r="U73" s="301">
        <f t="shared" si="18"/>
        <v>0.71008132895400045</v>
      </c>
      <c r="V73" s="301">
        <f t="shared" si="19"/>
        <v>-0.29444969110846397</v>
      </c>
      <c r="W73" s="415"/>
      <c r="X73" s="301">
        <f t="shared" si="20"/>
        <v>-0.3623724397941418</v>
      </c>
    </row>
    <row r="74" spans="2:24" ht="18" customHeight="1" x14ac:dyDescent="0.3">
      <c r="B74" s="150" t="s">
        <v>56</v>
      </c>
      <c r="C74" s="194"/>
      <c r="D74" s="301">
        <f t="shared" si="15"/>
        <v>-0.88903749609358862</v>
      </c>
      <c r="E74" s="301">
        <f t="shared" si="15"/>
        <v>-1.0013622770308355</v>
      </c>
      <c r="F74" s="301">
        <f t="shared" si="15"/>
        <v>-1.0424323201632424</v>
      </c>
      <c r="G74" s="301">
        <f t="shared" si="15"/>
        <v>-0.80728668445596496</v>
      </c>
      <c r="H74" s="301">
        <f t="shared" si="21"/>
        <v>-0.97691778086593184</v>
      </c>
      <c r="I74" s="415"/>
      <c r="J74" s="415"/>
      <c r="K74" s="301">
        <f t="shared" si="16"/>
        <v>-0.73109329364265685</v>
      </c>
      <c r="L74" s="301">
        <f t="shared" si="16"/>
        <v>-0.93963856993533612</v>
      </c>
      <c r="M74" s="301">
        <f t="shared" si="16"/>
        <v>-0.82302587326028864</v>
      </c>
      <c r="N74" s="301">
        <f t="shared" si="16"/>
        <v>-0.57739591178213856</v>
      </c>
      <c r="O74" s="301">
        <f t="shared" si="17"/>
        <v>-0.79024171457804493</v>
      </c>
      <c r="P74" s="415"/>
      <c r="Q74" s="415"/>
      <c r="R74" s="301">
        <f t="shared" si="18"/>
        <v>-0.82793675162732172</v>
      </c>
      <c r="S74" s="301">
        <f t="shared" si="18"/>
        <v>-0.74059603628085546</v>
      </c>
      <c r="T74" s="301">
        <f t="shared" si="18"/>
        <v>-0.73107165442364508</v>
      </c>
      <c r="U74" s="301">
        <f t="shared" si="18"/>
        <v>1.1862100453131306</v>
      </c>
      <c r="V74" s="301">
        <f t="shared" si="19"/>
        <v>-0.58373567887454636</v>
      </c>
      <c r="W74" s="415"/>
      <c r="X74" s="301">
        <f t="shared" si="20"/>
        <v>-0.77880347279236939</v>
      </c>
    </row>
    <row r="75" spans="2:24" ht="18" customHeight="1" x14ac:dyDescent="0.3">
      <c r="B75" s="150" t="s">
        <v>57</v>
      </c>
      <c r="C75" s="194"/>
      <c r="D75" s="301"/>
      <c r="E75" s="301">
        <f t="shared" si="15"/>
        <v>-2.7489662931241972</v>
      </c>
      <c r="F75" s="301">
        <f t="shared" si="15"/>
        <v>-1.7442024927269202</v>
      </c>
      <c r="G75" s="301">
        <f t="shared" si="15"/>
        <v>1.9203958662368934</v>
      </c>
      <c r="H75" s="301">
        <f t="shared" si="21"/>
        <v>-1.1770860707794122</v>
      </c>
      <c r="I75" s="415"/>
      <c r="J75" s="415"/>
      <c r="K75" s="301">
        <f t="shared" si="16"/>
        <v>-0.10184930277256032</v>
      </c>
      <c r="L75" s="301">
        <f t="shared" si="16"/>
        <v>-1.4828860976822098</v>
      </c>
      <c r="M75" s="301">
        <f t="shared" si="16"/>
        <v>0.72232794630505182</v>
      </c>
      <c r="N75" s="301">
        <f t="shared" si="16"/>
        <v>-0.47058864631979425</v>
      </c>
      <c r="O75" s="301">
        <f t="shared" si="17"/>
        <v>-0.35122249049127841</v>
      </c>
      <c r="P75" s="415"/>
      <c r="Q75" s="415"/>
      <c r="R75" s="301">
        <f t="shared" si="18"/>
        <v>-1.0013764349174283</v>
      </c>
      <c r="S75" s="301">
        <f t="shared" si="18"/>
        <v>-1</v>
      </c>
      <c r="T75" s="301">
        <f t="shared" si="18"/>
        <v>-1</v>
      </c>
      <c r="U75" s="301">
        <f t="shared" si="18"/>
        <v>-1.0004846696054506</v>
      </c>
      <c r="V75" s="301">
        <f t="shared" si="19"/>
        <v>-1.000500264027975</v>
      </c>
      <c r="W75" s="415"/>
      <c r="X75" s="301">
        <f t="shared" si="20"/>
        <v>-0.8279585363860883</v>
      </c>
    </row>
    <row r="76" spans="2:24" ht="18" customHeight="1" x14ac:dyDescent="0.3">
      <c r="B76" s="150" t="s">
        <v>58</v>
      </c>
      <c r="C76" s="194"/>
      <c r="D76" s="301">
        <f t="shared" si="15"/>
        <v>-0.7143995508483969</v>
      </c>
      <c r="E76" s="301">
        <f t="shared" si="15"/>
        <v>-0.10454513560322232</v>
      </c>
      <c r="F76" s="301">
        <f t="shared" si="15"/>
        <v>-2.205242112704664E-2</v>
      </c>
      <c r="G76" s="301">
        <f t="shared" si="15"/>
        <v>1.1763547715277745</v>
      </c>
      <c r="H76" s="301">
        <f t="shared" si="21"/>
        <v>7.3491391792594118E-2</v>
      </c>
      <c r="I76" s="415"/>
      <c r="J76" s="415"/>
      <c r="K76" s="301">
        <f t="shared" si="16"/>
        <v>0.96692090047448387</v>
      </c>
      <c r="L76" s="301">
        <f t="shared" si="16"/>
        <v>4.6462289324754744</v>
      </c>
      <c r="M76" s="301">
        <f t="shared" si="16"/>
        <v>2.5701762264156947</v>
      </c>
      <c r="N76" s="301">
        <f t="shared" si="16"/>
        <v>5.4285605935095891</v>
      </c>
      <c r="O76" s="301">
        <f t="shared" si="17"/>
        <v>3.5214790246903922</v>
      </c>
      <c r="P76" s="415"/>
      <c r="Q76" s="415"/>
      <c r="R76" s="301">
        <f t="shared" si="18"/>
        <v>-3.7730172722375501</v>
      </c>
      <c r="S76" s="301">
        <f t="shared" si="18"/>
        <v>-10.651579324828711</v>
      </c>
      <c r="T76" s="301">
        <f t="shared" si="18"/>
        <v>2.2087482880164848</v>
      </c>
      <c r="U76" s="301">
        <f t="shared" si="18"/>
        <v>-1.4648991164646969</v>
      </c>
      <c r="V76" s="301">
        <f t="shared" si="19"/>
        <v>-3.7938773722454702</v>
      </c>
      <c r="W76" s="415"/>
      <c r="X76" s="301">
        <f t="shared" si="20"/>
        <v>2.892350788636421</v>
      </c>
    </row>
    <row r="77" spans="2:24" ht="18" customHeight="1" x14ac:dyDescent="0.3">
      <c r="B77" s="151" t="s">
        <v>43</v>
      </c>
      <c r="C77" s="195"/>
      <c r="D77" s="302">
        <f t="shared" si="15"/>
        <v>-5.6132673025730773E-2</v>
      </c>
      <c r="E77" s="302">
        <f t="shared" si="15"/>
        <v>0.1425646107673153</v>
      </c>
      <c r="F77" s="302">
        <f t="shared" si="15"/>
        <v>0.66622457813754332</v>
      </c>
      <c r="G77" s="302">
        <f t="shared" si="15"/>
        <v>1.0348601548027347</v>
      </c>
      <c r="H77" s="302">
        <f t="shared" si="21"/>
        <v>0.50774500725027294</v>
      </c>
      <c r="I77" s="415"/>
      <c r="J77" s="415"/>
      <c r="K77" s="302">
        <f t="shared" si="16"/>
        <v>0.19650607862555192</v>
      </c>
      <c r="L77" s="302">
        <f t="shared" si="16"/>
        <v>-0.10131473062882124</v>
      </c>
      <c r="M77" s="302">
        <f t="shared" si="16"/>
        <v>0.39769647876998038</v>
      </c>
      <c r="N77" s="302">
        <f t="shared" si="16"/>
        <v>0.41013835472361326</v>
      </c>
      <c r="O77" s="302">
        <f t="shared" si="17"/>
        <v>0.2017467688753547</v>
      </c>
      <c r="P77" s="415"/>
      <c r="Q77" s="415"/>
      <c r="R77" s="302">
        <f t="shared" si="18"/>
        <v>-0.16790755741814289</v>
      </c>
      <c r="S77" s="302">
        <f t="shared" si="18"/>
        <v>-0.35025339287012491</v>
      </c>
      <c r="T77" s="302">
        <f t="shared" si="18"/>
        <v>-0.28972008617539047</v>
      </c>
      <c r="U77" s="302">
        <f t="shared" si="18"/>
        <v>0.86007721947709204</v>
      </c>
      <c r="V77" s="302">
        <f t="shared" si="19"/>
        <v>-4.8784292626380732E-2</v>
      </c>
      <c r="W77" s="415"/>
      <c r="X77" s="302">
        <f t="shared" si="20"/>
        <v>0.18342910568742998</v>
      </c>
    </row>
    <row r="78" spans="2:24" ht="18" customHeight="1" x14ac:dyDescent="0.3">
      <c r="B78" s="233" t="s">
        <v>44</v>
      </c>
      <c r="C78" s="195"/>
      <c r="D78" s="421">
        <f t="shared" si="15"/>
        <v>-0.88366752667520476</v>
      </c>
      <c r="E78" s="421">
        <f t="shared" si="15"/>
        <v>1.2884885150961365</v>
      </c>
      <c r="F78" s="421">
        <f t="shared" si="15"/>
        <v>0.470225595795698</v>
      </c>
      <c r="G78" s="421">
        <f t="shared" si="15"/>
        <v>1.1067225645381971</v>
      </c>
      <c r="H78" s="421">
        <f t="shared" si="21"/>
        <v>0.74401398931476281</v>
      </c>
      <c r="I78" s="415"/>
      <c r="J78" s="415"/>
      <c r="K78" s="421">
        <f t="shared" si="16"/>
        <v>0.44198330652695406</v>
      </c>
      <c r="L78" s="421">
        <f t="shared" si="16"/>
        <v>-0.39067327603438462</v>
      </c>
      <c r="M78" s="421">
        <f t="shared" si="16"/>
        <v>0.29867666331086062</v>
      </c>
      <c r="N78" s="421">
        <f t="shared" si="16"/>
        <v>-0.30586100039697717</v>
      </c>
      <c r="O78" s="421">
        <f t="shared" si="17"/>
        <v>-2.311874279063475E-2</v>
      </c>
      <c r="P78" s="415"/>
      <c r="Q78" s="415"/>
      <c r="R78" s="421">
        <f t="shared" si="18"/>
        <v>-0.35317386049425692</v>
      </c>
      <c r="S78" s="421">
        <f t="shared" si="18"/>
        <v>-0.5511328020535049</v>
      </c>
      <c r="T78" s="421">
        <f t="shared" si="18"/>
        <v>-0.63728584501251007</v>
      </c>
      <c r="U78" s="421">
        <f t="shared" si="18"/>
        <v>-0.77147725503952458</v>
      </c>
      <c r="V78" s="421">
        <f t="shared" si="19"/>
        <v>-0.60516178907893536</v>
      </c>
      <c r="W78" s="415"/>
      <c r="X78" s="421">
        <f t="shared" si="20"/>
        <v>-7.079406641795738E-2</v>
      </c>
    </row>
    <row r="79" spans="2:24" ht="18" customHeight="1" x14ac:dyDescent="0.3">
      <c r="B79" s="234" t="s">
        <v>45</v>
      </c>
      <c r="C79" s="195"/>
      <c r="D79" s="422">
        <f t="shared" si="15"/>
        <v>0.99176739862119723</v>
      </c>
      <c r="E79" s="422">
        <f t="shared" si="15"/>
        <v>-0.50550259490251159</v>
      </c>
      <c r="F79" s="422">
        <f t="shared" si="15"/>
        <v>-0.69547482686527118</v>
      </c>
      <c r="G79" s="422">
        <f t="shared" si="15"/>
        <v>-0.70017759964421722</v>
      </c>
      <c r="H79" s="422">
        <f t="shared" si="21"/>
        <v>-0.46132725475676684</v>
      </c>
      <c r="I79" s="415"/>
      <c r="J79" s="415"/>
      <c r="K79" s="422">
        <f t="shared" si="16"/>
        <v>-0.5410793883597329</v>
      </c>
      <c r="L79" s="422">
        <f t="shared" si="16"/>
        <v>-0.42626579902394302</v>
      </c>
      <c r="M79" s="422">
        <f t="shared" si="16"/>
        <v>-0.78788316702232053</v>
      </c>
      <c r="N79" s="422">
        <f t="shared" si="16"/>
        <v>-0.86625383322815608</v>
      </c>
      <c r="O79" s="422">
        <f t="shared" si="17"/>
        <v>-0.66898014654885718</v>
      </c>
      <c r="P79" s="415"/>
      <c r="Q79" s="415"/>
      <c r="R79" s="422">
        <f t="shared" si="18"/>
        <v>-0.83777587962138045</v>
      </c>
      <c r="S79" s="422">
        <f t="shared" si="18"/>
        <v>-0.48459617277930356</v>
      </c>
      <c r="T79" s="422">
        <f t="shared" si="18"/>
        <v>-0.73534040556838631</v>
      </c>
      <c r="U79" s="422">
        <f t="shared" si="18"/>
        <v>-0.39332756349530817</v>
      </c>
      <c r="V79" s="422">
        <f t="shared" si="19"/>
        <v>-0.59141075529289822</v>
      </c>
      <c r="W79" s="415"/>
      <c r="X79" s="422">
        <f t="shared" si="20"/>
        <v>-0.5804749024133824</v>
      </c>
    </row>
    <row r="80" spans="2:24" s="21" customFormat="1" ht="24.95" customHeight="1" x14ac:dyDescent="0.3">
      <c r="B80" s="152" t="s">
        <v>171</v>
      </c>
      <c r="C80" s="195"/>
      <c r="D80" s="303">
        <f t="shared" si="15"/>
        <v>-0.23135881140317394</v>
      </c>
      <c r="E80" s="303">
        <f t="shared" si="15"/>
        <v>0.1098466288312463</v>
      </c>
      <c r="F80" s="303">
        <f t="shared" si="15"/>
        <v>0.35183359993961227</v>
      </c>
      <c r="G80" s="303">
        <f t="shared" si="15"/>
        <v>0.77967276306676836</v>
      </c>
      <c r="H80" s="303">
        <f t="shared" si="21"/>
        <v>0.39343112308993766</v>
      </c>
      <c r="I80" s="423"/>
      <c r="J80" s="423"/>
      <c r="K80" s="303">
        <f t="shared" si="16"/>
        <v>0.46815922064135052</v>
      </c>
      <c r="L80" s="303">
        <f t="shared" si="16"/>
        <v>0.35696762668873583</v>
      </c>
      <c r="M80" s="303">
        <f t="shared" si="16"/>
        <v>0.70531800325443306</v>
      </c>
      <c r="N80" s="303">
        <f t="shared" si="16"/>
        <v>0.70392896090447676</v>
      </c>
      <c r="O80" s="303">
        <f t="shared" si="17"/>
        <v>0.56372510141664223</v>
      </c>
      <c r="P80" s="423"/>
      <c r="Q80" s="423"/>
      <c r="R80" s="303">
        <f t="shared" si="18"/>
        <v>0.29952978858038759</v>
      </c>
      <c r="S80" s="303">
        <f t="shared" si="18"/>
        <v>0.12767921151495387</v>
      </c>
      <c r="T80" s="303">
        <f t="shared" si="18"/>
        <v>0.27079766693553919</v>
      </c>
      <c r="U80" s="303">
        <f t="shared" si="18"/>
        <v>2.3491352783172599</v>
      </c>
      <c r="V80" s="303">
        <f t="shared" si="19"/>
        <v>0.74676579510475283</v>
      </c>
      <c r="W80" s="423"/>
      <c r="X80" s="303">
        <f t="shared" si="20"/>
        <v>0.59566259191297166</v>
      </c>
    </row>
    <row r="81" spans="2:24" s="21" customFormat="1" ht="24.95" customHeight="1" x14ac:dyDescent="0.3">
      <c r="B81" s="152" t="s">
        <v>172</v>
      </c>
      <c r="C81" s="195"/>
      <c r="D81" s="303">
        <f>IF(D$23=0,"",D24/D43-1)</f>
        <v>-0.23135881140317394</v>
      </c>
      <c r="E81" s="303">
        <f>IF(E$23=0,"",E24/E43-1)</f>
        <v>1.681102122171918E-2</v>
      </c>
      <c r="F81" s="303">
        <f>IF(F$23=0,"",F24/F43-1)</f>
        <v>0.17540152326229075</v>
      </c>
      <c r="G81" s="303">
        <f>IF(G$23=0,"",G24/G43-1)</f>
        <v>0.39343112308993766</v>
      </c>
      <c r="H81" s="303"/>
      <c r="I81" s="423"/>
      <c r="J81" s="423"/>
      <c r="K81" s="303">
        <f>IF(K$23=0,"",K24/K43-1)</f>
        <v>0.4068537499011613</v>
      </c>
      <c r="L81" s="303">
        <f>IF(L$23=0,"",L24/L43-1)</f>
        <v>0.39636156456653016</v>
      </c>
      <c r="M81" s="303">
        <f>IF(M$23=0,"",M24/M43-1)</f>
        <v>0.44850614627809238</v>
      </c>
      <c r="N81" s="303">
        <f>IF(N$23=0,"",N24/N43-1)</f>
        <v>0.48519431415419079</v>
      </c>
      <c r="O81" s="303"/>
      <c r="P81" s="423"/>
      <c r="Q81" s="423"/>
      <c r="R81" s="303">
        <f>IF(R$23=0,"",R24/R43-1)</f>
        <v>0.46444367561108102</v>
      </c>
      <c r="S81" s="303">
        <f>IF(S$23=0,"",S24/S43-1)</f>
        <v>0.41315272395908265</v>
      </c>
      <c r="T81" s="303">
        <f>IF(T$23=0,"",T24/T43-1)</f>
        <v>0.39265846620972322</v>
      </c>
      <c r="U81" s="303">
        <f>IF(U$23=0,"",U24/U43-1)</f>
        <v>0.59566259191297144</v>
      </c>
      <c r="V81" s="303"/>
      <c r="W81" s="423"/>
      <c r="X81" s="303"/>
    </row>
    <row r="83" spans="2:24" ht="63.75" customHeight="1" x14ac:dyDescent="0.3">
      <c r="B83" s="206" t="s">
        <v>64</v>
      </c>
      <c r="C83" s="197"/>
      <c r="E83" s="53"/>
    </row>
    <row r="84" spans="2:24" x14ac:dyDescent="0.25">
      <c r="B84" s="235" t="s">
        <v>0</v>
      </c>
      <c r="C84" s="193"/>
      <c r="D84" s="3" t="s">
        <v>0</v>
      </c>
      <c r="E84" s="3" t="s">
        <v>0</v>
      </c>
      <c r="F84" s="3" t="s">
        <v>0</v>
      </c>
      <c r="G84" s="3" t="s">
        <v>0</v>
      </c>
      <c r="H84" s="3" t="s">
        <v>0</v>
      </c>
      <c r="I84" s="3" t="s">
        <v>0</v>
      </c>
      <c r="J84" s="3"/>
      <c r="K84" s="3" t="s">
        <v>0</v>
      </c>
      <c r="L84" s="3" t="s">
        <v>0</v>
      </c>
      <c r="M84" s="3" t="s">
        <v>0</v>
      </c>
      <c r="N84" s="3" t="s">
        <v>0</v>
      </c>
      <c r="O84" s="3" t="s">
        <v>0</v>
      </c>
      <c r="P84" s="3" t="s">
        <v>0</v>
      </c>
      <c r="Q84" s="3"/>
      <c r="R84" s="3" t="s">
        <v>0</v>
      </c>
      <c r="S84" s="3" t="s">
        <v>0</v>
      </c>
      <c r="T84" s="3" t="s">
        <v>0</v>
      </c>
      <c r="U84" s="3" t="s">
        <v>0</v>
      </c>
      <c r="V84" s="3" t="s">
        <v>0</v>
      </c>
      <c r="W84" s="3" t="s">
        <v>0</v>
      </c>
      <c r="X84" s="3" t="s">
        <v>0</v>
      </c>
    </row>
    <row r="85" spans="2:24" ht="37.5" x14ac:dyDescent="0.25">
      <c r="B85" s="305" t="s">
        <v>161</v>
      </c>
      <c r="C85" s="193"/>
      <c r="D85" s="3" t="s">
        <v>0</v>
      </c>
      <c r="E85" s="3" t="s">
        <v>0</v>
      </c>
      <c r="F85" s="3" t="s">
        <v>0</v>
      </c>
      <c r="G85" s="3" t="s">
        <v>0</v>
      </c>
      <c r="H85" s="3" t="s">
        <v>0</v>
      </c>
      <c r="I85" s="3" t="s">
        <v>0</v>
      </c>
      <c r="J85" s="3"/>
      <c r="K85" s="3" t="s">
        <v>0</v>
      </c>
      <c r="L85" s="3" t="s">
        <v>0</v>
      </c>
      <c r="M85" s="3" t="s">
        <v>0</v>
      </c>
      <c r="N85" s="3" t="s">
        <v>0</v>
      </c>
      <c r="O85" s="3" t="s">
        <v>0</v>
      </c>
      <c r="P85" s="3" t="s">
        <v>0</v>
      </c>
      <c r="Q85" s="3"/>
      <c r="R85" s="3" t="s">
        <v>0</v>
      </c>
      <c r="S85" s="3" t="s">
        <v>0</v>
      </c>
      <c r="T85" s="3" t="s">
        <v>0</v>
      </c>
      <c r="U85" s="3" t="s">
        <v>0</v>
      </c>
      <c r="V85" s="3" t="s">
        <v>0</v>
      </c>
      <c r="W85" s="3" t="s">
        <v>0</v>
      </c>
      <c r="X85" s="3" t="s">
        <v>0</v>
      </c>
    </row>
    <row r="86" spans="2:24" x14ac:dyDescent="0.25">
      <c r="B86" s="235" t="s">
        <v>0</v>
      </c>
      <c r="C86" s="193"/>
      <c r="D86" s="3" t="s">
        <v>0</v>
      </c>
      <c r="E86" s="3" t="s">
        <v>0</v>
      </c>
      <c r="F86" s="3" t="s">
        <v>0</v>
      </c>
      <c r="G86" s="3" t="s">
        <v>0</v>
      </c>
      <c r="H86" s="3" t="s">
        <v>0</v>
      </c>
      <c r="I86" s="3" t="s">
        <v>0</v>
      </c>
      <c r="J86" s="3"/>
      <c r="K86" s="3" t="s">
        <v>0</v>
      </c>
      <c r="L86" s="3" t="s">
        <v>0</v>
      </c>
      <c r="M86" s="3" t="s">
        <v>0</v>
      </c>
      <c r="N86" s="3" t="s">
        <v>0</v>
      </c>
      <c r="O86" s="3" t="s">
        <v>0</v>
      </c>
      <c r="P86" s="3" t="s">
        <v>0</v>
      </c>
      <c r="Q86" s="3"/>
      <c r="R86" s="3" t="s">
        <v>0</v>
      </c>
      <c r="S86" s="3" t="s">
        <v>0</v>
      </c>
      <c r="T86" s="3" t="s">
        <v>0</v>
      </c>
      <c r="U86" s="3" t="s">
        <v>0</v>
      </c>
      <c r="V86" s="3" t="s">
        <v>0</v>
      </c>
      <c r="W86" s="3" t="s">
        <v>0</v>
      </c>
      <c r="X86" s="3" t="s">
        <v>0</v>
      </c>
    </row>
    <row r="87" spans="2:24" x14ac:dyDescent="0.25">
      <c r="B87" s="235" t="s">
        <v>0</v>
      </c>
      <c r="C87" s="193"/>
      <c r="D87" s="3" t="s">
        <v>0</v>
      </c>
      <c r="E87" s="3" t="s">
        <v>0</v>
      </c>
      <c r="F87" s="3" t="s">
        <v>0</v>
      </c>
      <c r="G87" s="3" t="s">
        <v>0</v>
      </c>
      <c r="H87" s="3" t="s">
        <v>0</v>
      </c>
      <c r="I87" s="3" t="s">
        <v>0</v>
      </c>
      <c r="J87" s="3"/>
      <c r="K87" s="3" t="s">
        <v>0</v>
      </c>
      <c r="L87" s="3" t="s">
        <v>0</v>
      </c>
      <c r="M87" s="3" t="s">
        <v>0</v>
      </c>
      <c r="N87" s="3" t="s">
        <v>0</v>
      </c>
      <c r="O87" s="3" t="s">
        <v>0</v>
      </c>
      <c r="P87" s="3" t="s">
        <v>0</v>
      </c>
      <c r="Q87" s="3"/>
      <c r="R87" s="3" t="s">
        <v>0</v>
      </c>
      <c r="S87" s="3" t="s">
        <v>0</v>
      </c>
      <c r="T87" s="3" t="s">
        <v>0</v>
      </c>
      <c r="U87" s="3" t="s">
        <v>0</v>
      </c>
      <c r="V87" s="3" t="s">
        <v>0</v>
      </c>
      <c r="W87" s="3" t="s">
        <v>0</v>
      </c>
      <c r="X87" s="3" t="s">
        <v>0</v>
      </c>
    </row>
    <row r="88" spans="2:24" x14ac:dyDescent="0.25">
      <c r="B88" s="235" t="s">
        <v>0</v>
      </c>
      <c r="C88" s="193"/>
      <c r="D88" s="3" t="s">
        <v>0</v>
      </c>
      <c r="E88" s="3" t="s">
        <v>0</v>
      </c>
      <c r="F88" s="3" t="s">
        <v>0</v>
      </c>
      <c r="G88" s="3" t="s">
        <v>0</v>
      </c>
      <c r="H88" s="3" t="s">
        <v>0</v>
      </c>
      <c r="I88" s="3" t="s">
        <v>0</v>
      </c>
      <c r="J88" s="3"/>
      <c r="K88" s="3" t="s">
        <v>0</v>
      </c>
      <c r="L88" s="3" t="s">
        <v>0</v>
      </c>
      <c r="M88" s="3" t="s">
        <v>0</v>
      </c>
      <c r="N88" s="3" t="s">
        <v>0</v>
      </c>
      <c r="O88" s="3" t="s">
        <v>0</v>
      </c>
      <c r="P88" s="3" t="s">
        <v>0</v>
      </c>
      <c r="Q88" s="3"/>
      <c r="R88" s="3" t="s">
        <v>0</v>
      </c>
      <c r="S88" s="3" t="s">
        <v>0</v>
      </c>
      <c r="T88" s="3" t="s">
        <v>0</v>
      </c>
      <c r="U88" s="3" t="s">
        <v>0</v>
      </c>
      <c r="V88" s="3" t="s">
        <v>0</v>
      </c>
      <c r="W88" s="3" t="s">
        <v>0</v>
      </c>
      <c r="X88" s="3" t="s">
        <v>0</v>
      </c>
    </row>
    <row r="89" spans="2:24" x14ac:dyDescent="0.25">
      <c r="B89" s="235" t="s">
        <v>0</v>
      </c>
      <c r="C89" s="193"/>
      <c r="D89" s="3" t="s">
        <v>0</v>
      </c>
      <c r="E89" s="3" t="s">
        <v>0</v>
      </c>
      <c r="F89" s="3" t="s">
        <v>0</v>
      </c>
      <c r="G89" s="3" t="s">
        <v>0</v>
      </c>
      <c r="H89" s="3" t="s">
        <v>0</v>
      </c>
      <c r="I89" s="3" t="s">
        <v>0</v>
      </c>
      <c r="J89" s="3"/>
      <c r="K89" s="3" t="s">
        <v>0</v>
      </c>
      <c r="L89" s="3" t="s">
        <v>0</v>
      </c>
      <c r="M89" s="3" t="s">
        <v>0</v>
      </c>
      <c r="N89" s="3" t="s">
        <v>0</v>
      </c>
      <c r="O89" s="3" t="s">
        <v>0</v>
      </c>
      <c r="P89" s="3" t="s">
        <v>0</v>
      </c>
      <c r="Q89" s="3"/>
      <c r="R89" s="3" t="s">
        <v>0</v>
      </c>
      <c r="S89" s="3" t="s">
        <v>0</v>
      </c>
      <c r="T89" s="3" t="s">
        <v>0</v>
      </c>
      <c r="U89" s="3" t="s">
        <v>0</v>
      </c>
      <c r="V89" s="3" t="s">
        <v>0</v>
      </c>
      <c r="W89" s="3" t="s">
        <v>0</v>
      </c>
      <c r="X89" s="3" t="s">
        <v>0</v>
      </c>
    </row>
    <row r="90" spans="2:24" x14ac:dyDescent="0.25">
      <c r="B90" s="235" t="s">
        <v>0</v>
      </c>
      <c r="C90" s="193"/>
      <c r="D90" s="3" t="s">
        <v>0</v>
      </c>
      <c r="E90" s="3" t="s">
        <v>0</v>
      </c>
      <c r="F90" s="3" t="s">
        <v>0</v>
      </c>
      <c r="G90" s="3" t="s">
        <v>0</v>
      </c>
      <c r="H90" s="3" t="s">
        <v>0</v>
      </c>
      <c r="I90" s="3" t="s">
        <v>0</v>
      </c>
      <c r="J90" s="3"/>
      <c r="K90" s="3" t="s">
        <v>0</v>
      </c>
      <c r="L90" s="3" t="s">
        <v>0</v>
      </c>
      <c r="M90" s="3" t="s">
        <v>0</v>
      </c>
      <c r="N90" s="3" t="s">
        <v>0</v>
      </c>
      <c r="O90" s="3" t="s">
        <v>0</v>
      </c>
      <c r="P90" s="3" t="s">
        <v>0</v>
      </c>
      <c r="Q90" s="3"/>
      <c r="R90" s="3" t="s">
        <v>0</v>
      </c>
      <c r="S90" s="3" t="s">
        <v>0</v>
      </c>
      <c r="T90" s="3" t="s">
        <v>0</v>
      </c>
      <c r="U90" s="3" t="s">
        <v>0</v>
      </c>
      <c r="V90" s="3" t="s">
        <v>0</v>
      </c>
      <c r="W90" s="3" t="s">
        <v>0</v>
      </c>
      <c r="X90" s="3" t="s">
        <v>0</v>
      </c>
    </row>
    <row r="91" spans="2:24" x14ac:dyDescent="0.25">
      <c r="B91" s="235" t="s">
        <v>0</v>
      </c>
      <c r="C91" s="193"/>
      <c r="D91" s="3" t="s">
        <v>0</v>
      </c>
      <c r="E91" s="3" t="s">
        <v>0</v>
      </c>
      <c r="F91" s="3" t="s">
        <v>0</v>
      </c>
      <c r="G91" s="3" t="s">
        <v>0</v>
      </c>
      <c r="H91" s="3" t="s">
        <v>0</v>
      </c>
      <c r="I91" s="3" t="s">
        <v>0</v>
      </c>
      <c r="J91" s="3"/>
      <c r="K91" s="3" t="s">
        <v>0</v>
      </c>
      <c r="L91" s="3" t="s">
        <v>0</v>
      </c>
      <c r="M91" s="3" t="s">
        <v>0</v>
      </c>
      <c r="N91" s="3" t="s">
        <v>0</v>
      </c>
      <c r="O91" s="3" t="s">
        <v>0</v>
      </c>
      <c r="P91" s="3" t="s">
        <v>0</v>
      </c>
      <c r="Q91" s="3"/>
      <c r="R91" s="3" t="s">
        <v>0</v>
      </c>
      <c r="S91" s="3" t="s">
        <v>0</v>
      </c>
      <c r="T91" s="3" t="s">
        <v>0</v>
      </c>
      <c r="U91" s="3" t="s">
        <v>0</v>
      </c>
      <c r="V91" s="3" t="s">
        <v>0</v>
      </c>
      <c r="W91" s="3" t="s">
        <v>0</v>
      </c>
      <c r="X91" s="3" t="s">
        <v>0</v>
      </c>
    </row>
    <row r="92" spans="2:24" x14ac:dyDescent="0.25">
      <c r="B92" s="235" t="s">
        <v>0</v>
      </c>
      <c r="C92" s="193"/>
      <c r="D92" s="3" t="s">
        <v>0</v>
      </c>
      <c r="E92" s="3" t="s">
        <v>0</v>
      </c>
      <c r="F92" s="3" t="s">
        <v>0</v>
      </c>
      <c r="G92" s="3" t="s">
        <v>0</v>
      </c>
      <c r="H92" s="3" t="s">
        <v>0</v>
      </c>
      <c r="I92" s="3" t="s">
        <v>0</v>
      </c>
      <c r="J92" s="3"/>
      <c r="K92" s="3" t="s">
        <v>0</v>
      </c>
      <c r="L92" s="3" t="s">
        <v>0</v>
      </c>
      <c r="M92" s="3" t="s">
        <v>0</v>
      </c>
      <c r="N92" s="3" t="s">
        <v>0</v>
      </c>
      <c r="O92" s="3" t="s">
        <v>0</v>
      </c>
      <c r="P92" s="3" t="s">
        <v>0</v>
      </c>
      <c r="Q92" s="3"/>
      <c r="R92" s="3" t="s">
        <v>0</v>
      </c>
      <c r="S92" s="3" t="s">
        <v>0</v>
      </c>
      <c r="T92" s="3" t="s">
        <v>0</v>
      </c>
      <c r="U92" s="3" t="s">
        <v>0</v>
      </c>
      <c r="V92" s="3" t="s">
        <v>0</v>
      </c>
      <c r="W92" s="3" t="s">
        <v>0</v>
      </c>
      <c r="X92" s="3" t="s">
        <v>0</v>
      </c>
    </row>
    <row r="93" spans="2:24" x14ac:dyDescent="0.25">
      <c r="B93" s="235" t="s">
        <v>0</v>
      </c>
      <c r="C93" s="193"/>
      <c r="D93" s="3" t="s">
        <v>0</v>
      </c>
      <c r="E93" s="3" t="s">
        <v>0</v>
      </c>
      <c r="F93" s="3" t="s">
        <v>0</v>
      </c>
      <c r="G93" s="3" t="s">
        <v>0</v>
      </c>
      <c r="H93" s="3" t="s">
        <v>0</v>
      </c>
      <c r="I93" s="3" t="s">
        <v>0</v>
      </c>
      <c r="J93" s="3"/>
      <c r="K93" s="3" t="s">
        <v>0</v>
      </c>
      <c r="L93" s="3" t="s">
        <v>0</v>
      </c>
      <c r="M93" s="3" t="s">
        <v>0</v>
      </c>
      <c r="N93" s="3" t="s">
        <v>0</v>
      </c>
      <c r="O93" s="3" t="s">
        <v>0</v>
      </c>
      <c r="P93" s="3" t="s">
        <v>0</v>
      </c>
      <c r="Q93" s="3"/>
      <c r="R93" s="3" t="s">
        <v>0</v>
      </c>
      <c r="S93" s="3" t="s">
        <v>0</v>
      </c>
      <c r="T93" s="3" t="s">
        <v>0</v>
      </c>
      <c r="U93" s="3" t="s">
        <v>0</v>
      </c>
      <c r="V93" s="3" t="s">
        <v>0</v>
      </c>
      <c r="W93" s="3" t="s">
        <v>0</v>
      </c>
      <c r="X93" s="3" t="s">
        <v>0</v>
      </c>
    </row>
    <row r="94" spans="2:24" x14ac:dyDescent="0.25">
      <c r="B94" s="235" t="s">
        <v>0</v>
      </c>
      <c r="C94" s="193"/>
      <c r="D94" s="3" t="s">
        <v>0</v>
      </c>
      <c r="E94" s="3" t="s">
        <v>0</v>
      </c>
      <c r="F94" s="3" t="s">
        <v>0</v>
      </c>
      <c r="G94" s="3" t="s">
        <v>0</v>
      </c>
      <c r="H94" s="3" t="s">
        <v>0</v>
      </c>
      <c r="I94" s="3" t="s">
        <v>0</v>
      </c>
      <c r="J94" s="3"/>
      <c r="K94" s="3" t="s">
        <v>0</v>
      </c>
      <c r="L94" s="3" t="s">
        <v>0</v>
      </c>
      <c r="M94" s="3" t="s">
        <v>0</v>
      </c>
      <c r="N94" s="3" t="s">
        <v>0</v>
      </c>
      <c r="O94" s="3" t="s">
        <v>0</v>
      </c>
      <c r="P94" s="3" t="s">
        <v>0</v>
      </c>
      <c r="Q94" s="3"/>
      <c r="R94" s="3" t="s">
        <v>0</v>
      </c>
      <c r="S94" s="3" t="s">
        <v>0</v>
      </c>
      <c r="T94" s="3" t="s">
        <v>0</v>
      </c>
      <c r="U94" s="3" t="s">
        <v>0</v>
      </c>
      <c r="V94" s="3" t="s">
        <v>0</v>
      </c>
      <c r="W94" s="3" t="s">
        <v>0</v>
      </c>
      <c r="X94" s="3" t="s">
        <v>0</v>
      </c>
    </row>
    <row r="95" spans="2:24" x14ac:dyDescent="0.25">
      <c r="B95" s="235" t="s">
        <v>0</v>
      </c>
      <c r="C95" s="193"/>
      <c r="D95" s="3" t="s">
        <v>0</v>
      </c>
      <c r="E95" s="3" t="s">
        <v>0</v>
      </c>
      <c r="F95" s="3" t="s">
        <v>0</v>
      </c>
      <c r="G95" s="3" t="s">
        <v>0</v>
      </c>
      <c r="H95" s="3" t="s">
        <v>0</v>
      </c>
      <c r="I95" s="3" t="s">
        <v>0</v>
      </c>
      <c r="J95" s="3"/>
      <c r="K95" s="3" t="s">
        <v>0</v>
      </c>
      <c r="L95" s="3" t="s">
        <v>0</v>
      </c>
      <c r="M95" s="3" t="s">
        <v>0</v>
      </c>
      <c r="N95" s="3" t="s">
        <v>0</v>
      </c>
      <c r="O95" s="3" t="s">
        <v>0</v>
      </c>
      <c r="P95" s="3" t="s">
        <v>0</v>
      </c>
      <c r="Q95" s="3"/>
      <c r="R95" s="3" t="s">
        <v>0</v>
      </c>
      <c r="S95" s="3" t="s">
        <v>0</v>
      </c>
      <c r="T95" s="3" t="s">
        <v>0</v>
      </c>
      <c r="U95" s="3" t="s">
        <v>0</v>
      </c>
      <c r="V95" s="3" t="s">
        <v>0</v>
      </c>
      <c r="W95" s="3" t="s">
        <v>0</v>
      </c>
      <c r="X95" s="3" t="s">
        <v>0</v>
      </c>
    </row>
    <row r="96" spans="2:24" x14ac:dyDescent="0.25">
      <c r="B96" s="235" t="s">
        <v>0</v>
      </c>
      <c r="C96" s="193"/>
      <c r="D96" s="3" t="s">
        <v>0</v>
      </c>
      <c r="E96" s="3" t="s">
        <v>0</v>
      </c>
      <c r="F96" s="3" t="s">
        <v>0</v>
      </c>
      <c r="G96" s="3" t="s">
        <v>0</v>
      </c>
      <c r="H96" s="3" t="s">
        <v>0</v>
      </c>
      <c r="I96" s="3" t="s">
        <v>0</v>
      </c>
      <c r="J96" s="3"/>
      <c r="K96" s="3" t="s">
        <v>0</v>
      </c>
      <c r="L96" s="3" t="s">
        <v>0</v>
      </c>
      <c r="M96" s="3" t="s">
        <v>0</v>
      </c>
      <c r="N96" s="3" t="s">
        <v>0</v>
      </c>
      <c r="O96" s="3" t="s">
        <v>0</v>
      </c>
      <c r="P96" s="3" t="s">
        <v>0</v>
      </c>
      <c r="Q96" s="3"/>
      <c r="R96" s="3" t="s">
        <v>0</v>
      </c>
      <c r="S96" s="3" t="s">
        <v>0</v>
      </c>
      <c r="T96" s="3" t="s">
        <v>0</v>
      </c>
      <c r="U96" s="3" t="s">
        <v>0</v>
      </c>
      <c r="V96" s="3" t="s">
        <v>0</v>
      </c>
      <c r="W96" s="3" t="s">
        <v>0</v>
      </c>
      <c r="X96" s="3" t="s">
        <v>0</v>
      </c>
    </row>
    <row r="97" spans="2:24" x14ac:dyDescent="0.25">
      <c r="B97" s="235" t="s">
        <v>0</v>
      </c>
      <c r="C97" s="193"/>
      <c r="D97" s="3" t="s">
        <v>0</v>
      </c>
      <c r="E97" s="3" t="s">
        <v>0</v>
      </c>
      <c r="F97" s="3" t="s">
        <v>0</v>
      </c>
      <c r="G97" s="3" t="s">
        <v>0</v>
      </c>
      <c r="H97" s="3" t="s">
        <v>0</v>
      </c>
      <c r="I97" s="3" t="s">
        <v>0</v>
      </c>
      <c r="J97" s="3"/>
      <c r="K97" s="3" t="s">
        <v>0</v>
      </c>
      <c r="L97" s="3" t="s">
        <v>0</v>
      </c>
      <c r="M97" s="3" t="s">
        <v>0</v>
      </c>
      <c r="N97" s="3" t="s">
        <v>0</v>
      </c>
      <c r="O97" s="3" t="s">
        <v>0</v>
      </c>
      <c r="P97" s="3" t="s">
        <v>0</v>
      </c>
      <c r="Q97" s="3"/>
      <c r="R97" s="3" t="s">
        <v>0</v>
      </c>
      <c r="S97" s="3" t="s">
        <v>0</v>
      </c>
      <c r="T97" s="3" t="s">
        <v>0</v>
      </c>
      <c r="U97" s="3" t="s">
        <v>0</v>
      </c>
      <c r="V97" s="3" t="s">
        <v>0</v>
      </c>
      <c r="W97" s="3" t="s">
        <v>0</v>
      </c>
      <c r="X97" s="3" t="s">
        <v>0</v>
      </c>
    </row>
  </sheetData>
  <mergeCells count="1">
    <mergeCell ref="B2:B5"/>
  </mergeCells>
  <pageMargins left="0.7" right="0.7" top="0.75" bottom="0.75" header="0.3" footer="0.3"/>
  <pageSetup scale="40" fitToWidth="0" orientation="portrait" r:id="rId1"/>
  <headerFooter>
    <oddHeader>&amp;RNP</oddHeader>
    <oddFooter>&amp;CTab 06 of 12&amp;RExhibit 1 NP</oddFooter>
  </headerFooter>
  <colBreaks count="2" manualBreakCount="2">
    <brk id="9" max="85" man="1"/>
    <brk id="16" max="83"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theme="0" tint="-0.249977111117893"/>
  </sheetPr>
  <dimension ref="A1:AE33"/>
  <sheetViews>
    <sheetView view="pageLayout" zoomScale="40" zoomScaleNormal="40" zoomScaleSheetLayoutView="55" zoomScalePageLayoutView="40" workbookViewId="0">
      <selection activeCell="D30" sqref="D30"/>
    </sheetView>
  </sheetViews>
  <sheetFormatPr defaultRowHeight="15" x14ac:dyDescent="0.25"/>
  <cols>
    <col min="1" max="1" width="1.7109375" style="57" customWidth="1"/>
    <col min="2" max="2" width="86.7109375" style="125" customWidth="1"/>
    <col min="3" max="3" width="1.7109375" style="176" customWidth="1"/>
    <col min="4" max="8" width="24.7109375" style="57" customWidth="1"/>
    <col min="9" max="10" width="1.7109375" style="57" customWidth="1"/>
    <col min="11" max="15" width="24.7109375" style="57" customWidth="1"/>
    <col min="16" max="17" width="1.7109375" style="57" customWidth="1"/>
    <col min="18" max="22" width="24.7109375" style="57" customWidth="1"/>
    <col min="23" max="23" width="1.7109375" style="57" customWidth="1"/>
    <col min="24" max="24" width="24.7109375" style="57" customWidth="1"/>
    <col min="25" max="25" width="1.7109375" customWidth="1"/>
    <col min="26" max="26" width="12.7109375" customWidth="1"/>
  </cols>
  <sheetData>
    <row r="1" spans="1:31" s="67" customFormat="1" ht="14.25" customHeight="1" thickBot="1" x14ac:dyDescent="0.55000000000000004">
      <c r="B1" s="184"/>
      <c r="C1" s="184"/>
      <c r="D1" s="198"/>
      <c r="E1" s="198"/>
      <c r="F1" s="185"/>
      <c r="G1" s="185"/>
      <c r="H1" s="185"/>
      <c r="I1" s="8"/>
      <c r="J1" s="8"/>
      <c r="K1" s="8"/>
      <c r="L1" s="8"/>
      <c r="M1" s="8"/>
      <c r="N1" s="8"/>
      <c r="O1" s="8"/>
      <c r="P1" s="8"/>
      <c r="Q1" s="8"/>
      <c r="R1" s="8"/>
      <c r="S1" s="8"/>
      <c r="T1" s="8"/>
      <c r="U1" s="8"/>
    </row>
    <row r="2" spans="1:31" s="57" customFormat="1" ht="30" customHeight="1" x14ac:dyDescent="0.4">
      <c r="B2" s="459" t="s">
        <v>134</v>
      </c>
      <c r="C2" s="187"/>
      <c r="D2" s="126" t="s">
        <v>65</v>
      </c>
      <c r="E2" s="127"/>
      <c r="F2" s="128"/>
      <c r="G2" s="128"/>
      <c r="H2" s="129"/>
      <c r="I2" s="169"/>
      <c r="J2" s="169"/>
      <c r="K2" s="126" t="s">
        <v>65</v>
      </c>
      <c r="L2" s="127"/>
      <c r="M2" s="128"/>
      <c r="N2" s="128"/>
      <c r="O2" s="129"/>
      <c r="P2" s="48"/>
      <c r="Q2" s="169"/>
      <c r="R2" s="126" t="s">
        <v>65</v>
      </c>
      <c r="S2" s="127"/>
      <c r="T2" s="128"/>
      <c r="U2" s="128"/>
      <c r="V2" s="129"/>
      <c r="X2" s="163"/>
      <c r="Y2" s="176"/>
    </row>
    <row r="3" spans="1:31" s="57" customFormat="1" ht="30" customHeight="1" x14ac:dyDescent="0.5">
      <c r="B3" s="466"/>
      <c r="C3" s="187"/>
      <c r="D3" s="135" t="str">
        <f>Costs!$D$3</f>
        <v>Report Date: 02/25/2016</v>
      </c>
      <c r="E3" s="136"/>
      <c r="F3" s="48"/>
      <c r="G3" s="48"/>
      <c r="H3" s="137"/>
      <c r="I3" s="169"/>
      <c r="J3" s="169"/>
      <c r="K3" s="135" t="str">
        <f>Costs!$D$3</f>
        <v>Report Date: 02/25/2016</v>
      </c>
      <c r="L3" s="136"/>
      <c r="M3" s="48"/>
      <c r="N3" s="48"/>
      <c r="O3" s="137"/>
      <c r="P3" s="48"/>
      <c r="Q3" s="169"/>
      <c r="R3" s="135" t="str">
        <f>Costs!$D$3</f>
        <v>Report Date: 02/25/2016</v>
      </c>
      <c r="S3" s="136"/>
      <c r="T3" s="48"/>
      <c r="U3" s="48"/>
      <c r="V3" s="137"/>
      <c r="W3" s="6"/>
      <c r="X3" s="164"/>
      <c r="Y3" s="177"/>
    </row>
    <row r="4" spans="1:31" s="57" customFormat="1" ht="30" customHeight="1" x14ac:dyDescent="0.5">
      <c r="B4" s="466"/>
      <c r="C4" s="187"/>
      <c r="D4" s="135" t="s">
        <v>72</v>
      </c>
      <c r="E4" s="136"/>
      <c r="F4" s="48"/>
      <c r="G4" s="48"/>
      <c r="H4" s="137"/>
      <c r="I4" s="169"/>
      <c r="J4" s="169"/>
      <c r="K4" s="135" t="s">
        <v>104</v>
      </c>
      <c r="L4" s="136"/>
      <c r="M4" s="48"/>
      <c r="N4" s="48"/>
      <c r="O4" s="137"/>
      <c r="P4" s="48"/>
      <c r="Q4" s="169"/>
      <c r="R4" s="135" t="s">
        <v>105</v>
      </c>
      <c r="S4" s="136"/>
      <c r="T4" s="48"/>
      <c r="U4" s="48"/>
      <c r="V4" s="137"/>
      <c r="W4" s="6"/>
      <c r="X4" s="164"/>
      <c r="Y4" s="177"/>
    </row>
    <row r="5" spans="1:31" s="57" customFormat="1" ht="30" customHeight="1" thickBot="1" x14ac:dyDescent="0.55000000000000004">
      <c r="B5" s="467"/>
      <c r="C5" s="187"/>
      <c r="D5" s="131" t="s">
        <v>59</v>
      </c>
      <c r="E5" s="132"/>
      <c r="F5" s="133"/>
      <c r="G5" s="133"/>
      <c r="H5" s="134"/>
      <c r="I5" s="169"/>
      <c r="J5" s="169"/>
      <c r="K5" s="131" t="s">
        <v>59</v>
      </c>
      <c r="L5" s="132"/>
      <c r="M5" s="133"/>
      <c r="N5" s="133"/>
      <c r="O5" s="424"/>
      <c r="P5" s="48"/>
      <c r="Q5" s="169"/>
      <c r="R5" s="131" t="s">
        <v>59</v>
      </c>
      <c r="S5" s="132"/>
      <c r="T5" s="133"/>
      <c r="U5" s="133"/>
      <c r="V5" s="134"/>
      <c r="W5" s="8"/>
      <c r="X5" s="165"/>
      <c r="Y5" s="162"/>
    </row>
    <row r="7" spans="1:31" s="27" customFormat="1" ht="36" customHeight="1" x14ac:dyDescent="0.3">
      <c r="A7" s="59"/>
      <c r="B7" s="22" t="s">
        <v>35</v>
      </c>
      <c r="C7" s="188"/>
      <c r="D7" s="22" t="s">
        <v>1</v>
      </c>
      <c r="E7" s="333" t="s">
        <v>2</v>
      </c>
      <c r="F7" s="333" t="s">
        <v>3</v>
      </c>
      <c r="G7" s="333" t="s">
        <v>4</v>
      </c>
      <c r="H7" s="333" t="s">
        <v>13</v>
      </c>
      <c r="I7" s="34"/>
      <c r="J7" s="34"/>
      <c r="K7" s="333" t="s">
        <v>5</v>
      </c>
      <c r="L7" s="333" t="s">
        <v>6</v>
      </c>
      <c r="M7" s="333" t="s">
        <v>7</v>
      </c>
      <c r="N7" s="333" t="s">
        <v>8</v>
      </c>
      <c r="O7" s="333" t="s">
        <v>14</v>
      </c>
      <c r="P7" s="34"/>
      <c r="Q7" s="34"/>
      <c r="R7" s="333" t="s">
        <v>9</v>
      </c>
      <c r="S7" s="333" t="s">
        <v>10</v>
      </c>
      <c r="T7" s="333" t="s">
        <v>11</v>
      </c>
      <c r="U7" s="333" t="s">
        <v>12</v>
      </c>
      <c r="V7" s="333" t="s">
        <v>15</v>
      </c>
      <c r="W7" s="34"/>
      <c r="X7" s="333" t="s">
        <v>16</v>
      </c>
    </row>
    <row r="8" spans="1:31" s="27" customFormat="1" ht="18" customHeight="1" x14ac:dyDescent="0.3">
      <c r="A8" s="59"/>
      <c r="B8" s="203" t="s">
        <v>17</v>
      </c>
      <c r="C8" s="196"/>
      <c r="D8" s="364">
        <v>10373264.390000001</v>
      </c>
      <c r="E8" s="364">
        <v>11062034.1</v>
      </c>
      <c r="F8" s="364">
        <v>13668013.800000001</v>
      </c>
      <c r="G8" s="55">
        <v>11654966.050000001</v>
      </c>
      <c r="H8" s="55">
        <f>SUM(D8:G8)</f>
        <v>46758278.340000004</v>
      </c>
      <c r="I8" s="66"/>
      <c r="J8" s="66"/>
      <c r="K8" s="55">
        <v>11904477.27</v>
      </c>
      <c r="L8" s="55">
        <v>7578193.3399999999</v>
      </c>
      <c r="M8" s="262">
        <v>9388754.4000000004</v>
      </c>
      <c r="N8" s="55">
        <v>7874467.1799999997</v>
      </c>
      <c r="O8" s="55">
        <f>SUM(K8:N8)</f>
        <v>36745892.189999998</v>
      </c>
      <c r="P8" s="66"/>
      <c r="Q8" s="66"/>
      <c r="R8" s="55">
        <v>14420983.66</v>
      </c>
      <c r="S8" s="55">
        <v>12773526.58</v>
      </c>
      <c r="T8" s="55">
        <v>16688760.489999998</v>
      </c>
      <c r="U8" s="55">
        <v>12891976.130000001</v>
      </c>
      <c r="V8" s="55">
        <f>SUM(R8:U8)</f>
        <v>56775246.860000007</v>
      </c>
      <c r="W8" s="66"/>
      <c r="X8" s="55">
        <f>SUM(D8:G8)+SUM(K8:N8)+SUM(R8:U8)</f>
        <v>140279417.39000002</v>
      </c>
      <c r="Y8" s="437"/>
      <c r="Z8" s="437"/>
      <c r="AA8" s="437"/>
      <c r="AB8" s="437"/>
      <c r="AC8" s="437"/>
      <c r="AD8" s="437"/>
      <c r="AE8" s="437"/>
    </row>
    <row r="9" spans="1:31" s="27" customFormat="1" ht="18" customHeight="1" x14ac:dyDescent="0.3">
      <c r="A9" s="59"/>
      <c r="B9" s="204" t="s">
        <v>18</v>
      </c>
      <c r="C9" s="196"/>
      <c r="D9" s="364">
        <f>Costs!D23</f>
        <v>5116573.9399999995</v>
      </c>
      <c r="E9" s="364">
        <f>Costs!E23</f>
        <v>8066821.1500000013</v>
      </c>
      <c r="F9" s="364">
        <f>Costs!F23</f>
        <v>10009597.949999999</v>
      </c>
      <c r="G9" s="55">
        <f>Costs!G23</f>
        <v>11239408.870000001</v>
      </c>
      <c r="H9" s="55">
        <f>SUM(D9:G9)</f>
        <v>34432401.909999996</v>
      </c>
      <c r="I9" s="66"/>
      <c r="J9" s="66"/>
      <c r="K9" s="55">
        <f>Costs!K23</f>
        <v>8680791.5999999996</v>
      </c>
      <c r="L9" s="55">
        <f>Costs!L23</f>
        <v>11700349.02</v>
      </c>
      <c r="M9" s="55">
        <f>Costs!M23</f>
        <v>11247587.43</v>
      </c>
      <c r="N9" s="55">
        <f>Costs!N23</f>
        <v>9889361.8200000003</v>
      </c>
      <c r="O9" s="55">
        <f>SUM(K9:N9)</f>
        <v>41518089.869999997</v>
      </c>
      <c r="P9" s="66"/>
      <c r="Q9" s="66"/>
      <c r="R9" s="442">
        <f>Costs!R23</f>
        <v>6440486.4000000004</v>
      </c>
      <c r="S9" s="442">
        <f>Costs!S23</f>
        <v>12185155.069999998</v>
      </c>
      <c r="T9" s="55">
        <v>15016480.52</v>
      </c>
      <c r="U9" s="55">
        <v>24324463.949999999</v>
      </c>
      <c r="V9" s="55">
        <f>SUM(R9:U9)</f>
        <v>57966585.939999998</v>
      </c>
      <c r="W9" s="66"/>
      <c r="X9" s="55">
        <f>SUM(D9:G9)+SUM(K9:N9)+SUM(R9:U9)</f>
        <v>133917077.72</v>
      </c>
      <c r="Y9" s="437"/>
      <c r="Z9" s="438"/>
      <c r="AA9" s="437" t="s">
        <v>0</v>
      </c>
      <c r="AB9" s="437"/>
      <c r="AC9" s="437"/>
      <c r="AD9" s="437"/>
      <c r="AE9" s="437"/>
    </row>
    <row r="10" spans="1:31" s="27" customFormat="1" ht="18" customHeight="1" x14ac:dyDescent="0.3">
      <c r="A10" s="59"/>
      <c r="B10" s="204" t="s">
        <v>19</v>
      </c>
      <c r="C10" s="196"/>
      <c r="D10" s="364">
        <f>D8-D9</f>
        <v>5256690.4500000011</v>
      </c>
      <c r="E10" s="364">
        <f>E8-E9</f>
        <v>2995212.9499999983</v>
      </c>
      <c r="F10" s="364">
        <f>F8-F9</f>
        <v>3658415.8500000015</v>
      </c>
      <c r="G10" s="55">
        <f>G8-G9</f>
        <v>415557.1799999997</v>
      </c>
      <c r="H10" s="55">
        <f>H8-H9</f>
        <v>12325876.430000007</v>
      </c>
      <c r="I10" s="66"/>
      <c r="J10" s="66"/>
      <c r="K10" s="55">
        <f>K8-K9</f>
        <v>3223685.67</v>
      </c>
      <c r="L10" s="55">
        <f>L8-L9</f>
        <v>-4122155.6799999997</v>
      </c>
      <c r="M10" s="55">
        <f>M8-M9</f>
        <v>-1858833.0299999993</v>
      </c>
      <c r="N10" s="55">
        <f>N8-N9</f>
        <v>-2014894.6400000006</v>
      </c>
      <c r="O10" s="55">
        <f>O8-O9</f>
        <v>-4772197.68</v>
      </c>
      <c r="P10" s="66"/>
      <c r="Q10" s="66"/>
      <c r="R10" s="55">
        <f>R8-R9</f>
        <v>7980497.2599999998</v>
      </c>
      <c r="S10" s="55">
        <f>S8-S9</f>
        <v>588371.51000000164</v>
      </c>
      <c r="T10" s="55">
        <f>T8-T9</f>
        <v>1672279.9699999988</v>
      </c>
      <c r="U10" s="55">
        <f>U8-U9</f>
        <v>-11432487.819999998</v>
      </c>
      <c r="V10" s="55">
        <f>V8-V9</f>
        <v>-1191339.0799999908</v>
      </c>
      <c r="W10" s="66"/>
      <c r="X10" s="55">
        <f>X8-X9</f>
        <v>6362339.6700000167</v>
      </c>
    </row>
    <row r="11" spans="1:31" s="27" customFormat="1" ht="18" customHeight="1" x14ac:dyDescent="0.3">
      <c r="A11" s="59"/>
      <c r="B11" s="204" t="s">
        <v>20</v>
      </c>
      <c r="C11" s="196"/>
      <c r="D11" s="365">
        <v>-5874.62</v>
      </c>
      <c r="E11" s="365">
        <v>1209</v>
      </c>
      <c r="F11" s="365">
        <v>-10008.703911929839</v>
      </c>
      <c r="G11" s="262">
        <v>-11424.384495155617</v>
      </c>
      <c r="H11" s="262">
        <v>-26098.708407085454</v>
      </c>
      <c r="I11" s="334"/>
      <c r="J11" s="334"/>
      <c r="K11" s="262">
        <v>-17581.562951835516</v>
      </c>
      <c r="L11" s="262">
        <v>-10088.654269717572</v>
      </c>
      <c r="M11" s="262">
        <v>-7467.2661465131696</v>
      </c>
      <c r="N11" s="262">
        <v>-6523.001607559956</v>
      </c>
      <c r="O11" s="262">
        <f>SUM(K11:N11)</f>
        <v>-41660.484975626212</v>
      </c>
      <c r="P11" s="334"/>
      <c r="Q11" s="334"/>
      <c r="R11" s="262">
        <v>-13860.489428339559</v>
      </c>
      <c r="S11" s="262">
        <v>-7612.8628882389348</v>
      </c>
      <c r="T11" s="262">
        <v>-22166.839878746094</v>
      </c>
      <c r="U11" s="262">
        <v>-17550.36</v>
      </c>
      <c r="V11" s="262">
        <f>SUM(R11:U11)</f>
        <v>-61190.552195324592</v>
      </c>
      <c r="W11" s="334"/>
      <c r="X11" s="262">
        <f>SUM(D11:G11)+SUM(K11:N11)+SUM(R11:U11)</f>
        <v>-128949.74557803627</v>
      </c>
    </row>
    <row r="12" spans="1:31" s="27" customFormat="1" ht="18" customHeight="1" x14ac:dyDescent="0.3">
      <c r="A12" s="59"/>
      <c r="B12" s="153" t="s">
        <v>0</v>
      </c>
      <c r="C12" s="197"/>
      <c r="D12" s="24"/>
      <c r="E12" s="335"/>
      <c r="F12" s="36"/>
      <c r="G12" s="36"/>
      <c r="H12" s="36"/>
      <c r="I12" s="36"/>
      <c r="J12" s="36"/>
      <c r="K12" s="36"/>
      <c r="L12" s="36"/>
      <c r="M12" s="36"/>
      <c r="N12" s="36"/>
      <c r="O12" s="36"/>
      <c r="P12" s="36"/>
      <c r="Q12" s="36"/>
      <c r="R12" s="36"/>
      <c r="S12" s="36"/>
      <c r="T12" s="36"/>
      <c r="U12" s="36"/>
      <c r="V12" s="36"/>
      <c r="W12" s="36"/>
      <c r="X12" s="36"/>
    </row>
    <row r="13" spans="1:31" s="27" customFormat="1" ht="36" customHeight="1" x14ac:dyDescent="0.3">
      <c r="A13" s="59"/>
      <c r="B13" s="22" t="s">
        <v>36</v>
      </c>
      <c r="C13" s="188"/>
      <c r="D13" s="292" t="s">
        <v>1</v>
      </c>
      <c r="E13" s="336" t="s">
        <v>2</v>
      </c>
      <c r="F13" s="337" t="s">
        <v>3</v>
      </c>
      <c r="G13" s="333" t="s">
        <v>4</v>
      </c>
      <c r="H13" s="333" t="s">
        <v>13</v>
      </c>
      <c r="I13" s="34"/>
      <c r="J13" s="34"/>
      <c r="K13" s="333" t="s">
        <v>5</v>
      </c>
      <c r="L13" s="333" t="s">
        <v>6</v>
      </c>
      <c r="M13" s="333" t="s">
        <v>7</v>
      </c>
      <c r="N13" s="333" t="s">
        <v>8</v>
      </c>
      <c r="O13" s="333" t="s">
        <v>14</v>
      </c>
      <c r="P13" s="34"/>
      <c r="Q13" s="34"/>
      <c r="R13" s="333" t="s">
        <v>9</v>
      </c>
      <c r="S13" s="333" t="s">
        <v>10</v>
      </c>
      <c r="T13" s="333" t="s">
        <v>11</v>
      </c>
      <c r="U13" s="333" t="s">
        <v>12</v>
      </c>
      <c r="V13" s="333" t="s">
        <v>15</v>
      </c>
      <c r="W13" s="34"/>
      <c r="X13" s="333" t="s">
        <v>16</v>
      </c>
    </row>
    <row r="14" spans="1:31" s="27" customFormat="1" ht="18" customHeight="1" x14ac:dyDescent="0.3">
      <c r="A14" s="59"/>
      <c r="B14" s="203" t="s">
        <v>218</v>
      </c>
      <c r="C14" s="196"/>
      <c r="D14" s="366">
        <f>'Gross Benefits (Avoided Costs)'!D38-Costs!D42</f>
        <v>9288164.4667349346</v>
      </c>
      <c r="E14" s="366">
        <f>'Gross Benefits (Avoided Costs)'!E38-Costs!E42</f>
        <v>24775914.086318523</v>
      </c>
      <c r="F14" s="366">
        <f>'Gross Benefits (Avoided Costs)'!F38-Costs!F42</f>
        <v>30619371.607570104</v>
      </c>
      <c r="G14" s="259">
        <f>'Gross Benefits (Avoided Costs)'!G38-Costs!G42</f>
        <v>36513170.239330754</v>
      </c>
      <c r="H14" s="259">
        <f>'Gross Benefits (Avoided Costs)'!H38-Costs!H42</f>
        <v>101196620.39995433</v>
      </c>
      <c r="I14" s="66"/>
      <c r="J14" s="66"/>
      <c r="K14" s="260">
        <f>'Gross Benefits (Avoided Costs)'!K38-(Costs!K42/1.0695)</f>
        <v>22156659.981328387</v>
      </c>
      <c r="L14" s="260">
        <f>'Gross Benefits (Avoided Costs)'!L38-(Costs!L42/1.0695)</f>
        <v>32853924.972163331</v>
      </c>
      <c r="M14" s="260">
        <f>'Gross Benefits (Avoided Costs)'!M38-(Costs!M42/1.0695)</f>
        <v>31717224.739502415</v>
      </c>
      <c r="N14" s="260">
        <f>'Gross Benefits (Avoided Costs)'!N38-(Costs!N42/1.0695)</f>
        <v>31520397.621970266</v>
      </c>
      <c r="O14" s="55">
        <f>SUM(K14:N14)</f>
        <v>118248207.3149644</v>
      </c>
      <c r="P14" s="66"/>
      <c r="Q14" s="66"/>
      <c r="R14" s="260">
        <f>'Gross Benefits (Avoided Costs)'!R38-(Costs!R42/1.0695^2)</f>
        <v>27612109.459403597</v>
      </c>
      <c r="S14" s="260">
        <f>'Gross Benefits (Avoided Costs)'!S38-(Costs!S42/1.0695^2)</f>
        <v>44388655.575809538</v>
      </c>
      <c r="T14" s="260">
        <f>'Gross Benefits (Avoided Costs)'!T38-(Costs!T42/1.0695^2)</f>
        <v>49014622.695005774</v>
      </c>
      <c r="U14" s="260">
        <f>'Gross Benefits (Avoided Costs)'!U38-(Costs!U42/1.0695^2)</f>
        <v>39415970.895393953</v>
      </c>
      <c r="V14" s="55">
        <f>SUM(R14:U14)</f>
        <v>160431358.62561285</v>
      </c>
      <c r="W14" s="66"/>
      <c r="X14" s="55">
        <f>SUM(D14:G14)+SUM(K14:N14)+SUM(R14:U14)</f>
        <v>379876186.34053159</v>
      </c>
    </row>
    <row r="15" spans="1:31" s="27" customFormat="1" ht="18" customHeight="1" x14ac:dyDescent="0.3">
      <c r="A15" s="59"/>
      <c r="B15" s="204" t="s">
        <v>219</v>
      </c>
      <c r="C15" s="196"/>
      <c r="D15" s="367">
        <f>'Gross Benefits (Avoided Costs)'!D21-Costs!D23</f>
        <v>7139265.7755939476</v>
      </c>
      <c r="E15" s="367">
        <f>'Gross Benefits (Avoided Costs)'!E21-Costs!E23</f>
        <v>27497464.724913199</v>
      </c>
      <c r="F15" s="368">
        <f>'Gross Benefits (Avoided Costs)'!F21-Costs!F23</f>
        <v>41392295.348150253</v>
      </c>
      <c r="G15" s="261">
        <f>'Gross Benefits (Avoided Costs)'!G21-Costs!G23</f>
        <v>64981494.568157047</v>
      </c>
      <c r="H15" s="55">
        <f>SUM(D15:G15)</f>
        <v>141010520.41681445</v>
      </c>
      <c r="I15" s="66"/>
      <c r="J15" s="66"/>
      <c r="K15" s="261">
        <f>'Gross Benefits (Avoided Costs)'!K21-(Costs!K23/1.0695)</f>
        <v>32529504.650202483</v>
      </c>
      <c r="L15" s="261">
        <f>'Gross Benefits (Avoided Costs)'!L21-(Costs!L23/1.0695)</f>
        <v>44581712.596886262</v>
      </c>
      <c r="M15" s="261">
        <f>'Gross Benefits (Avoided Costs)'!M21-(Costs!M23/1.0695)</f>
        <v>54087954.361540377</v>
      </c>
      <c r="N15" s="261">
        <f>'Gross Benefits (Avoided Costs)'!N21-(Costs!N23/1.0695)</f>
        <v>53708518.367299743</v>
      </c>
      <c r="O15" s="55">
        <f>SUM(K15:N15)</f>
        <v>184907689.97592887</v>
      </c>
      <c r="P15" s="66"/>
      <c r="Q15" s="66"/>
      <c r="R15" s="261">
        <f>'Gross Benefits (Avoided Costs)'!R21-(Costs!R23/1.0695^2)</f>
        <v>35882758.768037267</v>
      </c>
      <c r="S15" s="261">
        <f>'Gross Benefits (Avoided Costs)'!S21-(Costs!S23/1.0695^2)</f>
        <v>50056164.11993774</v>
      </c>
      <c r="T15" s="261">
        <f>'Gross Benefits (Avoided Costs)'!T21-(Costs!T23/1.0695^2)</f>
        <v>62287668.166539043</v>
      </c>
      <c r="U15" s="261">
        <f>'Gross Benefits (Avoided Costs)'!U21-(Costs!U23/1.0695^2)</f>
        <v>132009418.65489022</v>
      </c>
      <c r="V15" s="55">
        <f>SUM(R15:U15)</f>
        <v>280236009.70940429</v>
      </c>
      <c r="W15" s="66"/>
      <c r="X15" s="55">
        <f>SUM(D15:G15)+SUM(K15:N15)+SUM(R15:U15)</f>
        <v>606154220.10214758</v>
      </c>
    </row>
    <row r="16" spans="1:31" s="27" customFormat="1" ht="18" customHeight="1" x14ac:dyDescent="0.3">
      <c r="A16" s="59"/>
      <c r="B16" s="204" t="s">
        <v>173</v>
      </c>
      <c r="C16" s="196"/>
      <c r="D16" s="364">
        <f>D14-D15</f>
        <v>2148898.691140987</v>
      </c>
      <c r="E16" s="364">
        <f>E14-E15</f>
        <v>-2721550.6385946758</v>
      </c>
      <c r="F16" s="364">
        <f>F14-F15</f>
        <v>-10772923.740580149</v>
      </c>
      <c r="G16" s="55">
        <f>G14-G15</f>
        <v>-28468324.328826293</v>
      </c>
      <c r="H16" s="55">
        <f>H14-H15</f>
        <v>-39813900.016860113</v>
      </c>
      <c r="I16" s="66"/>
      <c r="J16" s="66"/>
      <c r="K16" s="55">
        <f>K14-K15</f>
        <v>-10372844.668874096</v>
      </c>
      <c r="L16" s="55">
        <f>L14-L15</f>
        <v>-11727787.624722932</v>
      </c>
      <c r="M16" s="55">
        <f>M14-M15</f>
        <v>-22370729.622037962</v>
      </c>
      <c r="N16" s="55">
        <f>N14-N15</f>
        <v>-22188120.745329477</v>
      </c>
      <c r="O16" s="55">
        <f>O14-O15</f>
        <v>-66659482.660964474</v>
      </c>
      <c r="P16" s="66"/>
      <c r="Q16" s="66"/>
      <c r="R16" s="55">
        <f>R14-R15</f>
        <v>-8270649.3086336702</v>
      </c>
      <c r="S16" s="55">
        <f>S14-S15</f>
        <v>-5667508.5441282019</v>
      </c>
      <c r="T16" s="55">
        <f>T14-T15</f>
        <v>-13273045.471533269</v>
      </c>
      <c r="U16" s="55">
        <f>U14-U15</f>
        <v>-92593447.759496272</v>
      </c>
      <c r="V16" s="55">
        <f>V14-V15</f>
        <v>-119804651.08379143</v>
      </c>
      <c r="W16" s="66"/>
      <c r="X16" s="55">
        <f>X14-X15</f>
        <v>-226278033.76161599</v>
      </c>
    </row>
    <row r="17" spans="1:24" s="27" customFormat="1" ht="18" customHeight="1" x14ac:dyDescent="0.3">
      <c r="A17" s="59"/>
      <c r="B17" s="153"/>
      <c r="C17" s="197"/>
      <c r="D17" s="59"/>
      <c r="E17" s="328"/>
      <c r="F17" s="59"/>
      <c r="G17" s="59"/>
      <c r="H17" s="59"/>
      <c r="I17" s="59"/>
      <c r="J17" s="59"/>
      <c r="K17" s="59"/>
      <c r="L17" s="59"/>
      <c r="M17" s="59"/>
      <c r="N17" s="59"/>
      <c r="O17" s="59"/>
      <c r="P17" s="59"/>
      <c r="Q17" s="59"/>
      <c r="R17" s="36"/>
      <c r="S17" s="36"/>
      <c r="T17" s="36"/>
      <c r="U17" s="36"/>
      <c r="V17" s="36"/>
      <c r="W17" s="36"/>
      <c r="X17" s="36"/>
    </row>
    <row r="18" spans="1:24" s="27" customFormat="1" ht="36" customHeight="1" x14ac:dyDescent="0.3">
      <c r="A18" s="59"/>
      <c r="B18" s="22" t="s">
        <v>38</v>
      </c>
      <c r="C18" s="188"/>
      <c r="D18" s="292" t="s">
        <v>1</v>
      </c>
      <c r="E18" s="329" t="s">
        <v>2</v>
      </c>
      <c r="F18" s="294" t="s">
        <v>3</v>
      </c>
      <c r="G18" s="22" t="s">
        <v>4</v>
      </c>
      <c r="H18" s="22" t="s">
        <v>13</v>
      </c>
      <c r="I18" s="23"/>
      <c r="J18" s="23"/>
      <c r="K18" s="22" t="s">
        <v>5</v>
      </c>
      <c r="L18" s="22" t="s">
        <v>6</v>
      </c>
      <c r="M18" s="22" t="s">
        <v>7</v>
      </c>
      <c r="N18" s="22" t="s">
        <v>8</v>
      </c>
      <c r="O18" s="22" t="s">
        <v>14</v>
      </c>
      <c r="P18" s="23"/>
      <c r="Q18" s="23"/>
      <c r="R18" s="333" t="s">
        <v>9</v>
      </c>
      <c r="S18" s="333" t="s">
        <v>10</v>
      </c>
      <c r="T18" s="333" t="s">
        <v>11</v>
      </c>
      <c r="U18" s="333" t="s">
        <v>12</v>
      </c>
      <c r="V18" s="333" t="s">
        <v>15</v>
      </c>
      <c r="W18" s="34"/>
      <c r="X18" s="333" t="s">
        <v>16</v>
      </c>
    </row>
    <row r="19" spans="1:24" s="27" customFormat="1" ht="18" customHeight="1" x14ac:dyDescent="0.3">
      <c r="A19" s="59"/>
      <c r="B19" s="203" t="s">
        <v>220</v>
      </c>
      <c r="C19" s="196"/>
      <c r="D19" s="369">
        <f t="shared" ref="D19:G20" si="0">D14*0.2634</f>
        <v>2446502.5205379818</v>
      </c>
      <c r="E19" s="369">
        <f t="shared" si="0"/>
        <v>6525975.7703362992</v>
      </c>
      <c r="F19" s="369">
        <f t="shared" si="0"/>
        <v>8065142.4814339662</v>
      </c>
      <c r="G19" s="291">
        <f t="shared" si="0"/>
        <v>9617569.041039722</v>
      </c>
      <c r="H19" s="55">
        <f>SUM(D19:G19)</f>
        <v>26655189.813347965</v>
      </c>
      <c r="I19" s="66"/>
      <c r="J19" s="66"/>
      <c r="K19" s="55">
        <f t="shared" ref="K19:N20" si="1">K14*0.2634</f>
        <v>5836064.2390818978</v>
      </c>
      <c r="L19" s="55">
        <f t="shared" si="1"/>
        <v>8653723.8376678228</v>
      </c>
      <c r="M19" s="55">
        <f t="shared" si="1"/>
        <v>8354316.9963849373</v>
      </c>
      <c r="N19" s="55">
        <f t="shared" si="1"/>
        <v>8302472.7336269692</v>
      </c>
      <c r="O19" s="58">
        <f>SUM(K19:N19)</f>
        <v>31146577.806761626</v>
      </c>
      <c r="P19" s="24"/>
      <c r="Q19" s="24"/>
      <c r="R19" s="55">
        <f t="shared" ref="R19:U20" si="2">R14*0.2634</f>
        <v>7273029.6316069076</v>
      </c>
      <c r="S19" s="55">
        <f t="shared" si="2"/>
        <v>11691971.878668234</v>
      </c>
      <c r="T19" s="55">
        <f t="shared" si="2"/>
        <v>12910451.617864521</v>
      </c>
      <c r="U19" s="55">
        <v>13910475.050000001</v>
      </c>
      <c r="V19" s="55">
        <f>SUM(R19:U19)</f>
        <v>45785928.178139657</v>
      </c>
      <c r="W19" s="66"/>
      <c r="X19" s="55">
        <f>SUM(D19:G19)+SUM(K19:N19)+SUM(R19:U19)</f>
        <v>103587695.79824924</v>
      </c>
    </row>
    <row r="20" spans="1:24" s="27" customFormat="1" ht="18" customHeight="1" x14ac:dyDescent="0.3">
      <c r="A20" s="59"/>
      <c r="B20" s="204" t="s">
        <v>162</v>
      </c>
      <c r="C20" s="196"/>
      <c r="D20" s="365">
        <f t="shared" si="0"/>
        <v>1880482.605291446</v>
      </c>
      <c r="E20" s="365">
        <f t="shared" si="0"/>
        <v>7242832.2085421374</v>
      </c>
      <c r="F20" s="365">
        <f t="shared" si="0"/>
        <v>10902730.594702778</v>
      </c>
      <c r="G20" s="262">
        <f t="shared" si="0"/>
        <v>17116125.669252567</v>
      </c>
      <c r="H20" s="374">
        <f>SUM(D20:G20)</f>
        <v>37142171.077788927</v>
      </c>
      <c r="I20" s="375"/>
      <c r="J20" s="375"/>
      <c r="K20" s="374">
        <f t="shared" si="1"/>
        <v>8568271.5248633344</v>
      </c>
      <c r="L20" s="374">
        <f t="shared" si="1"/>
        <v>11742823.098019842</v>
      </c>
      <c r="M20" s="374">
        <f t="shared" si="1"/>
        <v>14246767.178829737</v>
      </c>
      <c r="N20" s="374">
        <f t="shared" si="1"/>
        <v>14146823.737946754</v>
      </c>
      <c r="O20" s="374">
        <f>SUM(K20:N20)</f>
        <v>48704685.539659671</v>
      </c>
      <c r="P20" s="375"/>
      <c r="Q20" s="375"/>
      <c r="R20" s="262">
        <f t="shared" si="2"/>
        <v>9451518.6595010161</v>
      </c>
      <c r="S20" s="262">
        <f t="shared" si="2"/>
        <v>13184793.629191602</v>
      </c>
      <c r="T20" s="262">
        <f t="shared" si="2"/>
        <v>16406571.795066385</v>
      </c>
      <c r="U20" s="262">
        <f t="shared" si="2"/>
        <v>34771280.873698086</v>
      </c>
      <c r="V20" s="262">
        <f>SUM(R20:U20)</f>
        <v>73814164.957457095</v>
      </c>
      <c r="W20" s="334"/>
      <c r="X20" s="262">
        <f>SUM(D20:G20)+SUM(K20:N20)+SUM(R20:U20)</f>
        <v>159661021.57490569</v>
      </c>
    </row>
    <row r="21" spans="1:24" s="27" customFormat="1" ht="18" customHeight="1" x14ac:dyDescent="0.3">
      <c r="A21" s="59"/>
      <c r="B21" s="204" t="s">
        <v>19</v>
      </c>
      <c r="C21" s="196"/>
      <c r="D21" s="376">
        <f>D19-D20</f>
        <v>566019.91524653579</v>
      </c>
      <c r="E21" s="376">
        <f>E19-E20</f>
        <v>-716856.4382058382</v>
      </c>
      <c r="F21" s="376">
        <f>F19-F20</f>
        <v>-2837588.1132688122</v>
      </c>
      <c r="G21" s="374">
        <f>G19-G20</f>
        <v>-7498556.628212845</v>
      </c>
      <c r="H21" s="374">
        <f>H19-H20</f>
        <v>-10486981.264440961</v>
      </c>
      <c r="I21" s="375"/>
      <c r="J21" s="375"/>
      <c r="K21" s="374">
        <f>K19-K20</f>
        <v>-2732207.2857814366</v>
      </c>
      <c r="L21" s="374">
        <f>L19-L20</f>
        <v>-3089099.2603520192</v>
      </c>
      <c r="M21" s="374">
        <f>M19-M20</f>
        <v>-5892450.1824447997</v>
      </c>
      <c r="N21" s="374">
        <f>N19-N20</f>
        <v>-5844351.0043197852</v>
      </c>
      <c r="O21" s="374">
        <f>O19-O20</f>
        <v>-17558107.732898045</v>
      </c>
      <c r="P21" s="375"/>
      <c r="Q21" s="375"/>
      <c r="R21" s="262">
        <f>R19-R20</f>
        <v>-2178489.0278941086</v>
      </c>
      <c r="S21" s="262">
        <f>S19-S20</f>
        <v>-1492821.7505233679</v>
      </c>
      <c r="T21" s="262">
        <f>T19-T20</f>
        <v>-3496120.1772018634</v>
      </c>
      <c r="U21" s="262">
        <f>U19-U20</f>
        <v>-20860805.823698085</v>
      </c>
      <c r="V21" s="262">
        <f>V19-V20</f>
        <v>-28028236.779317439</v>
      </c>
      <c r="W21" s="334"/>
      <c r="X21" s="262">
        <f>X19-X20</f>
        <v>-56073325.776656449</v>
      </c>
    </row>
    <row r="22" spans="1:24" s="27" customFormat="1" ht="18" customHeight="1" x14ac:dyDescent="0.3">
      <c r="A22" s="59"/>
      <c r="B22" s="153"/>
      <c r="C22" s="197"/>
      <c r="D22" s="59"/>
      <c r="E22" s="59"/>
      <c r="F22" s="59"/>
      <c r="G22" s="59"/>
      <c r="H22" s="59"/>
      <c r="I22" s="59"/>
      <c r="J22" s="59"/>
      <c r="K22" s="59"/>
      <c r="L22" s="59"/>
      <c r="M22" s="59"/>
      <c r="N22" s="59"/>
      <c r="O22" s="59"/>
      <c r="P22" s="59"/>
      <c r="Q22" s="59"/>
      <c r="R22" s="36"/>
      <c r="S22" s="36"/>
      <c r="T22" s="36"/>
      <c r="U22" s="36"/>
      <c r="V22" s="36"/>
      <c r="W22" s="36"/>
      <c r="X22" s="36"/>
    </row>
    <row r="23" spans="1:24" s="27" customFormat="1" ht="36" customHeight="1" x14ac:dyDescent="0.3">
      <c r="A23" s="59"/>
      <c r="B23" s="22" t="s">
        <v>39</v>
      </c>
      <c r="C23" s="188"/>
      <c r="D23" s="22" t="s">
        <v>1</v>
      </c>
      <c r="E23" s="22" t="s">
        <v>2</v>
      </c>
      <c r="F23" s="22" t="s">
        <v>3</v>
      </c>
      <c r="G23" s="22" t="s">
        <v>4</v>
      </c>
      <c r="H23" s="22" t="s">
        <v>13</v>
      </c>
      <c r="I23" s="23"/>
      <c r="J23" s="23"/>
      <c r="K23" s="22" t="s">
        <v>5</v>
      </c>
      <c r="L23" s="22" t="s">
        <v>6</v>
      </c>
      <c r="M23" s="22" t="s">
        <v>7</v>
      </c>
      <c r="N23" s="22" t="s">
        <v>8</v>
      </c>
      <c r="O23" s="22" t="s">
        <v>14</v>
      </c>
      <c r="P23" s="23"/>
      <c r="Q23" s="23"/>
      <c r="R23" s="333" t="s">
        <v>9</v>
      </c>
      <c r="S23" s="333" t="s">
        <v>10</v>
      </c>
      <c r="T23" s="333" t="s">
        <v>11</v>
      </c>
      <c r="U23" s="333" t="s">
        <v>12</v>
      </c>
      <c r="V23" s="333" t="s">
        <v>15</v>
      </c>
      <c r="W23" s="34"/>
      <c r="X23" s="333" t="s">
        <v>16</v>
      </c>
    </row>
    <row r="24" spans="1:24" s="27" customFormat="1" ht="18" customHeight="1" x14ac:dyDescent="0.3">
      <c r="A24" s="59"/>
      <c r="B24" s="203" t="s">
        <v>33</v>
      </c>
      <c r="C24" s="196"/>
      <c r="D24" s="58">
        <v>6275018.6500000004</v>
      </c>
      <c r="E24" s="58">
        <v>6471334.9700000007</v>
      </c>
      <c r="F24" s="58">
        <v>8127765.5700000003</v>
      </c>
      <c r="G24" s="58">
        <v>6856542.7599999998</v>
      </c>
      <c r="H24" s="58">
        <f>SUM(D24:G24)</f>
        <v>27730661.950000003</v>
      </c>
      <c r="I24" s="24"/>
      <c r="J24" s="24"/>
      <c r="K24" s="58">
        <v>12509751.58</v>
      </c>
      <c r="L24" s="58">
        <v>10364924.550000001</v>
      </c>
      <c r="M24" s="58">
        <v>12862793.809999999</v>
      </c>
      <c r="N24" s="58">
        <v>10769581.609999999</v>
      </c>
      <c r="O24" s="58">
        <f>SUM(K24:N24)</f>
        <v>46507051.549999997</v>
      </c>
      <c r="P24" s="24"/>
      <c r="Q24" s="24"/>
      <c r="R24" s="55">
        <v>17398904.259999998</v>
      </c>
      <c r="S24" s="55">
        <v>13718129.469999999</v>
      </c>
      <c r="T24" s="55">
        <v>18660164.640000001</v>
      </c>
      <c r="U24" s="55">
        <v>13910475.050000001</v>
      </c>
      <c r="V24" s="55">
        <f>SUM(R24:U24)</f>
        <v>63687673.420000002</v>
      </c>
      <c r="W24" s="66"/>
      <c r="X24" s="55">
        <f>SUM(D24:G24)+SUM(K24:N24)+SUM(R24:U24)</f>
        <v>137925386.92000002</v>
      </c>
    </row>
    <row r="25" spans="1:24" s="27" customFormat="1" ht="18" customHeight="1" x14ac:dyDescent="0.3">
      <c r="A25" s="59"/>
      <c r="B25" s="204" t="s">
        <v>202</v>
      </c>
      <c r="C25" s="196"/>
      <c r="D25" s="55">
        <f>D20</f>
        <v>1880482.605291446</v>
      </c>
      <c r="E25" s="58">
        <f>E20</f>
        <v>7242832.2085421374</v>
      </c>
      <c r="F25" s="58">
        <f>F20</f>
        <v>10902730.594702778</v>
      </c>
      <c r="G25" s="58">
        <f>G20</f>
        <v>17116125.669252567</v>
      </c>
      <c r="H25" s="58">
        <f>SUM(D25:G25)</f>
        <v>37142171.077788927</v>
      </c>
      <c r="I25" s="24"/>
      <c r="J25" s="24"/>
      <c r="K25" s="55">
        <f>K20</f>
        <v>8568271.5248633344</v>
      </c>
      <c r="L25" s="55">
        <f t="shared" ref="L25:N25" si="3">L20</f>
        <v>11742823.098019842</v>
      </c>
      <c r="M25" s="55">
        <f t="shared" si="3"/>
        <v>14246767.178829737</v>
      </c>
      <c r="N25" s="55">
        <f t="shared" si="3"/>
        <v>14146823.737946754</v>
      </c>
      <c r="O25" s="58">
        <f>SUM(K25:N25)</f>
        <v>48704685.539659671</v>
      </c>
      <c r="P25" s="24"/>
      <c r="Q25" s="24"/>
      <c r="R25" s="55">
        <f t="shared" ref="R25:U25" si="4">R20</f>
        <v>9451518.6595010161</v>
      </c>
      <c r="S25" s="55">
        <f t="shared" si="4"/>
        <v>13184793.629191602</v>
      </c>
      <c r="T25" s="55">
        <f t="shared" si="4"/>
        <v>16406571.795066385</v>
      </c>
      <c r="U25" s="55">
        <f t="shared" si="4"/>
        <v>34771280.873698086</v>
      </c>
      <c r="V25" s="55">
        <f>SUM(R25:U25)</f>
        <v>73814164.957457095</v>
      </c>
      <c r="W25" s="66"/>
      <c r="X25" s="55">
        <f>SUM(D25:G25)+SUM(K25:N25)+SUM(R25:U25)</f>
        <v>159661021.57490569</v>
      </c>
    </row>
    <row r="26" spans="1:24" s="27" customFormat="1" ht="18" customHeight="1" x14ac:dyDescent="0.3">
      <c r="A26" s="59"/>
      <c r="B26" s="204" t="s">
        <v>19</v>
      </c>
      <c r="C26" s="196"/>
      <c r="D26" s="58">
        <f>D24-D25</f>
        <v>4394536.0447085546</v>
      </c>
      <c r="E26" s="58">
        <f>E24-E25</f>
        <v>-771497.23854213674</v>
      </c>
      <c r="F26" s="58">
        <f>F24-F25</f>
        <v>-2774965.0247027781</v>
      </c>
      <c r="G26" s="58">
        <f>G24-G25</f>
        <v>-10259582.909252567</v>
      </c>
      <c r="H26" s="58">
        <f>H24-H25</f>
        <v>-9411509.1277889237</v>
      </c>
      <c r="I26" s="24"/>
      <c r="J26" s="24"/>
      <c r="K26" s="58">
        <f>K24-K25</f>
        <v>3941480.0551366657</v>
      </c>
      <c r="L26" s="58">
        <f>L24-L25</f>
        <v>-1377898.5480198413</v>
      </c>
      <c r="M26" s="58">
        <f>M24-M25</f>
        <v>-1383973.3688297383</v>
      </c>
      <c r="N26" s="58">
        <f>N24-N25</f>
        <v>-3377242.1279467549</v>
      </c>
      <c r="O26" s="58">
        <f>O24-O25</f>
        <v>-2197633.9896596745</v>
      </c>
      <c r="P26" s="24"/>
      <c r="Q26" s="24"/>
      <c r="R26" s="55">
        <f>R24-R25</f>
        <v>7947385.6004989818</v>
      </c>
      <c r="S26" s="55">
        <f>S24-S25</f>
        <v>533335.84080839716</v>
      </c>
      <c r="T26" s="55">
        <f>T24-T25</f>
        <v>2253592.844933616</v>
      </c>
      <c r="U26" s="55">
        <f>U24-U25</f>
        <v>-20860805.823698085</v>
      </c>
      <c r="V26" s="55">
        <f>V24-V25</f>
        <v>-10126491.537457094</v>
      </c>
      <c r="W26" s="66"/>
      <c r="X26" s="55">
        <f>X24-X25</f>
        <v>-21735634.654905677</v>
      </c>
    </row>
    <row r="27" spans="1:24" s="27" customFormat="1" ht="18" customHeight="1" x14ac:dyDescent="0.3">
      <c r="A27" s="59"/>
      <c r="B27" s="204" t="s">
        <v>21</v>
      </c>
      <c r="C27" s="196"/>
      <c r="D27" s="412">
        <v>-57579.737506791578</v>
      </c>
      <c r="E27" s="412">
        <v>-83508.525069318654</v>
      </c>
      <c r="F27" s="412">
        <v>-42861.476141185747</v>
      </c>
      <c r="G27" s="412">
        <v>92358.143030551058</v>
      </c>
      <c r="H27" s="376">
        <f>SUM(D27:G27)</f>
        <v>-91591.595686744928</v>
      </c>
      <c r="I27" s="413"/>
      <c r="J27" s="413"/>
      <c r="K27" s="412">
        <v>37164.803408025007</v>
      </c>
      <c r="L27" s="412">
        <v>5692.9667427265304</v>
      </c>
      <c r="M27" s="412">
        <v>7230.6660582063105</v>
      </c>
      <c r="N27" s="376">
        <v>11366.736013376041</v>
      </c>
      <c r="O27" s="376">
        <f>SUM(K27:N27)</f>
        <v>61455.172222333887</v>
      </c>
      <c r="P27" s="413"/>
      <c r="Q27" s="173"/>
      <c r="R27" s="55">
        <v>12179.726628605405</v>
      </c>
      <c r="S27" s="262">
        <v>23123.329099649345</v>
      </c>
      <c r="T27" s="55">
        <v>23312.541532981202</v>
      </c>
      <c r="U27" s="55">
        <v>44628.87</v>
      </c>
      <c r="V27" s="55">
        <f>SUM(R27:U27)</f>
        <v>103244.46726123596</v>
      </c>
      <c r="W27" s="66"/>
      <c r="X27" s="55">
        <f>SUM(D27:G27)+SUM(K27:N27)+SUM(R27:U27)</f>
        <v>73108.043796824917</v>
      </c>
    </row>
    <row r="28" spans="1:24" s="27" customFormat="1" ht="18" customHeight="1" x14ac:dyDescent="0.3">
      <c r="A28" s="59"/>
      <c r="B28" s="153"/>
      <c r="C28" s="197"/>
      <c r="U28" s="173"/>
    </row>
    <row r="29" spans="1:24" s="27" customFormat="1" ht="45" customHeight="1" x14ac:dyDescent="0.3">
      <c r="A29" s="59"/>
      <c r="B29" s="140" t="s">
        <v>37</v>
      </c>
      <c r="C29" s="139"/>
      <c r="D29" s="139"/>
      <c r="E29" s="139"/>
      <c r="F29" s="139"/>
      <c r="G29" s="139"/>
      <c r="H29" s="139"/>
      <c r="I29" s="139"/>
      <c r="J29" s="139"/>
      <c r="K29" s="139"/>
      <c r="L29" s="139"/>
      <c r="M29" s="139"/>
      <c r="N29" s="139"/>
      <c r="O29" s="139"/>
      <c r="P29" s="139"/>
      <c r="Q29" s="139"/>
      <c r="R29" s="411"/>
      <c r="S29" s="139"/>
      <c r="T29" s="139"/>
      <c r="U29" s="439"/>
      <c r="V29" s="139"/>
      <c r="W29" s="139"/>
      <c r="X29" s="139"/>
    </row>
    <row r="30" spans="1:24" s="27" customFormat="1" ht="141.75" customHeight="1" x14ac:dyDescent="0.3">
      <c r="A30" s="59"/>
      <c r="B30" s="140" t="s">
        <v>222</v>
      </c>
      <c r="C30" s="140"/>
      <c r="D30" s="141"/>
      <c r="E30" s="141"/>
      <c r="F30" s="141"/>
      <c r="G30" s="141"/>
      <c r="H30" s="141"/>
      <c r="I30" s="54"/>
      <c r="J30" s="54"/>
      <c r="K30" s="54"/>
      <c r="L30" s="54"/>
      <c r="M30" s="54"/>
      <c r="N30" s="54"/>
      <c r="O30" s="54"/>
      <c r="P30" s="54"/>
      <c r="Q30" s="54"/>
      <c r="R30" s="54"/>
      <c r="S30" s="54"/>
      <c r="T30" s="54"/>
      <c r="U30" s="440"/>
      <c r="V30" s="54"/>
      <c r="W30" s="54"/>
      <c r="X30" s="54"/>
    </row>
    <row r="31" spans="1:24" s="27" customFormat="1" ht="45" customHeight="1" x14ac:dyDescent="0.3">
      <c r="A31" s="59"/>
      <c r="B31" s="140" t="s">
        <v>34</v>
      </c>
      <c r="C31" s="139"/>
      <c r="D31" s="139"/>
      <c r="E31" s="139"/>
      <c r="F31" s="139"/>
      <c r="G31" s="139"/>
      <c r="H31" s="139"/>
      <c r="I31" s="139"/>
      <c r="J31" s="139"/>
      <c r="K31" s="139"/>
      <c r="L31" s="139"/>
      <c r="M31" s="139"/>
      <c r="N31" s="139"/>
      <c r="O31" s="139"/>
      <c r="P31" s="139"/>
      <c r="Q31" s="139"/>
      <c r="R31" s="139"/>
      <c r="S31" s="139"/>
      <c r="T31" s="139"/>
      <c r="U31" s="441"/>
      <c r="V31" s="139"/>
      <c r="W31" s="139"/>
      <c r="X31" s="139"/>
    </row>
    <row r="32" spans="1:24" s="27" customFormat="1" ht="48" customHeight="1" x14ac:dyDescent="0.3">
      <c r="A32" s="59"/>
      <c r="B32" s="205" t="s">
        <v>41</v>
      </c>
      <c r="C32" s="138"/>
      <c r="D32" s="138"/>
      <c r="E32" s="138"/>
      <c r="F32" s="138"/>
      <c r="G32" s="138"/>
      <c r="H32" s="138"/>
      <c r="I32" s="138"/>
      <c r="J32" s="138"/>
      <c r="K32" s="138"/>
      <c r="L32" s="138"/>
      <c r="M32" s="138"/>
      <c r="N32" s="138"/>
      <c r="O32" s="138"/>
      <c r="P32" s="138"/>
      <c r="Q32" s="138"/>
      <c r="R32" s="138"/>
      <c r="S32" s="138"/>
      <c r="T32" s="138"/>
      <c r="U32" s="138"/>
      <c r="V32" s="138"/>
      <c r="W32" s="138"/>
      <c r="X32" s="138"/>
    </row>
    <row r="33" spans="2:5" ht="63.75" customHeight="1" x14ac:dyDescent="0.3">
      <c r="B33" s="206" t="s">
        <v>64</v>
      </c>
      <c r="C33" s="197"/>
      <c r="E33" s="53"/>
    </row>
  </sheetData>
  <mergeCells count="1">
    <mergeCell ref="B2:B5"/>
  </mergeCells>
  <pageMargins left="0.7" right="0.7" top="0.75" bottom="0.75" header="0.3" footer="0.3"/>
  <pageSetup scale="41" fitToWidth="0" orientation="landscape" r:id="rId1"/>
  <headerFooter>
    <oddHeader>&amp;RNP</oddHeader>
    <oddFooter>&amp;CTab 07 of 12&amp;RExhibit 1 NP</oddFooter>
  </headerFooter>
  <rowBreaks count="1" manualBreakCount="1">
    <brk id="82" max="16383" man="1"/>
  </rowBreaks>
  <colBreaks count="2" manualBreakCount="2">
    <brk id="9" max="32" man="1"/>
    <brk id="16" max="32"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theme="0" tint="-0.249977111117893"/>
  </sheetPr>
  <dimension ref="A1:Y73"/>
  <sheetViews>
    <sheetView view="pageLayout" topLeftCell="A28" zoomScale="40" zoomScaleNormal="100" zoomScaleSheetLayoutView="55" zoomScalePageLayoutView="40" workbookViewId="0">
      <selection activeCell="A9" sqref="A9"/>
    </sheetView>
  </sheetViews>
  <sheetFormatPr defaultRowHeight="15" x14ac:dyDescent="0.25"/>
  <cols>
    <col min="1" max="1" width="2.140625" style="57" customWidth="1"/>
    <col min="2" max="2" width="66.7109375" style="125" customWidth="1"/>
    <col min="3" max="3" width="1.7109375" style="176" customWidth="1"/>
    <col min="4" max="8" width="20.7109375" style="57" customWidth="1"/>
    <col min="9" max="9" width="1.7109375" customWidth="1"/>
    <col min="10" max="10" width="1.7109375" style="57" customWidth="1"/>
    <col min="11" max="15" width="20.7109375" customWidth="1"/>
    <col min="16" max="16" width="1.7109375" customWidth="1"/>
    <col min="17" max="17" width="1.7109375" style="57" customWidth="1"/>
    <col min="18" max="22" width="20.7109375" customWidth="1"/>
    <col min="23" max="23" width="1.7109375" customWidth="1"/>
    <col min="24" max="24" width="18.7109375" customWidth="1"/>
  </cols>
  <sheetData>
    <row r="1" spans="1:25" s="67" customFormat="1" ht="7.5" customHeight="1" thickBot="1" x14ac:dyDescent="0.55000000000000004">
      <c r="B1" s="184"/>
      <c r="C1" s="184"/>
      <c r="D1" s="198"/>
      <c r="E1" s="198"/>
      <c r="F1" s="185"/>
      <c r="G1" s="185"/>
      <c r="H1" s="185"/>
      <c r="I1" s="8"/>
      <c r="J1" s="8"/>
      <c r="K1" s="8"/>
      <c r="L1" s="8"/>
      <c r="M1" s="8"/>
      <c r="N1" s="8"/>
      <c r="O1" s="8"/>
      <c r="P1" s="8"/>
      <c r="Q1" s="8"/>
      <c r="R1" s="8"/>
      <c r="S1" s="8"/>
      <c r="T1" s="8"/>
      <c r="U1" s="8"/>
    </row>
    <row r="2" spans="1:25" s="57" customFormat="1" ht="30" customHeight="1" x14ac:dyDescent="0.4">
      <c r="B2" s="459" t="s">
        <v>135</v>
      </c>
      <c r="C2" s="187"/>
      <c r="D2" s="126" t="s">
        <v>65</v>
      </c>
      <c r="E2" s="127"/>
      <c r="F2" s="128"/>
      <c r="G2" s="128"/>
      <c r="H2" s="129"/>
      <c r="I2" s="169"/>
      <c r="J2" s="169"/>
      <c r="K2" s="126" t="s">
        <v>65</v>
      </c>
      <c r="L2" s="127"/>
      <c r="M2" s="128"/>
      <c r="N2" s="128"/>
      <c r="O2" s="129"/>
      <c r="P2" s="48"/>
      <c r="Q2" s="48"/>
      <c r="R2" s="126" t="s">
        <v>65</v>
      </c>
      <c r="S2" s="127"/>
      <c r="T2" s="128"/>
      <c r="U2" s="128"/>
      <c r="V2" s="129"/>
      <c r="X2" s="176"/>
      <c r="Y2" s="176"/>
    </row>
    <row r="3" spans="1:25" s="57" customFormat="1" ht="30" customHeight="1" x14ac:dyDescent="0.5">
      <c r="B3" s="466"/>
      <c r="C3" s="207"/>
      <c r="D3" s="135" t="str">
        <f>Costs!$D$3</f>
        <v>Report Date: 02/25/2016</v>
      </c>
      <c r="E3" s="136"/>
      <c r="F3" s="48"/>
      <c r="G3" s="48"/>
      <c r="H3" s="137"/>
      <c r="I3" s="169"/>
      <c r="J3" s="169"/>
      <c r="K3" s="135" t="str">
        <f>Costs!$D$3</f>
        <v>Report Date: 02/25/2016</v>
      </c>
      <c r="L3" s="136"/>
      <c r="M3" s="48"/>
      <c r="N3" s="48"/>
      <c r="O3" s="137"/>
      <c r="P3" s="48"/>
      <c r="Q3" s="48"/>
      <c r="R3" s="135" t="str">
        <f>Costs!$D$3</f>
        <v>Report Date: 02/25/2016</v>
      </c>
      <c r="S3" s="136"/>
      <c r="T3" s="48"/>
      <c r="U3" s="48"/>
      <c r="V3" s="137"/>
      <c r="W3" s="6"/>
      <c r="X3" s="177"/>
      <c r="Y3" s="177"/>
    </row>
    <row r="4" spans="1:25" s="57" customFormat="1" ht="30" customHeight="1" x14ac:dyDescent="0.5">
      <c r="B4" s="466"/>
      <c r="C4" s="207"/>
      <c r="D4" s="135" t="s">
        <v>72</v>
      </c>
      <c r="E4" s="136"/>
      <c r="F4" s="48"/>
      <c r="G4" s="48"/>
      <c r="H4" s="137"/>
      <c r="I4" s="169"/>
      <c r="J4" s="169"/>
      <c r="K4" s="135" t="s">
        <v>104</v>
      </c>
      <c r="L4" s="136"/>
      <c r="M4" s="48"/>
      <c r="N4" s="48"/>
      <c r="O4" s="137"/>
      <c r="P4" s="48"/>
      <c r="Q4" s="48"/>
      <c r="R4" s="135" t="s">
        <v>105</v>
      </c>
      <c r="S4" s="136"/>
      <c r="T4" s="48"/>
      <c r="U4" s="48"/>
      <c r="V4" s="137"/>
      <c r="W4" s="6"/>
      <c r="X4" s="177"/>
      <c r="Y4" s="177"/>
    </row>
    <row r="5" spans="1:25" s="57" customFormat="1" ht="30" customHeight="1" thickBot="1" x14ac:dyDescent="0.55000000000000004">
      <c r="B5" s="467"/>
      <c r="C5" s="207"/>
      <c r="D5" s="131" t="s">
        <v>59</v>
      </c>
      <c r="E5" s="132"/>
      <c r="F5" s="133"/>
      <c r="G5" s="133"/>
      <c r="H5" s="134"/>
      <c r="I5" s="169"/>
      <c r="J5" s="169"/>
      <c r="K5" s="131" t="s">
        <v>59</v>
      </c>
      <c r="L5" s="132"/>
      <c r="M5" s="133"/>
      <c r="N5" s="133"/>
      <c r="O5" s="134"/>
      <c r="P5" s="48"/>
      <c r="Q5" s="48"/>
      <c r="R5" s="131" t="s">
        <v>59</v>
      </c>
      <c r="S5" s="132"/>
      <c r="T5" s="133"/>
      <c r="U5" s="133"/>
      <c r="V5" s="134"/>
      <c r="W5" s="8"/>
      <c r="X5" s="162"/>
      <c r="Y5" s="162"/>
    </row>
    <row r="6" spans="1:25" s="1" customFormat="1" ht="9.75" customHeight="1" x14ac:dyDescent="0.5">
      <c r="A6" s="57"/>
      <c r="B6" s="136"/>
      <c r="C6" s="208"/>
      <c r="D6" s="136"/>
      <c r="E6" s="136"/>
      <c r="F6" s="48"/>
      <c r="G6" s="48"/>
      <c r="H6" s="48"/>
      <c r="I6" s="8"/>
      <c r="J6" s="8"/>
      <c r="K6" s="8"/>
      <c r="L6" s="8"/>
      <c r="M6" s="8"/>
      <c r="N6" s="8"/>
      <c r="O6" s="8"/>
      <c r="P6" s="8"/>
      <c r="Q6" s="8"/>
      <c r="R6" s="8"/>
      <c r="S6" s="8"/>
      <c r="T6" s="8"/>
      <c r="U6" s="8"/>
      <c r="V6" s="8"/>
      <c r="W6" s="8"/>
      <c r="X6" s="8"/>
    </row>
    <row r="7" spans="1:25" s="1" customFormat="1" ht="24" customHeight="1" x14ac:dyDescent="0.5">
      <c r="A7" s="57"/>
      <c r="B7" s="9"/>
      <c r="C7" s="210"/>
      <c r="D7" s="468" t="s">
        <v>30</v>
      </c>
      <c r="E7" s="471"/>
      <c r="F7" s="471"/>
      <c r="G7" s="471"/>
      <c r="H7" s="472"/>
      <c r="I7" s="8"/>
      <c r="J7" s="8"/>
      <c r="K7" s="468" t="s">
        <v>31</v>
      </c>
      <c r="L7" s="469"/>
      <c r="M7" s="469"/>
      <c r="N7" s="469"/>
      <c r="O7" s="470"/>
      <c r="P7" s="8"/>
      <c r="Q7" s="8"/>
      <c r="R7" s="468" t="s">
        <v>32</v>
      </c>
      <c r="S7" s="469"/>
      <c r="T7" s="469"/>
      <c r="U7" s="469"/>
      <c r="V7" s="470"/>
      <c r="W7" s="8"/>
      <c r="X7" s="8"/>
    </row>
    <row r="8" spans="1:25" ht="15" customHeight="1" x14ac:dyDescent="0.25">
      <c r="I8" s="1"/>
      <c r="K8" s="1"/>
      <c r="L8" s="1"/>
      <c r="M8" s="1"/>
      <c r="N8" s="1"/>
      <c r="O8" s="1"/>
      <c r="P8" s="1"/>
      <c r="R8" s="1"/>
      <c r="S8" s="1"/>
      <c r="T8" s="1"/>
      <c r="U8" s="1"/>
      <c r="V8" s="1"/>
      <c r="W8" s="1"/>
      <c r="X8" s="1"/>
    </row>
    <row r="9" spans="1:25" ht="72.75" customHeight="1" x14ac:dyDescent="0.5">
      <c r="B9" s="10" t="s">
        <v>151</v>
      </c>
      <c r="C9" s="211"/>
      <c r="D9" s="296" t="s">
        <v>24</v>
      </c>
      <c r="E9" s="296" t="s">
        <v>91</v>
      </c>
      <c r="F9" s="296" t="s">
        <v>26</v>
      </c>
      <c r="G9" s="296" t="s">
        <v>27</v>
      </c>
      <c r="H9" s="296" t="s">
        <v>28</v>
      </c>
      <c r="I9" s="7"/>
      <c r="J9" s="7"/>
      <c r="K9" s="11" t="s">
        <v>24</v>
      </c>
      <c r="L9" s="11" t="s">
        <v>91</v>
      </c>
      <c r="M9" s="11" t="s">
        <v>26</v>
      </c>
      <c r="N9" s="11" t="s">
        <v>27</v>
      </c>
      <c r="O9" s="11" t="s">
        <v>28</v>
      </c>
      <c r="P9" s="7"/>
      <c r="Q9" s="7"/>
      <c r="R9" s="11" t="s">
        <v>24</v>
      </c>
      <c r="S9" s="11" t="s">
        <v>91</v>
      </c>
      <c r="T9" s="11" t="s">
        <v>26</v>
      </c>
      <c r="U9" s="11" t="s">
        <v>27</v>
      </c>
      <c r="V9" s="11" t="s">
        <v>28</v>
      </c>
      <c r="W9" s="7"/>
      <c r="X9" s="8"/>
    </row>
    <row r="10" spans="1:25" ht="18" customHeight="1" x14ac:dyDescent="0.5">
      <c r="B10" s="216" t="str">
        <f>Costs!B8</f>
        <v>Standard</v>
      </c>
      <c r="C10" s="212"/>
      <c r="D10" s="370">
        <v>2.79</v>
      </c>
      <c r="E10" s="370">
        <v>6.47</v>
      </c>
      <c r="F10" s="370">
        <v>4.3499999999999996</v>
      </c>
      <c r="G10" s="370">
        <v>0.79</v>
      </c>
      <c r="H10" s="370"/>
      <c r="I10" s="5"/>
      <c r="J10" s="5"/>
      <c r="K10" s="78">
        <v>3.524296171345334</v>
      </c>
      <c r="L10" s="78">
        <v>7.6180763261751272</v>
      </c>
      <c r="M10" s="78">
        <v>5.0029972200820829</v>
      </c>
      <c r="N10" s="78">
        <v>0.81583228552176934</v>
      </c>
      <c r="O10" s="78">
        <v>4.3117511525824952</v>
      </c>
      <c r="P10" s="5"/>
      <c r="Q10" s="5"/>
      <c r="R10" s="78">
        <v>3.4463565486830068</v>
      </c>
      <c r="S10" s="78">
        <v>7.1504574845475819</v>
      </c>
      <c r="T10" s="78">
        <v>4.9930481328881644</v>
      </c>
      <c r="U10" s="78">
        <v>0.82044379233578479</v>
      </c>
      <c r="V10" s="78">
        <v>4.1675319535450557</v>
      </c>
      <c r="W10" s="5"/>
      <c r="X10" s="8"/>
    </row>
    <row r="11" spans="1:25" ht="18" customHeight="1" x14ac:dyDescent="0.5">
      <c r="B11" s="216" t="str">
        <f>Costs!B9</f>
        <v>Custom</v>
      </c>
      <c r="C11" s="212"/>
      <c r="D11" s="370">
        <v>2.0699999999999998</v>
      </c>
      <c r="E11" s="370">
        <v>6.47</v>
      </c>
      <c r="F11" s="370">
        <v>2.57</v>
      </c>
      <c r="G11" s="370">
        <v>0.9</v>
      </c>
      <c r="H11" s="370"/>
      <c r="I11" s="5"/>
      <c r="J11" s="5"/>
      <c r="K11" s="78">
        <v>2.2686091897970968</v>
      </c>
      <c r="L11" s="78">
        <v>8.7542099510120917</v>
      </c>
      <c r="M11" s="78">
        <v>2.6404019772290859</v>
      </c>
      <c r="N11" s="78">
        <v>0.89708586021834469</v>
      </c>
      <c r="O11" s="78">
        <v>2.7813965500355815</v>
      </c>
      <c r="P11" s="5"/>
      <c r="Q11" s="5"/>
      <c r="R11" s="78">
        <v>2.1842190420684151</v>
      </c>
      <c r="S11" s="78">
        <v>9.0602868771221026</v>
      </c>
      <c r="T11" s="78">
        <v>2.6077809856662464</v>
      </c>
      <c r="U11" s="78">
        <v>0.8853008723068756</v>
      </c>
      <c r="V11" s="78">
        <v>2.6580542314974287</v>
      </c>
      <c r="W11" s="5"/>
      <c r="X11" s="8"/>
    </row>
    <row r="12" spans="1:25" ht="18" customHeight="1" x14ac:dyDescent="0.5">
      <c r="B12" s="216" t="str">
        <f>Costs!B10</f>
        <v>Retro-commissioning</v>
      </c>
      <c r="C12" s="212"/>
      <c r="D12" s="370">
        <v>0.54</v>
      </c>
      <c r="E12" s="370">
        <v>0.54</v>
      </c>
      <c r="F12" s="370">
        <v>9.8000000000000007</v>
      </c>
      <c r="G12" s="370">
        <v>0.36</v>
      </c>
      <c r="H12" s="370"/>
      <c r="I12" s="5"/>
      <c r="J12" s="5"/>
      <c r="K12" s="78">
        <v>4.3462295350061551</v>
      </c>
      <c r="L12" s="78">
        <v>4.320753265991196</v>
      </c>
      <c r="M12" s="78">
        <v>8.4689427525424996</v>
      </c>
      <c r="N12" s="78">
        <v>0.84956845266382042</v>
      </c>
      <c r="O12" s="78">
        <v>5.2027723627762459</v>
      </c>
      <c r="P12" s="5"/>
      <c r="Q12" s="5"/>
      <c r="R12" s="78">
        <v>5.8277022714083744</v>
      </c>
      <c r="S12" s="78">
        <v>6.1944801864564134</v>
      </c>
      <c r="T12" s="78">
        <v>7.2680664688563716</v>
      </c>
      <c r="U12" s="78">
        <v>1.0063399883179025</v>
      </c>
      <c r="V12" s="78">
        <v>6.9316460298821285</v>
      </c>
      <c r="W12" s="5"/>
      <c r="X12" s="8"/>
    </row>
    <row r="13" spans="1:25" ht="18" customHeight="1" x14ac:dyDescent="0.5">
      <c r="B13" s="216" t="str">
        <f>Costs!B11</f>
        <v>New Construction</v>
      </c>
      <c r="C13" s="212"/>
      <c r="D13" s="370">
        <v>0.34</v>
      </c>
      <c r="E13" s="370">
        <v>0.36</v>
      </c>
      <c r="F13" s="370">
        <v>3.64</v>
      </c>
      <c r="G13" s="370">
        <v>0.26</v>
      </c>
      <c r="H13" s="370"/>
      <c r="I13" s="5"/>
      <c r="J13" s="5"/>
      <c r="K13" s="78">
        <v>1.7530117094079736</v>
      </c>
      <c r="L13" s="78">
        <v>7.0933911387607989</v>
      </c>
      <c r="M13" s="78">
        <v>1.9736350961385003</v>
      </c>
      <c r="N13" s="78">
        <v>0.9148318021732158</v>
      </c>
      <c r="O13" s="78">
        <v>2.1248608118454566</v>
      </c>
      <c r="P13" s="5"/>
      <c r="Q13" s="5"/>
      <c r="R13" s="78">
        <v>3.4000129624961706</v>
      </c>
      <c r="S13" s="78">
        <v>13.911528181169828</v>
      </c>
      <c r="T13" s="78">
        <v>3.310456546172468</v>
      </c>
      <c r="U13" s="78">
        <v>1.0909052266286741</v>
      </c>
      <c r="V13" s="78">
        <v>4.2489050828923549</v>
      </c>
      <c r="W13" s="5"/>
      <c r="X13" s="8"/>
    </row>
    <row r="14" spans="1:25" ht="18" customHeight="1" x14ac:dyDescent="0.5">
      <c r="B14" s="217" t="str">
        <f>Costs!B12</f>
        <v>Business Subtotal</v>
      </c>
      <c r="C14" s="213"/>
      <c r="D14" s="371">
        <v>2.1800000000000002</v>
      </c>
      <c r="E14" s="371">
        <v>6.04</v>
      </c>
      <c r="F14" s="371">
        <v>2.92</v>
      </c>
      <c r="G14" s="371">
        <v>0.86</v>
      </c>
      <c r="H14" s="371"/>
      <c r="I14" s="5"/>
      <c r="J14" s="5"/>
      <c r="K14" s="79">
        <v>2.5105771831623578</v>
      </c>
      <c r="L14" s="79">
        <v>7.7517530410403497</v>
      </c>
      <c r="M14" s="79">
        <v>3.0865129613012998</v>
      </c>
      <c r="N14" s="79">
        <v>0.87262441803270518</v>
      </c>
      <c r="O14" s="79">
        <v>3.0681610766485816</v>
      </c>
      <c r="P14" s="5"/>
      <c r="Q14" s="5"/>
      <c r="R14" s="79">
        <v>2.5831751326295325</v>
      </c>
      <c r="S14" s="79">
        <v>8.103586848390373</v>
      </c>
      <c r="T14" s="79">
        <v>3.139237381834699</v>
      </c>
      <c r="U14" s="79">
        <v>0.89998815113679609</v>
      </c>
      <c r="V14" s="79">
        <v>3.1434311516270621</v>
      </c>
      <c r="W14" s="5"/>
      <c r="X14" s="8"/>
    </row>
    <row r="15" spans="1:25" ht="18" customHeight="1" x14ac:dyDescent="0.5">
      <c r="B15" s="218" t="str">
        <f>Costs!B13</f>
        <v>Lighting</v>
      </c>
      <c r="C15" s="212"/>
      <c r="D15" s="372">
        <v>7.34</v>
      </c>
      <c r="E15" s="372">
        <v>10.42</v>
      </c>
      <c r="F15" s="372">
        <v>28.84</v>
      </c>
      <c r="G15" s="372">
        <v>0.57999999999999996</v>
      </c>
      <c r="H15" s="372"/>
      <c r="I15" s="5"/>
      <c r="J15" s="5"/>
      <c r="K15" s="76">
        <v>3.610362599421193</v>
      </c>
      <c r="L15" s="76">
        <v>8.3397277207125313</v>
      </c>
      <c r="M15" s="76">
        <v>8.5631493445609497</v>
      </c>
      <c r="N15" s="76">
        <v>0.57966527996690997</v>
      </c>
      <c r="O15" s="76">
        <v>4.4162445715535643</v>
      </c>
      <c r="P15" s="5"/>
      <c r="Q15" s="5"/>
      <c r="R15" s="76">
        <v>2.2165749426773114</v>
      </c>
      <c r="S15" s="76">
        <v>7.7975345350233471</v>
      </c>
      <c r="T15" s="76">
        <v>4.2049650902135269</v>
      </c>
      <c r="U15" s="76">
        <v>0.58903250039124522</v>
      </c>
      <c r="V15" s="76">
        <v>3.0108424558839819</v>
      </c>
      <c r="W15" s="5"/>
      <c r="X15" s="8"/>
    </row>
    <row r="16" spans="1:25" ht="18" customHeight="1" x14ac:dyDescent="0.5">
      <c r="B16" s="218" t="str">
        <f>Costs!B14</f>
        <v>Energy Efficient Products</v>
      </c>
      <c r="C16" s="212"/>
      <c r="D16" s="372">
        <v>2.75</v>
      </c>
      <c r="E16" s="372">
        <v>6.45</v>
      </c>
      <c r="F16" s="372">
        <v>5.76</v>
      </c>
      <c r="G16" s="372">
        <v>0.62</v>
      </c>
      <c r="H16" s="372"/>
      <c r="I16" s="5"/>
      <c r="J16" s="5"/>
      <c r="K16" s="76">
        <v>2.2936468683670932</v>
      </c>
      <c r="L16" s="76">
        <v>3.6212967255791657</v>
      </c>
      <c r="M16" s="76">
        <v>5.2876795277792823</v>
      </c>
      <c r="N16" s="76">
        <v>0.59150910904400711</v>
      </c>
      <c r="O16" s="76">
        <v>2.78298185109688</v>
      </c>
      <c r="P16" s="5"/>
      <c r="Q16" s="5"/>
      <c r="R16" s="76">
        <v>1.924912821886404</v>
      </c>
      <c r="S16" s="76">
        <v>3.0861867612403109</v>
      </c>
      <c r="T16" s="76">
        <v>4.3535077071148853</v>
      </c>
      <c r="U16" s="76">
        <v>0.60714186719118468</v>
      </c>
      <c r="V16" s="76">
        <v>2.3206744261940382</v>
      </c>
      <c r="W16" s="5"/>
      <c r="X16" s="8"/>
    </row>
    <row r="17" spans="2:24" ht="18" customHeight="1" x14ac:dyDescent="0.5">
      <c r="B17" s="218" t="str">
        <f>Costs!B15</f>
        <v>HVAC</v>
      </c>
      <c r="C17" s="212"/>
      <c r="D17" s="372">
        <v>2.39</v>
      </c>
      <c r="E17" s="372">
        <v>5.29</v>
      </c>
      <c r="F17" s="372">
        <v>3.36</v>
      </c>
      <c r="G17" s="372">
        <v>0.82</v>
      </c>
      <c r="H17" s="372"/>
      <c r="I17" s="5"/>
      <c r="J17" s="5"/>
      <c r="K17" s="76">
        <v>2.7397038838826613</v>
      </c>
      <c r="L17" s="76">
        <v>5.9259946106013173</v>
      </c>
      <c r="M17" s="76">
        <v>3.6943908408340151</v>
      </c>
      <c r="N17" s="76">
        <v>0.83579253672001175</v>
      </c>
      <c r="O17" s="76">
        <v>3.3583542628235921</v>
      </c>
      <c r="P17" s="5"/>
      <c r="Q17" s="5"/>
      <c r="R17" s="76">
        <v>2.7974973530066629</v>
      </c>
      <c r="S17" s="76">
        <v>5.4059794998448227</v>
      </c>
      <c r="T17" s="76">
        <v>3.9292859788109999</v>
      </c>
      <c r="U17" s="76">
        <v>0.83240661631046264</v>
      </c>
      <c r="V17" s="76">
        <v>3.4063067567824277</v>
      </c>
      <c r="W17" s="5"/>
      <c r="X17" s="8"/>
    </row>
    <row r="18" spans="2:24" ht="18" customHeight="1" x14ac:dyDescent="0.5">
      <c r="B18" s="218" t="str">
        <f>Costs!B16</f>
        <v>Refrigerator Recycling</v>
      </c>
      <c r="C18" s="212"/>
      <c r="D18" s="372">
        <v>3.14</v>
      </c>
      <c r="E18" s="372">
        <v>3.14</v>
      </c>
      <c r="F18" s="373" t="s">
        <v>109</v>
      </c>
      <c r="G18" s="372">
        <v>0.62</v>
      </c>
      <c r="H18" s="372"/>
      <c r="I18" s="5"/>
      <c r="J18" s="5"/>
      <c r="K18" s="76">
        <v>3.4736122277999963</v>
      </c>
      <c r="L18" s="76">
        <v>3.4736122277999963</v>
      </c>
      <c r="M18" s="450" t="s">
        <v>177</v>
      </c>
      <c r="N18" s="76">
        <v>0.64716984172334335</v>
      </c>
      <c r="O18" s="76">
        <v>3.940250973131187</v>
      </c>
      <c r="P18" s="5"/>
      <c r="Q18" s="5"/>
      <c r="R18" s="76">
        <v>2.9813443641490074</v>
      </c>
      <c r="S18" s="76">
        <v>2.9813443641490074</v>
      </c>
      <c r="T18" s="450" t="s">
        <v>177</v>
      </c>
      <c r="U18" s="76">
        <v>0.63796683573753932</v>
      </c>
      <c r="V18" s="76">
        <v>3.3434732314189968</v>
      </c>
      <c r="W18" s="5"/>
      <c r="X18" s="8"/>
    </row>
    <row r="19" spans="2:24" ht="18" customHeight="1" x14ac:dyDescent="0.5">
      <c r="B19" s="218" t="str">
        <f>Costs!B17</f>
        <v>Home Energy Performance</v>
      </c>
      <c r="C19" s="212"/>
      <c r="D19" s="372">
        <v>0.98</v>
      </c>
      <c r="E19" s="372">
        <v>1.07</v>
      </c>
      <c r="F19" s="372">
        <v>3.18</v>
      </c>
      <c r="G19" s="372">
        <v>0.43</v>
      </c>
      <c r="H19" s="372"/>
      <c r="I19" s="5"/>
      <c r="J19" s="5"/>
      <c r="K19" s="76">
        <v>0.93853486361260841</v>
      </c>
      <c r="L19" s="76">
        <v>1.4176268568362567</v>
      </c>
      <c r="M19" s="76">
        <v>2.056244573646945</v>
      </c>
      <c r="N19" s="76">
        <v>0.5146501590293947</v>
      </c>
      <c r="O19" s="76">
        <v>1.1891803576169466</v>
      </c>
      <c r="P19" s="5"/>
      <c r="Q19" s="5"/>
      <c r="R19" s="76">
        <v>1.3072660130656184</v>
      </c>
      <c r="S19" s="76">
        <v>2.1941992914229869</v>
      </c>
      <c r="T19" s="76">
        <v>2.3279626273185721</v>
      </c>
      <c r="U19" s="76">
        <v>0.6204694828558609</v>
      </c>
      <c r="V19" s="76">
        <v>1.6249377011326536</v>
      </c>
      <c r="W19" s="5"/>
      <c r="X19" s="8"/>
    </row>
    <row r="20" spans="2:24" ht="18" customHeight="1" x14ac:dyDescent="0.5">
      <c r="B20" s="218" t="str">
        <f>Costs!B18</f>
        <v>New Homes</v>
      </c>
      <c r="C20" s="212"/>
      <c r="D20" s="76">
        <v>0.72</v>
      </c>
      <c r="E20" s="76">
        <v>0.88</v>
      </c>
      <c r="F20" s="76">
        <v>3.18</v>
      </c>
      <c r="G20" s="76">
        <v>0.45</v>
      </c>
      <c r="H20" s="76"/>
      <c r="I20" s="5"/>
      <c r="J20" s="5"/>
      <c r="K20" s="76">
        <v>1.2701974529998314</v>
      </c>
      <c r="L20" s="76">
        <v>2.306860738815129</v>
      </c>
      <c r="M20" s="76">
        <v>2.895031208587572</v>
      </c>
      <c r="N20" s="76">
        <v>0.63813930733292579</v>
      </c>
      <c r="O20" s="76">
        <v>1.6610560858349805</v>
      </c>
      <c r="P20" s="5"/>
      <c r="Q20" s="5"/>
      <c r="R20" s="76"/>
      <c r="S20" s="76"/>
      <c r="T20" s="76"/>
      <c r="U20" s="76"/>
      <c r="V20" s="76"/>
      <c r="W20" s="5"/>
      <c r="X20" s="8"/>
    </row>
    <row r="21" spans="2:24" ht="18" customHeight="1" x14ac:dyDescent="0.5">
      <c r="B21" s="218" t="str">
        <f>Costs!B19</f>
        <v>Low Income</v>
      </c>
      <c r="C21" s="212"/>
      <c r="D21" s="76">
        <v>1.21</v>
      </c>
      <c r="E21" s="76">
        <v>1.21</v>
      </c>
      <c r="F21" s="76">
        <v>3.62</v>
      </c>
      <c r="G21" s="76">
        <v>0.47</v>
      </c>
      <c r="H21" s="76"/>
      <c r="I21" s="5"/>
      <c r="J21" s="5"/>
      <c r="K21" s="76">
        <v>1.2618161077458105</v>
      </c>
      <c r="L21" s="76">
        <v>1.2618162692326211</v>
      </c>
      <c r="M21" s="76">
        <v>3.3211650411089031</v>
      </c>
      <c r="N21" s="76">
        <v>0.48940200285225949</v>
      </c>
      <c r="O21" s="76">
        <v>1.5430340243907823</v>
      </c>
      <c r="P21" s="5"/>
      <c r="Q21" s="5"/>
      <c r="R21" s="76">
        <v>1.3992277840603617</v>
      </c>
      <c r="S21" s="76">
        <v>1.2773499861431785</v>
      </c>
      <c r="T21" s="76">
        <v>3.2077306153913066</v>
      </c>
      <c r="U21" s="76">
        <v>0.53448521313941455</v>
      </c>
      <c r="V21" s="76">
        <v>1.66173109727715</v>
      </c>
      <c r="W21" s="5"/>
      <c r="X21" s="8"/>
    </row>
    <row r="22" spans="2:24" ht="18" customHeight="1" x14ac:dyDescent="0.5">
      <c r="B22" s="219" t="str">
        <f>Costs!B20</f>
        <v>Residential Subtotal</v>
      </c>
      <c r="C22" s="213"/>
      <c r="D22" s="77">
        <v>3.93</v>
      </c>
      <c r="E22" s="77">
        <v>6.22</v>
      </c>
      <c r="F22" s="77">
        <v>10</v>
      </c>
      <c r="G22" s="77">
        <v>0.62</v>
      </c>
      <c r="H22" s="77"/>
      <c r="I22" s="5"/>
      <c r="J22" s="5"/>
      <c r="K22" s="77">
        <v>2.9442165890124579</v>
      </c>
      <c r="L22" s="77">
        <v>5.5966745404070677</v>
      </c>
      <c r="M22" s="77">
        <v>6.0318993117013031</v>
      </c>
      <c r="N22" s="77">
        <v>0.64613838851662109</v>
      </c>
      <c r="O22" s="77">
        <v>3.594649631629776</v>
      </c>
      <c r="P22" s="5"/>
      <c r="Q22" s="5"/>
      <c r="R22" s="77">
        <v>2.3644950012799382</v>
      </c>
      <c r="S22" s="77">
        <v>4.7768769974439644</v>
      </c>
      <c r="T22" s="77">
        <v>4.2995172170122107</v>
      </c>
      <c r="U22" s="77">
        <v>0.68558185405000971</v>
      </c>
      <c r="V22" s="77">
        <v>2.9876448098337836</v>
      </c>
      <c r="W22" s="5"/>
      <c r="X22" s="8"/>
    </row>
    <row r="23" spans="2:24" ht="18" customHeight="1" x14ac:dyDescent="0.5">
      <c r="B23" s="220" t="s">
        <v>110</v>
      </c>
      <c r="C23" s="213"/>
      <c r="D23" s="248">
        <v>2.81</v>
      </c>
      <c r="E23" s="248">
        <v>5.0999999999999996</v>
      </c>
      <c r="F23" s="248">
        <v>6.17</v>
      </c>
      <c r="G23" s="248">
        <v>0.67</v>
      </c>
      <c r="H23" s="80"/>
      <c r="I23" s="5"/>
      <c r="J23" s="5"/>
      <c r="K23" s="80">
        <v>2.5800774468226066</v>
      </c>
      <c r="L23" s="80">
        <v>5.7227029666482059</v>
      </c>
      <c r="M23" s="80">
        <v>4.3443446135744246</v>
      </c>
      <c r="N23" s="80">
        <v>0.72717545510750126</v>
      </c>
      <c r="O23" s="80">
        <v>3.1515167721149915</v>
      </c>
      <c r="P23" s="5"/>
      <c r="Q23" s="5"/>
      <c r="R23" s="80">
        <v>2.5030559832951944</v>
      </c>
      <c r="S23" s="80">
        <v>6.5297425508488365</v>
      </c>
      <c r="T23" s="80">
        <v>3.5291953904297926</v>
      </c>
      <c r="U23" s="80">
        <v>0.81209045925975254</v>
      </c>
      <c r="V23" s="80">
        <v>3.0863547766248414</v>
      </c>
      <c r="W23" s="5"/>
      <c r="X23" s="8"/>
    </row>
    <row r="24" spans="2:24" ht="18" customHeight="1" x14ac:dyDescent="0.5">
      <c r="B24" s="221"/>
      <c r="C24" s="214"/>
      <c r="D24" s="33"/>
      <c r="E24" s="33"/>
      <c r="F24" s="33"/>
      <c r="G24" s="33"/>
      <c r="H24" s="33"/>
      <c r="I24" s="4"/>
      <c r="J24" s="4"/>
      <c r="K24" s="33"/>
      <c r="L24" s="33"/>
      <c r="M24" s="33"/>
      <c r="N24" s="33"/>
      <c r="O24" s="33"/>
      <c r="P24" s="4"/>
      <c r="Q24" s="4"/>
      <c r="R24" s="33"/>
      <c r="S24" s="33"/>
      <c r="T24" s="33"/>
      <c r="U24" s="33"/>
      <c r="V24" s="33"/>
      <c r="W24" s="4"/>
      <c r="X24" s="8"/>
    </row>
    <row r="25" spans="2:24" ht="36" customHeight="1" x14ac:dyDescent="0.5">
      <c r="B25" s="10" t="s">
        <v>152</v>
      </c>
      <c r="C25" s="211"/>
      <c r="D25" s="11" t="s">
        <v>24</v>
      </c>
      <c r="E25" s="11" t="s">
        <v>91</v>
      </c>
      <c r="F25" s="11" t="s">
        <v>26</v>
      </c>
      <c r="G25" s="11" t="s">
        <v>27</v>
      </c>
      <c r="H25" s="11" t="s">
        <v>28</v>
      </c>
      <c r="I25" s="7"/>
      <c r="J25" s="7"/>
      <c r="K25" s="11" t="s">
        <v>24</v>
      </c>
      <c r="L25" s="11" t="s">
        <v>91</v>
      </c>
      <c r="M25" s="11" t="s">
        <v>26</v>
      </c>
      <c r="N25" s="11" t="s">
        <v>27</v>
      </c>
      <c r="O25" s="11" t="s">
        <v>28</v>
      </c>
      <c r="P25" s="7"/>
      <c r="Q25" s="7"/>
      <c r="R25" s="11" t="s">
        <v>24</v>
      </c>
      <c r="S25" s="11" t="s">
        <v>25</v>
      </c>
      <c r="T25" s="11" t="s">
        <v>26</v>
      </c>
      <c r="U25" s="11" t="s">
        <v>27</v>
      </c>
      <c r="V25" s="11" t="s">
        <v>28</v>
      </c>
      <c r="W25" s="7"/>
      <c r="X25" s="8"/>
    </row>
    <row r="26" spans="2:24" ht="18" customHeight="1" x14ac:dyDescent="0.5">
      <c r="B26" s="216" t="s">
        <v>48</v>
      </c>
      <c r="C26" s="212"/>
      <c r="D26" s="78">
        <v>2.14</v>
      </c>
      <c r="E26" s="78">
        <v>3.15</v>
      </c>
      <c r="F26" s="78">
        <v>4.0999999999999996</v>
      </c>
      <c r="G26" s="78">
        <v>0.75</v>
      </c>
      <c r="H26" s="78"/>
      <c r="I26" s="5"/>
      <c r="J26" s="5"/>
      <c r="K26" s="78">
        <v>2.1121351909321047</v>
      </c>
      <c r="L26" s="78">
        <v>3.0810830037048946</v>
      </c>
      <c r="M26" s="78">
        <v>4.1533346613945223</v>
      </c>
      <c r="N26" s="78">
        <v>0.74555763795884178</v>
      </c>
      <c r="O26" s="78">
        <v>2.5091366219069315</v>
      </c>
      <c r="P26" s="5"/>
      <c r="Q26" s="5"/>
      <c r="R26" s="78">
        <v>2.1844367378084644</v>
      </c>
      <c r="S26" s="78">
        <v>3.2844821510350242</v>
      </c>
      <c r="T26" s="78">
        <v>4.0896013249879601</v>
      </c>
      <c r="U26" s="78">
        <v>0.7544246455461765</v>
      </c>
      <c r="V26" s="78">
        <v>2.55416400518429</v>
      </c>
      <c r="W26" s="5"/>
      <c r="X26" s="8"/>
    </row>
    <row r="27" spans="2:24" ht="18" customHeight="1" x14ac:dyDescent="0.5">
      <c r="B27" s="216" t="s">
        <v>49</v>
      </c>
      <c r="C27" s="212"/>
      <c r="D27" s="78">
        <v>1.77</v>
      </c>
      <c r="E27" s="78">
        <v>3.55</v>
      </c>
      <c r="F27" s="78">
        <v>2.62</v>
      </c>
      <c r="G27" s="78">
        <v>0.82</v>
      </c>
      <c r="H27" s="78"/>
      <c r="I27" s="5"/>
      <c r="J27" s="5"/>
      <c r="K27" s="78">
        <v>1.75103961292925</v>
      </c>
      <c r="L27" s="78">
        <v>3.4956167515723928</v>
      </c>
      <c r="M27" s="78">
        <v>2.6270115588046519</v>
      </c>
      <c r="N27" s="78">
        <v>0.81565683390958377</v>
      </c>
      <c r="O27" s="78">
        <v>2.097428478380829</v>
      </c>
      <c r="P27" s="5"/>
      <c r="Q27" s="5"/>
      <c r="R27" s="78">
        <v>1.8467436216632129</v>
      </c>
      <c r="S27" s="78">
        <v>3.7989906676072791</v>
      </c>
      <c r="T27" s="78">
        <v>2.6289755651636328</v>
      </c>
      <c r="U27" s="78">
        <v>0.84661012353185994</v>
      </c>
      <c r="V27" s="78">
        <v>2.1883189091115947</v>
      </c>
      <c r="W27" s="5"/>
      <c r="X27" s="8"/>
    </row>
    <row r="28" spans="2:24" ht="18" customHeight="1" x14ac:dyDescent="0.5">
      <c r="B28" s="216" t="s">
        <v>50</v>
      </c>
      <c r="C28" s="212"/>
      <c r="D28" s="78">
        <v>1.7</v>
      </c>
      <c r="E28" s="78">
        <v>3.77</v>
      </c>
      <c r="F28" s="78">
        <v>2.5099999999999998</v>
      </c>
      <c r="G28" s="78">
        <v>0.79</v>
      </c>
      <c r="H28" s="78"/>
      <c r="I28" s="5"/>
      <c r="J28" s="5"/>
      <c r="K28" s="78">
        <v>1.6698439797783104</v>
      </c>
      <c r="L28" s="78">
        <v>3.5893310770547733</v>
      </c>
      <c r="M28" s="78">
        <v>2.5357795440982511</v>
      </c>
      <c r="N28" s="78">
        <v>0.78688236912731147</v>
      </c>
      <c r="O28" s="78">
        <v>1.9703349503724246</v>
      </c>
      <c r="P28" s="5"/>
      <c r="Q28" s="5"/>
      <c r="R28" s="78">
        <v>1.8034920910317789</v>
      </c>
      <c r="S28" s="78">
        <v>4.3150139821044409</v>
      </c>
      <c r="T28" s="78">
        <v>2.4988335184737016</v>
      </c>
      <c r="U28" s="78">
        <v>0.82267823658262029</v>
      </c>
      <c r="V28" s="78">
        <v>2.0953953775759384</v>
      </c>
      <c r="W28" s="5"/>
      <c r="X28" s="8"/>
    </row>
    <row r="29" spans="2:24" ht="18" customHeight="1" x14ac:dyDescent="0.5">
      <c r="B29" s="216" t="s">
        <v>51</v>
      </c>
      <c r="C29" s="212"/>
      <c r="D29" s="78">
        <v>1.36</v>
      </c>
      <c r="E29" s="78">
        <v>2.2200000000000002</v>
      </c>
      <c r="F29" s="78">
        <v>2.42</v>
      </c>
      <c r="G29" s="78">
        <v>0.71</v>
      </c>
      <c r="H29" s="78"/>
      <c r="I29" s="5"/>
      <c r="J29" s="5"/>
      <c r="K29" s="78">
        <v>1.3374666256604151</v>
      </c>
      <c r="L29" s="78">
        <v>2.1767674887966275</v>
      </c>
      <c r="M29" s="78">
        <v>2.417388415687745</v>
      </c>
      <c r="N29" s="78">
        <v>0.70107480949040246</v>
      </c>
      <c r="O29" s="78">
        <v>1.6313900156226453</v>
      </c>
      <c r="P29" s="5"/>
      <c r="Q29" s="5"/>
      <c r="R29" s="78">
        <v>1.3668619169844725</v>
      </c>
      <c r="S29" s="78">
        <v>2.2375602570333792</v>
      </c>
      <c r="T29" s="78">
        <v>2.4319485592916283</v>
      </c>
      <c r="U29" s="78">
        <v>0.7093286059391799</v>
      </c>
      <c r="V29" s="78">
        <v>1.6519952518490753</v>
      </c>
      <c r="W29" s="5"/>
      <c r="X29" s="8"/>
    </row>
    <row r="30" spans="2:24" s="21" customFormat="1" ht="18" customHeight="1" x14ac:dyDescent="0.5">
      <c r="B30" s="243" t="s">
        <v>42</v>
      </c>
      <c r="C30" s="245"/>
      <c r="D30" s="79">
        <v>1.85</v>
      </c>
      <c r="E30" s="79">
        <v>3.33</v>
      </c>
      <c r="F30" s="79">
        <v>2.98</v>
      </c>
      <c r="G30" s="79">
        <v>0.79</v>
      </c>
      <c r="H30" s="79"/>
      <c r="I30" s="246"/>
      <c r="J30" s="246"/>
      <c r="K30" s="79">
        <v>1.8302493231271166</v>
      </c>
      <c r="L30" s="79">
        <v>3.2596921947899942</v>
      </c>
      <c r="M30" s="79">
        <v>3.0056069372454486</v>
      </c>
      <c r="N30" s="79">
        <v>0.78421933798466725</v>
      </c>
      <c r="O30" s="79">
        <v>2.1872774693666091</v>
      </c>
      <c r="P30" s="246"/>
      <c r="Q30" s="246"/>
      <c r="R30" s="79">
        <v>1.9165968076429378</v>
      </c>
      <c r="S30" s="79">
        <v>3.5000525016944826</v>
      </c>
      <c r="T30" s="79">
        <v>3.0099828722976323</v>
      </c>
      <c r="U30" s="79">
        <v>0.80478582635062457</v>
      </c>
      <c r="V30" s="79">
        <v>2.2620976553430214</v>
      </c>
      <c r="W30" s="246"/>
      <c r="X30" s="247"/>
    </row>
    <row r="31" spans="2:24" ht="18" customHeight="1" x14ac:dyDescent="0.5">
      <c r="B31" s="218" t="s">
        <v>52</v>
      </c>
      <c r="C31" s="212"/>
      <c r="D31" s="76">
        <v>3.66</v>
      </c>
      <c r="E31" s="76">
        <v>6.01</v>
      </c>
      <c r="F31" s="76">
        <v>10.18</v>
      </c>
      <c r="G31" s="76">
        <v>0.56000000000000005</v>
      </c>
      <c r="H31" s="76"/>
      <c r="I31" s="5"/>
      <c r="J31" s="5"/>
      <c r="K31" s="76">
        <v>3.7449595384344372</v>
      </c>
      <c r="L31" s="76">
        <v>5.7763079190595175</v>
      </c>
      <c r="M31" s="76">
        <v>11.576191376404648</v>
      </c>
      <c r="N31" s="76">
        <v>0.5603042643692957</v>
      </c>
      <c r="O31" s="76">
        <v>4.4775266456877114</v>
      </c>
      <c r="P31" s="5"/>
      <c r="Q31" s="5"/>
      <c r="R31" s="76">
        <v>3.5836666540591184</v>
      </c>
      <c r="S31" s="76">
        <v>5.9539413373944203</v>
      </c>
      <c r="T31" s="76">
        <v>9.0542272334201037</v>
      </c>
      <c r="U31" s="76">
        <v>0.56633241450898908</v>
      </c>
      <c r="V31" s="76">
        <v>4.376422517534623</v>
      </c>
      <c r="W31" s="5"/>
      <c r="X31" s="8"/>
    </row>
    <row r="32" spans="2:24" ht="18" customHeight="1" x14ac:dyDescent="0.5">
      <c r="B32" s="218" t="s">
        <v>53</v>
      </c>
      <c r="C32" s="212"/>
      <c r="D32" s="76">
        <v>1.55</v>
      </c>
      <c r="E32" s="76">
        <v>3.9</v>
      </c>
      <c r="F32" s="76">
        <v>2.85</v>
      </c>
      <c r="G32" s="76">
        <v>0.62</v>
      </c>
      <c r="H32" s="76"/>
      <c r="I32" s="5"/>
      <c r="J32" s="5"/>
      <c r="K32" s="76">
        <v>1.5650812375651761</v>
      </c>
      <c r="L32" s="76">
        <v>4.0233738252265372</v>
      </c>
      <c r="M32" s="76">
        <v>2.8954388659110188</v>
      </c>
      <c r="N32" s="76">
        <v>0.61337465768412436</v>
      </c>
      <c r="O32" s="76">
        <v>1.8980704749072501</v>
      </c>
      <c r="P32" s="5"/>
      <c r="Q32" s="5"/>
      <c r="R32" s="76">
        <v>1.5462489073514247</v>
      </c>
      <c r="S32" s="76">
        <v>3.8785873263198161</v>
      </c>
      <c r="T32" s="76">
        <v>2.7896191736101463</v>
      </c>
      <c r="U32" s="76">
        <v>0.63229027792065584</v>
      </c>
      <c r="V32" s="76">
        <v>1.8542103798555758</v>
      </c>
      <c r="W32" s="5"/>
      <c r="X32" s="8"/>
    </row>
    <row r="33" spans="2:24" ht="18" customHeight="1" x14ac:dyDescent="0.5">
      <c r="B33" s="218" t="s">
        <v>54</v>
      </c>
      <c r="C33" s="212"/>
      <c r="D33" s="76">
        <v>2.11</v>
      </c>
      <c r="E33" s="76">
        <v>4.6100000000000003</v>
      </c>
      <c r="F33" s="76">
        <v>2.63</v>
      </c>
      <c r="G33" s="76">
        <v>0.94</v>
      </c>
      <c r="H33" s="76"/>
      <c r="I33" s="5"/>
      <c r="J33" s="5"/>
      <c r="K33" s="76">
        <v>2.0689151009250772</v>
      </c>
      <c r="L33" s="76">
        <v>4.6901639393344707</v>
      </c>
      <c r="M33" s="76">
        <v>2.4970771248271122</v>
      </c>
      <c r="N33" s="76">
        <v>0.9479192258752972</v>
      </c>
      <c r="O33" s="76">
        <v>2.4291174781168769</v>
      </c>
      <c r="P33" s="5"/>
      <c r="Q33" s="5"/>
      <c r="R33" s="76">
        <v>2.1795406954061627</v>
      </c>
      <c r="S33" s="76">
        <v>4.5398329931879831</v>
      </c>
      <c r="T33" s="76">
        <v>2.8088820577191416</v>
      </c>
      <c r="U33" s="76">
        <v>0.93783695983435988</v>
      </c>
      <c r="V33" s="76">
        <v>2.5358884167904505</v>
      </c>
      <c r="W33" s="5"/>
      <c r="X33" s="8"/>
    </row>
    <row r="34" spans="2:24" ht="18" customHeight="1" x14ac:dyDescent="0.5">
      <c r="B34" s="218" t="s">
        <v>55</v>
      </c>
      <c r="C34" s="212"/>
      <c r="D34" s="76">
        <v>2.23</v>
      </c>
      <c r="E34" s="76">
        <v>2.93</v>
      </c>
      <c r="F34" s="76">
        <v>11.67</v>
      </c>
      <c r="G34" s="76">
        <v>0.63</v>
      </c>
      <c r="H34" s="76"/>
      <c r="I34" s="5"/>
      <c r="J34" s="5"/>
      <c r="K34" s="76">
        <v>2.9035944622496901</v>
      </c>
      <c r="L34" s="76">
        <v>2.9035944622496901</v>
      </c>
      <c r="M34" s="450" t="s">
        <v>177</v>
      </c>
      <c r="N34" s="76">
        <v>0.62942065307719963</v>
      </c>
      <c r="O34" s="76">
        <v>3.2818892316442438</v>
      </c>
      <c r="P34" s="5"/>
      <c r="Q34" s="5"/>
      <c r="R34" s="76">
        <v>3.1272498330925971</v>
      </c>
      <c r="S34" s="76">
        <v>3.1272498330925971</v>
      </c>
      <c r="T34" s="450" t="s">
        <v>177</v>
      </c>
      <c r="U34" s="76">
        <v>0.65118539579541124</v>
      </c>
      <c r="V34" s="76">
        <v>3.4920324950563812</v>
      </c>
      <c r="W34" s="5"/>
      <c r="X34" s="8"/>
    </row>
    <row r="35" spans="2:24" ht="18" customHeight="1" x14ac:dyDescent="0.5">
      <c r="B35" s="218" t="s">
        <v>56</v>
      </c>
      <c r="C35" s="212"/>
      <c r="D35" s="76">
        <v>1.64</v>
      </c>
      <c r="E35" s="76">
        <v>3</v>
      </c>
      <c r="F35" s="76">
        <v>3.11</v>
      </c>
      <c r="G35" s="76">
        <v>0.68</v>
      </c>
      <c r="H35" s="76"/>
      <c r="I35" s="5"/>
      <c r="J35" s="5"/>
      <c r="K35" s="76">
        <v>1.6183323800328591</v>
      </c>
      <c r="L35" s="76">
        <v>2.9137763468110247</v>
      </c>
      <c r="M35" s="76">
        <v>3.108362093434986</v>
      </c>
      <c r="N35" s="76">
        <v>0.67415820897551237</v>
      </c>
      <c r="O35" s="76">
        <v>2.0037112771703001</v>
      </c>
      <c r="P35" s="5"/>
      <c r="Q35" s="5"/>
      <c r="R35" s="76">
        <v>1.7732280119086221</v>
      </c>
      <c r="S35" s="76">
        <v>3.3644497721181499</v>
      </c>
      <c r="T35" s="76">
        <v>3.1615255265173849</v>
      </c>
      <c r="U35" s="76">
        <v>0.70159490202468511</v>
      </c>
      <c r="V35" s="76">
        <v>2.1781213399061641</v>
      </c>
      <c r="W35" s="5"/>
      <c r="X35" s="8"/>
    </row>
    <row r="36" spans="2:24" ht="18" customHeight="1" x14ac:dyDescent="0.5">
      <c r="B36" s="218" t="s">
        <v>57</v>
      </c>
      <c r="C36" s="212"/>
      <c r="D36" s="76">
        <v>1.26</v>
      </c>
      <c r="E36" s="76">
        <v>1.77</v>
      </c>
      <c r="F36" s="76">
        <v>3.61</v>
      </c>
      <c r="G36" s="76">
        <v>0.56999999999999995</v>
      </c>
      <c r="H36" s="76"/>
      <c r="I36" s="5"/>
      <c r="J36" s="5"/>
      <c r="K36" s="76">
        <v>1.260842709310058</v>
      </c>
      <c r="L36" s="76">
        <v>1.8087875024000588</v>
      </c>
      <c r="M36" s="76">
        <v>3.3956574616188395</v>
      </c>
      <c r="N36" s="76">
        <v>0.58445815272965629</v>
      </c>
      <c r="O36" s="76">
        <v>1.5622430863210295</v>
      </c>
      <c r="P36" s="5"/>
      <c r="Q36" s="5"/>
      <c r="R36" s="76">
        <v>1.2387890124094034</v>
      </c>
      <c r="S36" s="76">
        <v>1.7249276854452633</v>
      </c>
      <c r="T36" s="76">
        <v>3.6004068658672743</v>
      </c>
      <c r="U36" s="76">
        <v>0.57343904672943291</v>
      </c>
      <c r="V36" s="76">
        <v>1.5461682471496496</v>
      </c>
      <c r="W36" s="5"/>
      <c r="X36" s="8"/>
    </row>
    <row r="37" spans="2:24" ht="18" customHeight="1" x14ac:dyDescent="0.5">
      <c r="B37" s="218" t="s">
        <v>58</v>
      </c>
      <c r="C37" s="212"/>
      <c r="D37" s="76">
        <v>0.84</v>
      </c>
      <c r="E37" s="76">
        <v>0.84</v>
      </c>
      <c r="F37" s="76">
        <v>2.85</v>
      </c>
      <c r="G37" s="76">
        <v>0.43</v>
      </c>
      <c r="H37" s="76"/>
      <c r="I37" s="5"/>
      <c r="J37" s="5"/>
      <c r="K37" s="76">
        <v>0.79084248524310707</v>
      </c>
      <c r="L37" s="76">
        <v>0.79084248524310696</v>
      </c>
      <c r="M37" s="76">
        <v>2.7225201951641704</v>
      </c>
      <c r="N37" s="76">
        <v>0.4153560011691585</v>
      </c>
      <c r="O37" s="76">
        <v>0.98165703906736446</v>
      </c>
      <c r="P37" s="5"/>
      <c r="Q37" s="5"/>
      <c r="R37" s="76">
        <v>0.76379104121605057</v>
      </c>
      <c r="S37" s="76">
        <v>0.76379104121605079</v>
      </c>
      <c r="T37" s="76">
        <v>2.530115897995743</v>
      </c>
      <c r="U37" s="76">
        <v>0.42219892514403828</v>
      </c>
      <c r="V37" s="76">
        <v>0.93665668356752063</v>
      </c>
      <c r="W37" s="5"/>
      <c r="X37" s="8"/>
    </row>
    <row r="38" spans="2:24" s="21" customFormat="1" ht="18" customHeight="1" x14ac:dyDescent="0.5">
      <c r="B38" s="244" t="s">
        <v>43</v>
      </c>
      <c r="C38" s="245"/>
      <c r="D38" s="77">
        <v>2.2400000000000002</v>
      </c>
      <c r="E38" s="77">
        <v>4</v>
      </c>
      <c r="F38" s="77">
        <v>4.5199999999999996</v>
      </c>
      <c r="G38" s="77">
        <v>0.68</v>
      </c>
      <c r="H38" s="77"/>
      <c r="I38" s="246"/>
      <c r="J38" s="246"/>
      <c r="K38" s="77">
        <v>2.2733657193231882</v>
      </c>
      <c r="L38" s="77">
        <v>3.9484800166934102</v>
      </c>
      <c r="M38" s="77">
        <v>4.7436527221270923</v>
      </c>
      <c r="N38" s="77">
        <v>0.67426984554207536</v>
      </c>
      <c r="O38" s="77">
        <v>2.6990192719447332</v>
      </c>
      <c r="P38" s="246"/>
      <c r="Q38" s="246"/>
      <c r="R38" s="77">
        <v>2.1548351324245334</v>
      </c>
      <c r="S38" s="77">
        <v>3.9346390078798583</v>
      </c>
      <c r="T38" s="77">
        <v>3.937858498898215</v>
      </c>
      <c r="U38" s="77">
        <v>0.73891208146595488</v>
      </c>
      <c r="V38" s="77">
        <v>2.5449729665926437</v>
      </c>
      <c r="W38" s="246"/>
      <c r="X38" s="247"/>
    </row>
    <row r="39" spans="2:24" s="21" customFormat="1" ht="18" customHeight="1" x14ac:dyDescent="0.5">
      <c r="B39" s="220" t="s">
        <v>29</v>
      </c>
      <c r="C39" s="213"/>
      <c r="D39" s="248">
        <v>2.0699999999999998</v>
      </c>
      <c r="E39" s="248">
        <v>3.71</v>
      </c>
      <c r="F39" s="248">
        <v>3.86</v>
      </c>
      <c r="G39" s="248">
        <v>0.72</v>
      </c>
      <c r="H39" s="248"/>
      <c r="I39" s="246"/>
      <c r="J39" s="246"/>
      <c r="K39" s="248">
        <v>2.0911977476923349</v>
      </c>
      <c r="L39" s="248">
        <v>3.6694928250115848</v>
      </c>
      <c r="M39" s="248">
        <v>4.0259482489920675</v>
      </c>
      <c r="N39" s="248">
        <v>0.71009095365379538</v>
      </c>
      <c r="O39" s="248">
        <v>2.4886392665492454</v>
      </c>
      <c r="P39" s="246"/>
      <c r="Q39" s="246"/>
      <c r="R39" s="248">
        <v>2.0506342097639223</v>
      </c>
      <c r="S39" s="248">
        <v>3.7445721556640277</v>
      </c>
      <c r="T39" s="248">
        <v>3.5303433494325556</v>
      </c>
      <c r="U39" s="248">
        <v>0.76449250717728745</v>
      </c>
      <c r="V39" s="248">
        <v>2.4212488203081493</v>
      </c>
      <c r="W39" s="246"/>
      <c r="X39" s="247"/>
    </row>
    <row r="40" spans="2:24" ht="18" customHeight="1" x14ac:dyDescent="0.5">
      <c r="B40" s="221"/>
      <c r="C40" s="214"/>
      <c r="D40" s="4"/>
      <c r="E40" s="4"/>
      <c r="F40" s="4"/>
      <c r="G40" s="4"/>
      <c r="H40" s="4"/>
      <c r="I40" s="4"/>
      <c r="J40" s="4"/>
      <c r="K40" s="4"/>
      <c r="L40" s="4"/>
      <c r="M40" s="4"/>
      <c r="N40" s="4"/>
      <c r="O40" s="4"/>
      <c r="P40" s="4"/>
      <c r="Q40" s="4"/>
      <c r="R40" s="4"/>
      <c r="S40" s="4"/>
      <c r="T40" s="4"/>
      <c r="U40" s="4"/>
      <c r="V40" s="4"/>
      <c r="W40" s="4"/>
      <c r="X40" s="8"/>
    </row>
    <row r="41" spans="2:24" ht="36" customHeight="1" x14ac:dyDescent="0.5">
      <c r="B41" s="10" t="s">
        <v>95</v>
      </c>
      <c r="C41" s="211"/>
      <c r="D41" s="11" t="s">
        <v>24</v>
      </c>
      <c r="E41" s="11" t="s">
        <v>91</v>
      </c>
      <c r="F41" s="11" t="s">
        <v>26</v>
      </c>
      <c r="G41" s="11" t="s">
        <v>27</v>
      </c>
      <c r="H41" s="11" t="s">
        <v>28</v>
      </c>
      <c r="I41" s="7"/>
      <c r="J41" s="7"/>
      <c r="K41" s="11" t="s">
        <v>24</v>
      </c>
      <c r="L41" s="11" t="s">
        <v>91</v>
      </c>
      <c r="M41" s="11" t="s">
        <v>26</v>
      </c>
      <c r="N41" s="11" t="s">
        <v>27</v>
      </c>
      <c r="O41" s="11" t="s">
        <v>28</v>
      </c>
      <c r="P41" s="7"/>
      <c r="Q41" s="7"/>
      <c r="R41" s="11" t="s">
        <v>24</v>
      </c>
      <c r="S41" s="11" t="s">
        <v>25</v>
      </c>
      <c r="T41" s="11" t="s">
        <v>26</v>
      </c>
      <c r="U41" s="11" t="s">
        <v>27</v>
      </c>
      <c r="V41" s="11" t="s">
        <v>28</v>
      </c>
      <c r="W41" s="7"/>
      <c r="X41" s="8"/>
    </row>
    <row r="42" spans="2:24" ht="18" customHeight="1" x14ac:dyDescent="0.5">
      <c r="B42" s="222" t="s">
        <v>48</v>
      </c>
      <c r="C42" s="215"/>
      <c r="D42" s="78">
        <f t="shared" ref="D42:G55" si="0">D10-D26</f>
        <v>0.64999999999999991</v>
      </c>
      <c r="E42" s="78">
        <f t="shared" si="0"/>
        <v>3.32</v>
      </c>
      <c r="F42" s="78">
        <f t="shared" si="0"/>
        <v>0.25</v>
      </c>
      <c r="G42" s="78">
        <f t="shared" si="0"/>
        <v>4.0000000000000036E-2</v>
      </c>
      <c r="H42" s="78"/>
      <c r="I42" s="12"/>
      <c r="J42" s="12"/>
      <c r="K42" s="78">
        <f t="shared" ref="K42:O55" si="1">K10-K26</f>
        <v>1.4121609804132293</v>
      </c>
      <c r="L42" s="78">
        <f t="shared" si="1"/>
        <v>4.5369933224702326</v>
      </c>
      <c r="M42" s="78">
        <f t="shared" si="1"/>
        <v>0.84966255868756058</v>
      </c>
      <c r="N42" s="78">
        <f t="shared" si="1"/>
        <v>7.0274647562927561E-2</v>
      </c>
      <c r="O42" s="78">
        <f t="shared" si="1"/>
        <v>1.8026145306755637</v>
      </c>
      <c r="P42" s="12"/>
      <c r="Q42" s="12"/>
      <c r="R42" s="78">
        <f t="shared" ref="R42:V55" si="2">R10-R26</f>
        <v>1.2619198108745424</v>
      </c>
      <c r="S42" s="78">
        <f t="shared" si="2"/>
        <v>3.8659753335125577</v>
      </c>
      <c r="T42" s="78">
        <f t="shared" si="2"/>
        <v>0.90344680790020426</v>
      </c>
      <c r="U42" s="78">
        <f t="shared" si="2"/>
        <v>6.6019146789608296E-2</v>
      </c>
      <c r="V42" s="78">
        <f t="shared" si="2"/>
        <v>1.6133679483607657</v>
      </c>
      <c r="W42" s="5"/>
      <c r="X42" s="8"/>
    </row>
    <row r="43" spans="2:24" ht="18" customHeight="1" x14ac:dyDescent="0.5">
      <c r="B43" s="222" t="s">
        <v>49</v>
      </c>
      <c r="C43" s="215"/>
      <c r="D43" s="78">
        <f t="shared" si="0"/>
        <v>0.29999999999999982</v>
      </c>
      <c r="E43" s="78">
        <f t="shared" si="0"/>
        <v>2.92</v>
      </c>
      <c r="F43" s="78">
        <f t="shared" si="0"/>
        <v>-5.0000000000000266E-2</v>
      </c>
      <c r="G43" s="78">
        <f t="shared" si="0"/>
        <v>8.0000000000000071E-2</v>
      </c>
      <c r="H43" s="78"/>
      <c r="I43" s="12"/>
      <c r="J43" s="12"/>
      <c r="K43" s="78">
        <f t="shared" si="1"/>
        <v>0.51756957686784677</v>
      </c>
      <c r="L43" s="78">
        <f t="shared" si="1"/>
        <v>5.2585931994396988</v>
      </c>
      <c r="M43" s="78">
        <f t="shared" si="1"/>
        <v>1.3390418424434003E-2</v>
      </c>
      <c r="N43" s="78">
        <f t="shared" si="1"/>
        <v>8.1429026308760921E-2</v>
      </c>
      <c r="O43" s="78">
        <f t="shared" si="1"/>
        <v>0.68396807165475249</v>
      </c>
      <c r="P43" s="12"/>
      <c r="Q43" s="12"/>
      <c r="R43" s="78">
        <f t="shared" si="2"/>
        <v>0.33747542040520218</v>
      </c>
      <c r="S43" s="78">
        <f t="shared" si="2"/>
        <v>5.261296209514823</v>
      </c>
      <c r="T43" s="78">
        <f t="shared" si="2"/>
        <v>-2.1194579497386457E-2</v>
      </c>
      <c r="U43" s="78">
        <f t="shared" si="2"/>
        <v>3.869074877501566E-2</v>
      </c>
      <c r="V43" s="78">
        <f t="shared" si="2"/>
        <v>0.46973532238583404</v>
      </c>
      <c r="W43" s="5"/>
      <c r="X43" s="8"/>
    </row>
    <row r="44" spans="2:24" ht="18" customHeight="1" x14ac:dyDescent="0.5">
      <c r="B44" s="222" t="s">
        <v>50</v>
      </c>
      <c r="C44" s="215"/>
      <c r="D44" s="78">
        <f t="shared" si="0"/>
        <v>-1.1599999999999999</v>
      </c>
      <c r="E44" s="78">
        <f t="shared" si="0"/>
        <v>-3.23</v>
      </c>
      <c r="F44" s="78">
        <f t="shared" si="0"/>
        <v>7.2900000000000009</v>
      </c>
      <c r="G44" s="78">
        <f t="shared" si="0"/>
        <v>-0.43000000000000005</v>
      </c>
      <c r="H44" s="78"/>
      <c r="I44" s="12"/>
      <c r="J44" s="12"/>
      <c r="K44" s="78">
        <f t="shared" si="1"/>
        <v>2.6763855552278448</v>
      </c>
      <c r="L44" s="78">
        <f t="shared" si="1"/>
        <v>0.73142218893642275</v>
      </c>
      <c r="M44" s="78">
        <f t="shared" si="1"/>
        <v>5.9331632084442489</v>
      </c>
      <c r="N44" s="78">
        <f t="shared" si="1"/>
        <v>6.2686083536508952E-2</v>
      </c>
      <c r="O44" s="78">
        <f t="shared" si="1"/>
        <v>3.2324374124038213</v>
      </c>
      <c r="P44" s="12"/>
      <c r="Q44" s="12"/>
      <c r="R44" s="78">
        <f t="shared" si="2"/>
        <v>4.0242101803765955</v>
      </c>
      <c r="S44" s="78">
        <f t="shared" si="2"/>
        <v>1.8794662043519725</v>
      </c>
      <c r="T44" s="78">
        <f t="shared" si="2"/>
        <v>4.76923295038267</v>
      </c>
      <c r="U44" s="78">
        <f t="shared" si="2"/>
        <v>0.18366175173528221</v>
      </c>
      <c r="V44" s="78">
        <f t="shared" si="2"/>
        <v>4.8362506523061901</v>
      </c>
      <c r="W44" s="5"/>
      <c r="X44" s="8"/>
    </row>
    <row r="45" spans="2:24" ht="18" customHeight="1" x14ac:dyDescent="0.5">
      <c r="B45" s="222" t="s">
        <v>51</v>
      </c>
      <c r="C45" s="215"/>
      <c r="D45" s="78">
        <f t="shared" si="0"/>
        <v>-1.02</v>
      </c>
      <c r="E45" s="78">
        <f t="shared" si="0"/>
        <v>-1.8600000000000003</v>
      </c>
      <c r="F45" s="78">
        <f t="shared" si="0"/>
        <v>1.2200000000000002</v>
      </c>
      <c r="G45" s="78">
        <f t="shared" si="0"/>
        <v>-0.44999999999999996</v>
      </c>
      <c r="H45" s="78"/>
      <c r="I45" s="12"/>
      <c r="J45" s="12"/>
      <c r="K45" s="78">
        <f t="shared" si="1"/>
        <v>0.4155450837475585</v>
      </c>
      <c r="L45" s="78">
        <f t="shared" si="1"/>
        <v>4.9166236499641709</v>
      </c>
      <c r="M45" s="78">
        <f t="shared" si="1"/>
        <v>-0.44375331954924468</v>
      </c>
      <c r="N45" s="78">
        <f t="shared" si="1"/>
        <v>0.21375699268281334</v>
      </c>
      <c r="O45" s="78">
        <f t="shared" si="1"/>
        <v>0.49347079622281131</v>
      </c>
      <c r="P45" s="12"/>
      <c r="Q45" s="12"/>
      <c r="R45" s="78">
        <f t="shared" si="2"/>
        <v>2.0331510455116981</v>
      </c>
      <c r="S45" s="78">
        <f t="shared" si="2"/>
        <v>11.673967924136448</v>
      </c>
      <c r="T45" s="78">
        <f t="shared" si="2"/>
        <v>0.87850798688083964</v>
      </c>
      <c r="U45" s="78">
        <f t="shared" si="2"/>
        <v>0.38157662068949416</v>
      </c>
      <c r="V45" s="78">
        <f t="shared" si="2"/>
        <v>2.5969098310432797</v>
      </c>
      <c r="W45" s="5"/>
      <c r="X45" s="8"/>
    </row>
    <row r="46" spans="2:24" ht="18" customHeight="1" x14ac:dyDescent="0.5">
      <c r="B46" s="222" t="s">
        <v>42</v>
      </c>
      <c r="C46" s="215"/>
      <c r="D46" s="78">
        <f t="shared" si="0"/>
        <v>0.33000000000000007</v>
      </c>
      <c r="E46" s="78">
        <f t="shared" si="0"/>
        <v>2.71</v>
      </c>
      <c r="F46" s="78">
        <f t="shared" si="0"/>
        <v>-6.0000000000000053E-2</v>
      </c>
      <c r="G46" s="78">
        <f t="shared" si="0"/>
        <v>6.9999999999999951E-2</v>
      </c>
      <c r="H46" s="78"/>
      <c r="I46" s="12"/>
      <c r="J46" s="12"/>
      <c r="K46" s="78">
        <f t="shared" si="1"/>
        <v>0.68032786003524115</v>
      </c>
      <c r="L46" s="78">
        <f t="shared" si="1"/>
        <v>4.4920608462503555</v>
      </c>
      <c r="M46" s="78">
        <f t="shared" si="1"/>
        <v>8.0906024055851233E-2</v>
      </c>
      <c r="N46" s="78">
        <f t="shared" si="1"/>
        <v>8.8405080048037932E-2</v>
      </c>
      <c r="O46" s="78">
        <f t="shared" si="1"/>
        <v>0.88088360728197257</v>
      </c>
      <c r="P46" s="12"/>
      <c r="Q46" s="12"/>
      <c r="R46" s="78">
        <f t="shared" si="2"/>
        <v>0.66657832498659464</v>
      </c>
      <c r="S46" s="78">
        <f t="shared" si="2"/>
        <v>4.6035343466958905</v>
      </c>
      <c r="T46" s="78">
        <f t="shared" si="2"/>
        <v>0.12925450953706674</v>
      </c>
      <c r="U46" s="78">
        <f t="shared" si="2"/>
        <v>9.5202324786171522E-2</v>
      </c>
      <c r="V46" s="78">
        <f t="shared" si="2"/>
        <v>0.88133349628404067</v>
      </c>
      <c r="W46" s="5"/>
      <c r="X46" s="8"/>
    </row>
    <row r="47" spans="2:24" ht="18" customHeight="1" x14ac:dyDescent="0.5">
      <c r="B47" s="218" t="s">
        <v>52</v>
      </c>
      <c r="C47" s="212"/>
      <c r="D47" s="76">
        <f t="shared" si="0"/>
        <v>3.6799999999999997</v>
      </c>
      <c r="E47" s="76">
        <f t="shared" si="0"/>
        <v>4.41</v>
      </c>
      <c r="F47" s="76">
        <f t="shared" si="0"/>
        <v>18.66</v>
      </c>
      <c r="G47" s="76">
        <f t="shared" si="0"/>
        <v>1.9999999999999907E-2</v>
      </c>
      <c r="H47" s="76"/>
      <c r="I47" s="12"/>
      <c r="J47" s="12"/>
      <c r="K47" s="76">
        <f t="shared" si="1"/>
        <v>-0.13459693901324421</v>
      </c>
      <c r="L47" s="76">
        <f t="shared" si="1"/>
        <v>2.5634198016530139</v>
      </c>
      <c r="M47" s="76">
        <f t="shared" si="1"/>
        <v>-3.0130420318436979</v>
      </c>
      <c r="N47" s="76">
        <f t="shared" si="1"/>
        <v>1.9361015597614273E-2</v>
      </c>
      <c r="O47" s="76">
        <f t="shared" si="1"/>
        <v>-6.1282074134147102E-2</v>
      </c>
      <c r="P47" s="12"/>
      <c r="Q47" s="12"/>
      <c r="R47" s="76">
        <f t="shared" si="2"/>
        <v>-1.3670917113818071</v>
      </c>
      <c r="S47" s="76">
        <f t="shared" si="2"/>
        <v>1.8435931976289268</v>
      </c>
      <c r="T47" s="76">
        <f t="shared" si="2"/>
        <v>-4.8492621432065768</v>
      </c>
      <c r="U47" s="76">
        <f t="shared" si="2"/>
        <v>2.2700085882256138E-2</v>
      </c>
      <c r="V47" s="76">
        <f t="shared" si="2"/>
        <v>-1.3655800616506411</v>
      </c>
      <c r="W47" s="5"/>
      <c r="X47" s="8"/>
    </row>
    <row r="48" spans="2:24" ht="18" customHeight="1" x14ac:dyDescent="0.5">
      <c r="B48" s="218" t="s">
        <v>53</v>
      </c>
      <c r="C48" s="212"/>
      <c r="D48" s="76">
        <f t="shared" si="0"/>
        <v>1.2</v>
      </c>
      <c r="E48" s="76">
        <f t="shared" si="0"/>
        <v>2.5500000000000003</v>
      </c>
      <c r="F48" s="76">
        <f t="shared" si="0"/>
        <v>2.9099999999999997</v>
      </c>
      <c r="G48" s="76">
        <f t="shared" si="0"/>
        <v>0</v>
      </c>
      <c r="H48" s="76"/>
      <c r="I48" s="12"/>
      <c r="J48" s="12"/>
      <c r="K48" s="76">
        <f t="shared" si="1"/>
        <v>0.72856563080191705</v>
      </c>
      <c r="L48" s="76">
        <f t="shared" si="1"/>
        <v>-0.40207709964737148</v>
      </c>
      <c r="M48" s="76">
        <f t="shared" si="1"/>
        <v>2.3922406618682635</v>
      </c>
      <c r="N48" s="76">
        <f t="shared" si="1"/>
        <v>-2.1865548640117249E-2</v>
      </c>
      <c r="O48" s="76">
        <f t="shared" si="1"/>
        <v>0.88491137618962989</v>
      </c>
      <c r="P48" s="12"/>
      <c r="Q48" s="12"/>
      <c r="R48" s="76">
        <f t="shared" si="2"/>
        <v>0.37866391453497927</v>
      </c>
      <c r="S48" s="76">
        <f t="shared" si="2"/>
        <v>-0.79240056507950518</v>
      </c>
      <c r="T48" s="76">
        <f t="shared" si="2"/>
        <v>1.563888533504739</v>
      </c>
      <c r="U48" s="76">
        <f t="shared" si="2"/>
        <v>-2.514841072947116E-2</v>
      </c>
      <c r="V48" s="76">
        <f t="shared" si="2"/>
        <v>0.46646404633846239</v>
      </c>
      <c r="W48" s="5"/>
      <c r="X48" s="8"/>
    </row>
    <row r="49" spans="2:24" ht="18" customHeight="1" x14ac:dyDescent="0.5">
      <c r="B49" s="218" t="s">
        <v>54</v>
      </c>
      <c r="C49" s="212"/>
      <c r="D49" s="76">
        <f t="shared" si="0"/>
        <v>0.28000000000000025</v>
      </c>
      <c r="E49" s="76">
        <f t="shared" si="0"/>
        <v>0.67999999999999972</v>
      </c>
      <c r="F49" s="76">
        <f t="shared" si="0"/>
        <v>0.73</v>
      </c>
      <c r="G49" s="76">
        <f t="shared" si="0"/>
        <v>-0.12</v>
      </c>
      <c r="H49" s="76"/>
      <c r="I49" s="12"/>
      <c r="J49" s="12"/>
      <c r="K49" s="76">
        <f t="shared" si="1"/>
        <v>0.67078878295758404</v>
      </c>
      <c r="L49" s="76">
        <f t="shared" si="1"/>
        <v>1.2358306712668465</v>
      </c>
      <c r="M49" s="76">
        <f t="shared" si="1"/>
        <v>1.197313716006903</v>
      </c>
      <c r="N49" s="76">
        <f t="shared" si="1"/>
        <v>-0.11212668915528545</v>
      </c>
      <c r="O49" s="76">
        <f t="shared" si="1"/>
        <v>0.92923678470671511</v>
      </c>
      <c r="P49" s="12"/>
      <c r="Q49" s="12"/>
      <c r="R49" s="76">
        <f t="shared" si="2"/>
        <v>0.61795665760050023</v>
      </c>
      <c r="S49" s="76">
        <f t="shared" si="2"/>
        <v>0.86614650665683968</v>
      </c>
      <c r="T49" s="76">
        <f t="shared" si="2"/>
        <v>1.1204039210918584</v>
      </c>
      <c r="U49" s="76">
        <f t="shared" si="2"/>
        <v>-0.10543034352389724</v>
      </c>
      <c r="V49" s="76">
        <f t="shared" si="2"/>
        <v>0.87041833999197715</v>
      </c>
      <c r="W49" s="5"/>
      <c r="X49" s="8"/>
    </row>
    <row r="50" spans="2:24" ht="18" customHeight="1" x14ac:dyDescent="0.5">
      <c r="B50" s="218" t="s">
        <v>55</v>
      </c>
      <c r="C50" s="212"/>
      <c r="D50" s="76">
        <f t="shared" si="0"/>
        <v>0.91000000000000014</v>
      </c>
      <c r="E50" s="76">
        <f t="shared" si="0"/>
        <v>0.20999999999999996</v>
      </c>
      <c r="F50" s="76"/>
      <c r="G50" s="76">
        <f t="shared" si="0"/>
        <v>-1.0000000000000009E-2</v>
      </c>
      <c r="H50" s="76"/>
      <c r="I50" s="12"/>
      <c r="J50" s="12"/>
      <c r="K50" s="76">
        <f t="shared" si="1"/>
        <v>0.57001776555030625</v>
      </c>
      <c r="L50" s="76">
        <f t="shared" si="1"/>
        <v>0.57001776555030625</v>
      </c>
      <c r="M50" s="76"/>
      <c r="N50" s="76">
        <f t="shared" si="1"/>
        <v>1.7749188646143721E-2</v>
      </c>
      <c r="O50" s="76">
        <f t="shared" si="1"/>
        <v>0.65836174148694315</v>
      </c>
      <c r="P50" s="12"/>
      <c r="Q50" s="12"/>
      <c r="R50" s="76">
        <f t="shared" si="2"/>
        <v>-0.14590546894358969</v>
      </c>
      <c r="S50" s="76">
        <f t="shared" si="2"/>
        <v>-0.14590546894358969</v>
      </c>
      <c r="T50" s="76"/>
      <c r="U50" s="76">
        <f t="shared" si="2"/>
        <v>-1.321856005787192E-2</v>
      </c>
      <c r="V50" s="76">
        <f t="shared" si="2"/>
        <v>-0.14855926363738448</v>
      </c>
      <c r="W50" s="5"/>
      <c r="X50" s="8"/>
    </row>
    <row r="51" spans="2:24" ht="18" customHeight="1" x14ac:dyDescent="0.5">
      <c r="B51" s="218" t="s">
        <v>56</v>
      </c>
      <c r="C51" s="212"/>
      <c r="D51" s="76">
        <f t="shared" si="0"/>
        <v>-0.65999999999999992</v>
      </c>
      <c r="E51" s="76">
        <f t="shared" si="0"/>
        <v>-1.93</v>
      </c>
      <c r="F51" s="76">
        <f t="shared" si="0"/>
        <v>7.0000000000000284E-2</v>
      </c>
      <c r="G51" s="76">
        <f t="shared" si="0"/>
        <v>-0.25000000000000006</v>
      </c>
      <c r="H51" s="76"/>
      <c r="I51" s="12"/>
      <c r="J51" s="12"/>
      <c r="K51" s="76">
        <f t="shared" si="1"/>
        <v>-0.67979751642025066</v>
      </c>
      <c r="L51" s="76">
        <f t="shared" si="1"/>
        <v>-1.496149489974768</v>
      </c>
      <c r="M51" s="76">
        <f t="shared" si="1"/>
        <v>-1.052117519788041</v>
      </c>
      <c r="N51" s="76">
        <f t="shared" si="1"/>
        <v>-0.15950804994611767</v>
      </c>
      <c r="O51" s="76">
        <f t="shared" si="1"/>
        <v>-0.81453091955335344</v>
      </c>
      <c r="P51" s="12"/>
      <c r="Q51" s="12"/>
      <c r="R51" s="76">
        <f t="shared" si="2"/>
        <v>-0.46596199884300371</v>
      </c>
      <c r="S51" s="76">
        <f t="shared" si="2"/>
        <v>-1.170250480695163</v>
      </c>
      <c r="T51" s="76">
        <f t="shared" si="2"/>
        <v>-0.83356289919881288</v>
      </c>
      <c r="U51" s="76">
        <f t="shared" si="2"/>
        <v>-8.1125419168824209E-2</v>
      </c>
      <c r="V51" s="76">
        <f t="shared" si="2"/>
        <v>-0.55318363877351051</v>
      </c>
      <c r="W51" s="5"/>
      <c r="X51" s="8"/>
    </row>
    <row r="52" spans="2:24" ht="18" customHeight="1" x14ac:dyDescent="0.5">
      <c r="B52" s="218" t="s">
        <v>57</v>
      </c>
      <c r="C52" s="212"/>
      <c r="D52" s="76">
        <f t="shared" si="0"/>
        <v>-0.54</v>
      </c>
      <c r="E52" s="76">
        <f t="shared" si="0"/>
        <v>-0.89</v>
      </c>
      <c r="F52" s="76">
        <f t="shared" si="0"/>
        <v>-0.42999999999999972</v>
      </c>
      <c r="G52" s="76">
        <f t="shared" si="0"/>
        <v>-0.11999999999999994</v>
      </c>
      <c r="H52" s="76"/>
      <c r="I52" s="12"/>
      <c r="J52" s="12"/>
      <c r="K52" s="76">
        <f t="shared" si="1"/>
        <v>9.3547436897734038E-3</v>
      </c>
      <c r="L52" s="76">
        <f t="shared" si="1"/>
        <v>0.49807323641507018</v>
      </c>
      <c r="M52" s="76">
        <f t="shared" si="1"/>
        <v>-0.50062625303126751</v>
      </c>
      <c r="N52" s="76">
        <f t="shared" si="1"/>
        <v>5.3681154603269499E-2</v>
      </c>
      <c r="O52" s="76">
        <f t="shared" si="1"/>
        <v>9.8812999513951061E-2</v>
      </c>
      <c r="P52" s="12"/>
      <c r="Q52" s="12"/>
      <c r="R52" s="76">
        <f t="shared" si="2"/>
        <v>-1.2387890124094034</v>
      </c>
      <c r="S52" s="76">
        <f t="shared" si="2"/>
        <v>-1.7249276854452633</v>
      </c>
      <c r="T52" s="76">
        <f t="shared" si="2"/>
        <v>-3.6004068658672743</v>
      </c>
      <c r="U52" s="76">
        <f t="shared" si="2"/>
        <v>-0.57343904672943291</v>
      </c>
      <c r="V52" s="76">
        <f t="shared" si="2"/>
        <v>-1.5461682471496496</v>
      </c>
      <c r="W52" s="5"/>
      <c r="X52" s="8"/>
    </row>
    <row r="53" spans="2:24" ht="18" customHeight="1" x14ac:dyDescent="0.5">
      <c r="B53" s="218" t="s">
        <v>58</v>
      </c>
      <c r="C53" s="212"/>
      <c r="D53" s="76">
        <f t="shared" si="0"/>
        <v>0.37</v>
      </c>
      <c r="E53" s="76">
        <f t="shared" si="0"/>
        <v>0.37</v>
      </c>
      <c r="F53" s="76">
        <f t="shared" si="0"/>
        <v>0.77</v>
      </c>
      <c r="G53" s="76">
        <f t="shared" si="0"/>
        <v>3.999999999999998E-2</v>
      </c>
      <c r="H53" s="76"/>
      <c r="I53" s="12"/>
      <c r="J53" s="12"/>
      <c r="K53" s="76">
        <f t="shared" si="1"/>
        <v>0.47097362250270347</v>
      </c>
      <c r="L53" s="76">
        <f t="shared" si="1"/>
        <v>0.47097378398951417</v>
      </c>
      <c r="M53" s="76">
        <f t="shared" si="1"/>
        <v>0.59864484594473266</v>
      </c>
      <c r="N53" s="76">
        <f t="shared" si="1"/>
        <v>7.4046001683100993E-2</v>
      </c>
      <c r="O53" s="76">
        <f t="shared" si="1"/>
        <v>0.56137698532341784</v>
      </c>
      <c r="P53" s="12"/>
      <c r="Q53" s="12"/>
      <c r="R53" s="76">
        <f t="shared" si="2"/>
        <v>0.63543674284431118</v>
      </c>
      <c r="S53" s="76">
        <f t="shared" si="2"/>
        <v>0.51355894492712773</v>
      </c>
      <c r="T53" s="76">
        <f t="shared" si="2"/>
        <v>0.67761471739556356</v>
      </c>
      <c r="U53" s="76">
        <f t="shared" si="2"/>
        <v>0.11228628799537627</v>
      </c>
      <c r="V53" s="76">
        <f t="shared" si="2"/>
        <v>0.72507441370962933</v>
      </c>
      <c r="W53" s="5"/>
      <c r="X53" s="8"/>
    </row>
    <row r="54" spans="2:24" s="21" customFormat="1" ht="18" customHeight="1" x14ac:dyDescent="0.5">
      <c r="B54" s="244" t="s">
        <v>43</v>
      </c>
      <c r="C54" s="245"/>
      <c r="D54" s="77">
        <f t="shared" si="0"/>
        <v>1.69</v>
      </c>
      <c r="E54" s="77">
        <f t="shared" si="0"/>
        <v>2.2199999999999998</v>
      </c>
      <c r="F54" s="77">
        <f t="shared" si="0"/>
        <v>5.48</v>
      </c>
      <c r="G54" s="77">
        <f t="shared" si="0"/>
        <v>-6.0000000000000053E-2</v>
      </c>
      <c r="H54" s="77"/>
      <c r="I54" s="250"/>
      <c r="J54" s="250"/>
      <c r="K54" s="77">
        <f t="shared" si="1"/>
        <v>0.67085086968926966</v>
      </c>
      <c r="L54" s="77">
        <f t="shared" si="1"/>
        <v>1.6481945237136575</v>
      </c>
      <c r="M54" s="77">
        <f t="shared" si="1"/>
        <v>1.2882465895742108</v>
      </c>
      <c r="N54" s="77">
        <f t="shared" si="1"/>
        <v>-2.8131457025454276E-2</v>
      </c>
      <c r="O54" s="77">
        <f t="shared" si="1"/>
        <v>0.89563035968504279</v>
      </c>
      <c r="P54" s="250"/>
      <c r="Q54" s="250"/>
      <c r="R54" s="77">
        <f t="shared" si="2"/>
        <v>0.20965986885540477</v>
      </c>
      <c r="S54" s="77">
        <f>S22-S38</f>
        <v>0.84223798956410612</v>
      </c>
      <c r="T54" s="77">
        <f t="shared" si="2"/>
        <v>0.36165871811399564</v>
      </c>
      <c r="U54" s="77">
        <f t="shared" si="2"/>
        <v>-5.3330227415945175E-2</v>
      </c>
      <c r="V54" s="77">
        <f t="shared" si="2"/>
        <v>0.44267184324113984</v>
      </c>
      <c r="W54" s="246"/>
      <c r="X54" s="247"/>
    </row>
    <row r="55" spans="2:24" s="21" customFormat="1" ht="18" customHeight="1" x14ac:dyDescent="0.5">
      <c r="B55" s="220" t="s">
        <v>29</v>
      </c>
      <c r="C55" s="213"/>
      <c r="D55" s="249">
        <f>D23-D39</f>
        <v>0.74000000000000021</v>
      </c>
      <c r="E55" s="249">
        <f t="shared" si="0"/>
        <v>1.3899999999999997</v>
      </c>
      <c r="F55" s="249">
        <f t="shared" si="0"/>
        <v>2.31</v>
      </c>
      <c r="G55" s="249">
        <f t="shared" si="0"/>
        <v>-4.9999999999999933E-2</v>
      </c>
      <c r="H55" s="249"/>
      <c r="I55" s="250"/>
      <c r="J55" s="250"/>
      <c r="K55" s="249">
        <f t="shared" si="1"/>
        <v>0.48887969913027174</v>
      </c>
      <c r="L55" s="249">
        <f t="shared" si="1"/>
        <v>2.0532101416366211</v>
      </c>
      <c r="M55" s="249">
        <f t="shared" si="1"/>
        <v>0.31839636458235709</v>
      </c>
      <c r="N55" s="249">
        <f t="shared" si="1"/>
        <v>1.708450145370588E-2</v>
      </c>
      <c r="O55" s="249">
        <f t="shared" si="1"/>
        <v>0.66287750556574609</v>
      </c>
      <c r="P55" s="250"/>
      <c r="Q55" s="250"/>
      <c r="R55" s="249">
        <f t="shared" si="2"/>
        <v>0.45242177353127211</v>
      </c>
      <c r="S55" s="249">
        <f t="shared" si="2"/>
        <v>2.7851703951848088</v>
      </c>
      <c r="T55" s="249">
        <f t="shared" si="2"/>
        <v>-1.1479590027629882E-3</v>
      </c>
      <c r="U55" s="249">
        <f t="shared" si="2"/>
        <v>4.7597952082465089E-2</v>
      </c>
      <c r="V55" s="249">
        <f t="shared" si="2"/>
        <v>0.66510595631669212</v>
      </c>
      <c r="W55" s="246"/>
      <c r="X55" s="247"/>
    </row>
    <row r="56" spans="2:24" ht="18" customHeight="1" x14ac:dyDescent="0.5">
      <c r="B56" s="221"/>
      <c r="C56" s="214"/>
      <c r="D56" s="57" t="s">
        <v>0</v>
      </c>
      <c r="E56" s="4"/>
      <c r="F56" s="4"/>
      <c r="G56" s="4"/>
      <c r="H56" s="4"/>
      <c r="I56" s="4"/>
      <c r="J56" s="4"/>
      <c r="K56" s="57"/>
      <c r="L56" s="4"/>
      <c r="M56" s="4"/>
      <c r="N56" s="4"/>
      <c r="O56" s="4"/>
      <c r="P56" s="4"/>
      <c r="Q56" s="4"/>
      <c r="R56" s="57"/>
      <c r="S56" s="4"/>
      <c r="T56" s="4"/>
      <c r="U56" s="4"/>
      <c r="V56" s="4"/>
      <c r="W56" s="4"/>
      <c r="X56" s="8"/>
    </row>
    <row r="57" spans="2:24" ht="36" customHeight="1" x14ac:dyDescent="0.5">
      <c r="B57" s="10" t="s">
        <v>159</v>
      </c>
      <c r="C57" s="211"/>
      <c r="D57" s="11" t="s">
        <v>24</v>
      </c>
      <c r="E57" s="11" t="s">
        <v>91</v>
      </c>
      <c r="F57" s="11" t="s">
        <v>26</v>
      </c>
      <c r="G57" s="11" t="s">
        <v>27</v>
      </c>
      <c r="H57" s="11" t="s">
        <v>28</v>
      </c>
      <c r="I57" s="7"/>
      <c r="J57" s="7"/>
      <c r="K57" s="11" t="s">
        <v>24</v>
      </c>
      <c r="L57" s="11" t="s">
        <v>91</v>
      </c>
      <c r="M57" s="11" t="s">
        <v>26</v>
      </c>
      <c r="N57" s="11" t="s">
        <v>27</v>
      </c>
      <c r="O57" s="11" t="s">
        <v>28</v>
      </c>
      <c r="P57" s="7"/>
      <c r="Q57" s="7"/>
      <c r="R57" s="11" t="s">
        <v>24</v>
      </c>
      <c r="S57" s="11" t="s">
        <v>25</v>
      </c>
      <c r="T57" s="11" t="s">
        <v>26</v>
      </c>
      <c r="U57" s="11" t="s">
        <v>27</v>
      </c>
      <c r="V57" s="11" t="s">
        <v>28</v>
      </c>
      <c r="W57" s="7"/>
      <c r="X57" s="8"/>
    </row>
    <row r="58" spans="2:24" ht="18" customHeight="1" x14ac:dyDescent="0.5">
      <c r="B58" s="222" t="s">
        <v>48</v>
      </c>
      <c r="C58" s="215"/>
      <c r="D58" s="338">
        <f t="shared" ref="D58:G71" si="3">D10/D26-1</f>
        <v>0.30373831775700921</v>
      </c>
      <c r="E58" s="338">
        <f t="shared" si="3"/>
        <v>1.0539682539682538</v>
      </c>
      <c r="F58" s="338">
        <f t="shared" si="3"/>
        <v>6.0975609756097615E-2</v>
      </c>
      <c r="G58" s="338">
        <f t="shared" si="3"/>
        <v>5.3333333333333455E-2</v>
      </c>
      <c r="H58" s="338"/>
      <c r="I58" s="20"/>
      <c r="J58" s="20"/>
      <c r="K58" s="338">
        <f t="shared" ref="K58:O71" si="4">K10/K26-1</f>
        <v>0.66859403056961986</v>
      </c>
      <c r="L58" s="338">
        <f t="shared" si="4"/>
        <v>1.4725320015769316</v>
      </c>
      <c r="M58" s="338">
        <f t="shared" si="4"/>
        <v>0.20457358435023831</v>
      </c>
      <c r="N58" s="338">
        <f t="shared" si="4"/>
        <v>9.4257833311617301E-2</v>
      </c>
      <c r="O58" s="338">
        <f t="shared" si="4"/>
        <v>0.7184202386339511</v>
      </c>
      <c r="P58" s="339"/>
      <c r="Q58" s="339"/>
      <c r="R58" s="338">
        <f t="shared" ref="R58:V71" si="5">R10/R26-1</f>
        <v>0.57768659033841518</v>
      </c>
      <c r="S58" s="338">
        <f t="shared" si="5"/>
        <v>1.1770425764969645</v>
      </c>
      <c r="T58" s="338">
        <f t="shared" si="5"/>
        <v>0.22091317370718633</v>
      </c>
      <c r="U58" s="338">
        <f t="shared" si="5"/>
        <v>8.7509265742256925E-2</v>
      </c>
      <c r="V58" s="338">
        <f t="shared" si="5"/>
        <v>0.63166184516187984</v>
      </c>
      <c r="W58" s="20"/>
      <c r="X58" s="8"/>
    </row>
    <row r="59" spans="2:24" ht="18" customHeight="1" x14ac:dyDescent="0.5">
      <c r="B59" s="222" t="s">
        <v>49</v>
      </c>
      <c r="C59" s="215"/>
      <c r="D59" s="338">
        <f t="shared" si="3"/>
        <v>0.16949152542372881</v>
      </c>
      <c r="E59" s="338">
        <f t="shared" si="3"/>
        <v>0.82253521126760565</v>
      </c>
      <c r="F59" s="338">
        <f t="shared" si="3"/>
        <v>-1.9083969465648942E-2</v>
      </c>
      <c r="G59" s="338">
        <f t="shared" si="3"/>
        <v>9.7560975609756184E-2</v>
      </c>
      <c r="H59" s="338"/>
      <c r="I59" s="20"/>
      <c r="J59" s="20"/>
      <c r="K59" s="338">
        <f t="shared" si="4"/>
        <v>0.295578451250468</v>
      </c>
      <c r="L59" s="338">
        <f t="shared" si="4"/>
        <v>1.5043391690677437</v>
      </c>
      <c r="M59" s="338">
        <f t="shared" si="4"/>
        <v>5.0972057506009083E-3</v>
      </c>
      <c r="N59" s="338">
        <f t="shared" si="4"/>
        <v>9.9832457626153337E-2</v>
      </c>
      <c r="O59" s="338">
        <f t="shared" si="4"/>
        <v>0.32609840035297011</v>
      </c>
      <c r="P59" s="339"/>
      <c r="Q59" s="339"/>
      <c r="R59" s="338">
        <f t="shared" si="5"/>
        <v>0.18274080735758291</v>
      </c>
      <c r="S59" s="338">
        <f t="shared" si="5"/>
        <v>1.3849194877934643</v>
      </c>
      <c r="T59" s="338">
        <f t="shared" si="5"/>
        <v>-8.0619157432402222E-3</v>
      </c>
      <c r="U59" s="338">
        <f t="shared" si="5"/>
        <v>4.5700786819801831E-2</v>
      </c>
      <c r="V59" s="338">
        <f t="shared" si="5"/>
        <v>0.21465578916764705</v>
      </c>
      <c r="W59" s="20"/>
      <c r="X59" s="8"/>
    </row>
    <row r="60" spans="2:24" ht="18" customHeight="1" x14ac:dyDescent="0.5">
      <c r="B60" s="222" t="s">
        <v>50</v>
      </c>
      <c r="C60" s="215"/>
      <c r="D60" s="338">
        <f t="shared" si="3"/>
        <v>-0.68235294117647061</v>
      </c>
      <c r="E60" s="338">
        <f t="shared" si="3"/>
        <v>-0.85676392572944293</v>
      </c>
      <c r="F60" s="338">
        <f t="shared" si="3"/>
        <v>2.9043824701195224</v>
      </c>
      <c r="G60" s="338">
        <f t="shared" si="3"/>
        <v>-0.54430379746835444</v>
      </c>
      <c r="H60" s="338"/>
      <c r="I60" s="20"/>
      <c r="J60" s="20"/>
      <c r="K60" s="338">
        <f t="shared" si="4"/>
        <v>1.6027758207585139</v>
      </c>
      <c r="L60" s="338">
        <f t="shared" si="4"/>
        <v>0.2037767409120117</v>
      </c>
      <c r="M60" s="338">
        <f t="shared" si="4"/>
        <v>2.3397787959339902</v>
      </c>
      <c r="N60" s="338">
        <f t="shared" si="4"/>
        <v>7.9663855737460043E-2</v>
      </c>
      <c r="O60" s="338">
        <f t="shared" si="4"/>
        <v>1.640552237980065</v>
      </c>
      <c r="P60" s="339"/>
      <c r="Q60" s="339"/>
      <c r="R60" s="338">
        <f t="shared" si="5"/>
        <v>2.23134340338268</v>
      </c>
      <c r="S60" s="338">
        <f t="shared" si="5"/>
        <v>0.43556433702107111</v>
      </c>
      <c r="T60" s="338">
        <f t="shared" si="5"/>
        <v>1.9085837112092761</v>
      </c>
      <c r="U60" s="338">
        <f t="shared" si="5"/>
        <v>0.22324858440185236</v>
      </c>
      <c r="V60" s="338">
        <f t="shared" si="5"/>
        <v>2.3080372821577066</v>
      </c>
      <c r="W60" s="20"/>
      <c r="X60" s="8"/>
    </row>
    <row r="61" spans="2:24" ht="18" customHeight="1" x14ac:dyDescent="0.5">
      <c r="B61" s="222" t="s">
        <v>51</v>
      </c>
      <c r="C61" s="215"/>
      <c r="D61" s="338">
        <f t="shared" si="3"/>
        <v>-0.75</v>
      </c>
      <c r="E61" s="338">
        <f t="shared" si="3"/>
        <v>-0.83783783783783783</v>
      </c>
      <c r="F61" s="338">
        <f t="shared" si="3"/>
        <v>0.50413223140495877</v>
      </c>
      <c r="G61" s="338">
        <f t="shared" si="3"/>
        <v>-0.63380281690140849</v>
      </c>
      <c r="H61" s="338"/>
      <c r="I61" s="20"/>
      <c r="J61" s="20"/>
      <c r="K61" s="338">
        <f t="shared" si="4"/>
        <v>0.31069566580203101</v>
      </c>
      <c r="L61" s="338">
        <f t="shared" si="4"/>
        <v>2.258681129366833</v>
      </c>
      <c r="M61" s="338">
        <f t="shared" si="4"/>
        <v>-0.18356724003039337</v>
      </c>
      <c r="N61" s="338">
        <f t="shared" si="4"/>
        <v>0.3048989776685731</v>
      </c>
      <c r="O61" s="338">
        <f t="shared" si="4"/>
        <v>0.30248486964931587</v>
      </c>
      <c r="P61" s="339"/>
      <c r="Q61" s="339"/>
      <c r="R61" s="338">
        <f t="shared" si="5"/>
        <v>1.4874589892716972</v>
      </c>
      <c r="S61" s="338">
        <f t="shared" si="5"/>
        <v>5.2172753280906621</v>
      </c>
      <c r="T61" s="338">
        <f t="shared" si="5"/>
        <v>0.36123625375395663</v>
      </c>
      <c r="U61" s="338">
        <f t="shared" si="5"/>
        <v>0.53794055039451183</v>
      </c>
      <c r="V61" s="338">
        <f t="shared" si="5"/>
        <v>1.5719838347819484</v>
      </c>
      <c r="W61" s="20"/>
      <c r="X61" s="8"/>
    </row>
    <row r="62" spans="2:24" ht="18" customHeight="1" x14ac:dyDescent="0.5">
      <c r="B62" s="222" t="s">
        <v>42</v>
      </c>
      <c r="C62" s="215"/>
      <c r="D62" s="338">
        <f t="shared" si="3"/>
        <v>0.17837837837837833</v>
      </c>
      <c r="E62" s="338">
        <f t="shared" si="3"/>
        <v>0.81381381381381379</v>
      </c>
      <c r="F62" s="338">
        <f t="shared" si="3"/>
        <v>-2.0134228187919434E-2</v>
      </c>
      <c r="G62" s="338">
        <f t="shared" si="3"/>
        <v>8.8607594936708889E-2</v>
      </c>
      <c r="H62" s="338"/>
      <c r="I62" s="20"/>
      <c r="J62" s="20"/>
      <c r="K62" s="338">
        <f t="shared" si="4"/>
        <v>0.37171321493666798</v>
      </c>
      <c r="L62" s="338">
        <f t="shared" si="4"/>
        <v>1.3780628899348444</v>
      </c>
      <c r="M62" s="338">
        <f t="shared" si="4"/>
        <v>2.6918364824509933E-2</v>
      </c>
      <c r="N62" s="338">
        <f t="shared" si="4"/>
        <v>0.11273004345343796</v>
      </c>
      <c r="O62" s="338">
        <f t="shared" si="4"/>
        <v>0.40273061814012023</v>
      </c>
      <c r="P62" s="339"/>
      <c r="Q62" s="339"/>
      <c r="R62" s="338">
        <f t="shared" si="5"/>
        <v>0.34779267205728237</v>
      </c>
      <c r="S62" s="338">
        <f t="shared" si="5"/>
        <v>1.3152757978536544</v>
      </c>
      <c r="T62" s="338">
        <f t="shared" si="5"/>
        <v>4.2941941871716294E-2</v>
      </c>
      <c r="U62" s="338">
        <f t="shared" si="5"/>
        <v>0.11829523044394952</v>
      </c>
      <c r="V62" s="338">
        <f t="shared" si="5"/>
        <v>0.38960895176313537</v>
      </c>
      <c r="W62" s="20"/>
      <c r="X62" s="8"/>
    </row>
    <row r="63" spans="2:24" ht="18" customHeight="1" x14ac:dyDescent="0.5">
      <c r="B63" s="218" t="s">
        <v>52</v>
      </c>
      <c r="C63" s="212"/>
      <c r="D63" s="340">
        <f t="shared" si="3"/>
        <v>1.0054644808743167</v>
      </c>
      <c r="E63" s="340">
        <f t="shared" si="3"/>
        <v>0.73377703826955076</v>
      </c>
      <c r="F63" s="340">
        <f t="shared" si="3"/>
        <v>1.8330058939096268</v>
      </c>
      <c r="G63" s="340">
        <f t="shared" si="3"/>
        <v>3.5714285714285587E-2</v>
      </c>
      <c r="H63" s="340"/>
      <c r="I63" s="20"/>
      <c r="J63" s="20"/>
      <c r="K63" s="340">
        <f t="shared" si="4"/>
        <v>-3.5940825964040135E-2</v>
      </c>
      <c r="L63" s="340">
        <f t="shared" si="4"/>
        <v>0.44378170928089689</v>
      </c>
      <c r="M63" s="340">
        <f t="shared" si="4"/>
        <v>-0.26027921739312965</v>
      </c>
      <c r="N63" s="340">
        <f t="shared" si="4"/>
        <v>3.455446768624526E-2</v>
      </c>
      <c r="O63" s="340">
        <f t="shared" si="4"/>
        <v>-1.3686590607599802E-2</v>
      </c>
      <c r="P63" s="339"/>
      <c r="Q63" s="339"/>
      <c r="R63" s="340">
        <f t="shared" si="5"/>
        <v>-0.38147848093888437</v>
      </c>
      <c r="S63" s="340">
        <f t="shared" si="5"/>
        <v>0.3096424860705338</v>
      </c>
      <c r="T63" s="340">
        <f t="shared" si="5"/>
        <v>-0.53557990297696978</v>
      </c>
      <c r="U63" s="340">
        <f t="shared" si="5"/>
        <v>4.008261808912561E-2</v>
      </c>
      <c r="V63" s="340">
        <f t="shared" si="5"/>
        <v>-0.31203112957656465</v>
      </c>
      <c r="W63" s="20"/>
      <c r="X63" s="8"/>
    </row>
    <row r="64" spans="2:24" ht="18" customHeight="1" x14ac:dyDescent="0.5">
      <c r="B64" s="218" t="s">
        <v>53</v>
      </c>
      <c r="C64" s="212"/>
      <c r="D64" s="340">
        <f t="shared" si="3"/>
        <v>0.77419354838709675</v>
      </c>
      <c r="E64" s="340">
        <f t="shared" si="3"/>
        <v>0.65384615384615397</v>
      </c>
      <c r="F64" s="340">
        <f t="shared" si="3"/>
        <v>1.0210526315789474</v>
      </c>
      <c r="G64" s="340">
        <f t="shared" si="3"/>
        <v>0</v>
      </c>
      <c r="H64" s="340"/>
      <c r="I64" s="20"/>
      <c r="J64" s="20"/>
      <c r="K64" s="340">
        <f t="shared" si="4"/>
        <v>0.46551297997499419</v>
      </c>
      <c r="L64" s="340">
        <f t="shared" si="4"/>
        <v>-9.9935307310086263E-2</v>
      </c>
      <c r="M64" s="340">
        <f t="shared" si="4"/>
        <v>0.82621004022323596</v>
      </c>
      <c r="N64" s="340">
        <f t="shared" si="4"/>
        <v>-3.5647949203955531E-2</v>
      </c>
      <c r="O64" s="340">
        <f t="shared" si="4"/>
        <v>0.46621629064267034</v>
      </c>
      <c r="P64" s="339"/>
      <c r="Q64" s="339"/>
      <c r="R64" s="340">
        <f t="shared" si="5"/>
        <v>0.24489195286391108</v>
      </c>
      <c r="S64" s="340">
        <f t="shared" si="5"/>
        <v>-0.20430133407138518</v>
      </c>
      <c r="T64" s="340">
        <f t="shared" si="5"/>
        <v>0.56061004609487775</v>
      </c>
      <c r="U64" s="340">
        <f t="shared" si="5"/>
        <v>-3.9773521130475054E-2</v>
      </c>
      <c r="V64" s="340">
        <f t="shared" si="5"/>
        <v>0.25157018394794828</v>
      </c>
      <c r="W64" s="20"/>
      <c r="X64" s="8"/>
    </row>
    <row r="65" spans="2:24" ht="18" customHeight="1" x14ac:dyDescent="0.5">
      <c r="B65" s="218" t="s">
        <v>54</v>
      </c>
      <c r="C65" s="212"/>
      <c r="D65" s="340">
        <f t="shared" si="3"/>
        <v>0.13270142180094791</v>
      </c>
      <c r="E65" s="340">
        <f t="shared" si="3"/>
        <v>0.14750542299349223</v>
      </c>
      <c r="F65" s="340">
        <f t="shared" si="3"/>
        <v>0.27756653992395441</v>
      </c>
      <c r="G65" s="340">
        <f t="shared" si="3"/>
        <v>-0.12765957446808507</v>
      </c>
      <c r="H65" s="340"/>
      <c r="I65" s="20"/>
      <c r="J65" s="20"/>
      <c r="K65" s="340">
        <f t="shared" si="4"/>
        <v>0.32422247904597601</v>
      </c>
      <c r="L65" s="340">
        <f t="shared" si="4"/>
        <v>0.26349413096255425</v>
      </c>
      <c r="M65" s="340">
        <f t="shared" si="4"/>
        <v>0.47948607758352679</v>
      </c>
      <c r="N65" s="340">
        <f t="shared" si="4"/>
        <v>-0.11828717689711277</v>
      </c>
      <c r="O65" s="340">
        <f t="shared" si="4"/>
        <v>0.38254089935044511</v>
      </c>
      <c r="P65" s="339"/>
      <c r="Q65" s="339"/>
      <c r="R65" s="340">
        <f t="shared" si="5"/>
        <v>0.28352609286120378</v>
      </c>
      <c r="S65" s="340">
        <f t="shared" si="5"/>
        <v>0.19078818713298307</v>
      </c>
      <c r="T65" s="340">
        <f t="shared" si="5"/>
        <v>0.39887894830359838</v>
      </c>
      <c r="U65" s="340">
        <f t="shared" si="5"/>
        <v>-0.11241862715937134</v>
      </c>
      <c r="V65" s="340">
        <f t="shared" si="5"/>
        <v>0.34323999992618881</v>
      </c>
      <c r="W65" s="20"/>
      <c r="X65" s="8"/>
    </row>
    <row r="66" spans="2:24" ht="18" customHeight="1" x14ac:dyDescent="0.5">
      <c r="B66" s="218" t="s">
        <v>55</v>
      </c>
      <c r="C66" s="212"/>
      <c r="D66" s="340">
        <f t="shared" si="3"/>
        <v>0.40807174887892383</v>
      </c>
      <c r="E66" s="340">
        <f t="shared" si="3"/>
        <v>7.1672354948805417E-2</v>
      </c>
      <c r="F66" s="340"/>
      <c r="G66" s="340">
        <f t="shared" si="3"/>
        <v>-1.5873015873015928E-2</v>
      </c>
      <c r="H66" s="340"/>
      <c r="I66" s="20"/>
      <c r="J66" s="20"/>
      <c r="K66" s="340">
        <f t="shared" si="4"/>
        <v>0.19631452427714691</v>
      </c>
      <c r="L66" s="340">
        <f t="shared" si="4"/>
        <v>0.19631452427714691</v>
      </c>
      <c r="M66" s="340"/>
      <c r="N66" s="340">
        <f t="shared" si="4"/>
        <v>2.8199247290931817E-2</v>
      </c>
      <c r="O66" s="340">
        <f t="shared" si="4"/>
        <v>0.20060449790290469</v>
      </c>
      <c r="P66" s="339"/>
      <c r="Q66" s="339"/>
      <c r="R66" s="340">
        <f>R18/R34-1</f>
        <v>-4.6656160118586087E-2</v>
      </c>
      <c r="S66" s="340">
        <f t="shared" si="5"/>
        <v>-4.6656160118586087E-2</v>
      </c>
      <c r="T66" s="340"/>
      <c r="U66" s="340">
        <f t="shared" si="5"/>
        <v>-2.029922683036478E-2</v>
      </c>
      <c r="V66" s="340">
        <f t="shared" si="5"/>
        <v>-4.2542348574275191E-2</v>
      </c>
      <c r="W66" s="20"/>
      <c r="X66" s="8"/>
    </row>
    <row r="67" spans="2:24" ht="18" customHeight="1" x14ac:dyDescent="0.5">
      <c r="B67" s="218" t="s">
        <v>56</v>
      </c>
      <c r="C67" s="212"/>
      <c r="D67" s="340">
        <f t="shared" si="3"/>
        <v>-0.40243902439024393</v>
      </c>
      <c r="E67" s="340">
        <f t="shared" si="3"/>
        <v>-0.64333333333333331</v>
      </c>
      <c r="F67" s="340">
        <f t="shared" si="3"/>
        <v>2.2508038585209E-2</v>
      </c>
      <c r="G67" s="340">
        <f t="shared" si="3"/>
        <v>-0.36764705882352944</v>
      </c>
      <c r="H67" s="340"/>
      <c r="I67" s="20"/>
      <c r="J67" s="20"/>
      <c r="K67" s="340">
        <f t="shared" si="4"/>
        <v>-0.42006050475641343</v>
      </c>
      <c r="L67" s="340">
        <f t="shared" si="4"/>
        <v>-0.51347437548260189</v>
      </c>
      <c r="M67" s="340">
        <f t="shared" si="4"/>
        <v>-0.33847971637865648</v>
      </c>
      <c r="N67" s="340">
        <f t="shared" si="4"/>
        <v>-0.23660328958763965</v>
      </c>
      <c r="O67" s="340">
        <f t="shared" si="4"/>
        <v>-0.40651112205330198</v>
      </c>
      <c r="P67" s="339"/>
      <c r="Q67" s="339"/>
      <c r="R67" s="340">
        <f t="shared" si="5"/>
        <v>-0.26277613240581699</v>
      </c>
      <c r="S67" s="340">
        <f t="shared" si="5"/>
        <v>-0.34782819181705626</v>
      </c>
      <c r="T67" s="340">
        <f t="shared" si="5"/>
        <v>-0.26365844343412081</v>
      </c>
      <c r="U67" s="340">
        <f t="shared" si="5"/>
        <v>-0.11563000092319642</v>
      </c>
      <c r="V67" s="340">
        <f t="shared" si="5"/>
        <v>-0.2539728290790918</v>
      </c>
      <c r="W67" s="20"/>
      <c r="X67" s="8"/>
    </row>
    <row r="68" spans="2:24" ht="18" customHeight="1" x14ac:dyDescent="0.5">
      <c r="B68" s="218" t="s">
        <v>57</v>
      </c>
      <c r="C68" s="212"/>
      <c r="D68" s="340">
        <f t="shared" si="3"/>
        <v>-0.4285714285714286</v>
      </c>
      <c r="E68" s="340">
        <f t="shared" si="3"/>
        <v>-0.50282485875706218</v>
      </c>
      <c r="F68" s="340">
        <f t="shared" si="3"/>
        <v>-0.11911357340720219</v>
      </c>
      <c r="G68" s="340">
        <f t="shared" si="3"/>
        <v>-0.21052631578947356</v>
      </c>
      <c r="H68" s="340"/>
      <c r="I68" s="20"/>
      <c r="J68" s="20"/>
      <c r="K68" s="340">
        <f t="shared" si="4"/>
        <v>7.4194375084997155E-3</v>
      </c>
      <c r="L68" s="340">
        <f t="shared" si="4"/>
        <v>0.27536304610363715</v>
      </c>
      <c r="M68" s="340">
        <f t="shared" si="4"/>
        <v>-0.14743131740755733</v>
      </c>
      <c r="N68" s="340">
        <f t="shared" si="4"/>
        <v>9.1847729991543003E-2</v>
      </c>
      <c r="O68" s="340">
        <f t="shared" si="4"/>
        <v>6.3250719672985456E-2</v>
      </c>
      <c r="P68" s="339"/>
      <c r="Q68" s="339"/>
      <c r="R68" s="340">
        <f>R20/R36-1</f>
        <v>-1</v>
      </c>
      <c r="S68" s="340">
        <f t="shared" si="5"/>
        <v>-1</v>
      </c>
      <c r="T68" s="340">
        <f t="shared" si="5"/>
        <v>-1</v>
      </c>
      <c r="U68" s="340">
        <f t="shared" si="5"/>
        <v>-1</v>
      </c>
      <c r="V68" s="340">
        <f t="shared" si="5"/>
        <v>-1</v>
      </c>
      <c r="W68" s="20"/>
      <c r="X68" s="8"/>
    </row>
    <row r="69" spans="2:24" ht="18" customHeight="1" x14ac:dyDescent="0.5">
      <c r="B69" s="218" t="s">
        <v>58</v>
      </c>
      <c r="C69" s="212"/>
      <c r="D69" s="340">
        <f t="shared" si="3"/>
        <v>0.44047619047619047</v>
      </c>
      <c r="E69" s="340">
        <f t="shared" si="3"/>
        <v>0.44047619047619047</v>
      </c>
      <c r="F69" s="340">
        <f t="shared" si="3"/>
        <v>0.27017543859649118</v>
      </c>
      <c r="G69" s="340">
        <f t="shared" si="3"/>
        <v>9.3023255813953432E-2</v>
      </c>
      <c r="H69" s="340"/>
      <c r="I69" s="20"/>
      <c r="J69" s="20"/>
      <c r="K69" s="340">
        <f t="shared" si="4"/>
        <v>0.59553404286053868</v>
      </c>
      <c r="L69" s="340">
        <f t="shared" si="4"/>
        <v>0.59553424705646107</v>
      </c>
      <c r="M69" s="340">
        <f t="shared" si="4"/>
        <v>0.21988628294036716</v>
      </c>
      <c r="N69" s="340">
        <f t="shared" si="4"/>
        <v>0.17827117334208187</v>
      </c>
      <c r="O69" s="340">
        <f t="shared" si="4"/>
        <v>0.57186671411918066</v>
      </c>
      <c r="P69" s="339"/>
      <c r="Q69" s="339"/>
      <c r="R69" s="340">
        <f t="shared" si="5"/>
        <v>0.83195102921424247</v>
      </c>
      <c r="S69" s="340">
        <f t="shared" si="5"/>
        <v>0.67238147243711799</v>
      </c>
      <c r="T69" s="340">
        <f t="shared" si="5"/>
        <v>0.26781963542948484</v>
      </c>
      <c r="U69" s="340">
        <f t="shared" si="5"/>
        <v>0.26595588313510854</v>
      </c>
      <c r="V69" s="340">
        <f t="shared" si="5"/>
        <v>0.77410904809644809</v>
      </c>
      <c r="W69" s="20"/>
      <c r="X69" s="8"/>
    </row>
    <row r="70" spans="2:24" s="21" customFormat="1" ht="18" customHeight="1" x14ac:dyDescent="0.5">
      <c r="B70" s="244" t="s">
        <v>43</v>
      </c>
      <c r="C70" s="245"/>
      <c r="D70" s="341">
        <f t="shared" si="3"/>
        <v>0.75446428571428559</v>
      </c>
      <c r="E70" s="341">
        <f t="shared" si="3"/>
        <v>0.55499999999999994</v>
      </c>
      <c r="F70" s="341">
        <f t="shared" si="3"/>
        <v>1.2123893805309738</v>
      </c>
      <c r="G70" s="341">
        <f t="shared" si="3"/>
        <v>-8.8235294117647078E-2</v>
      </c>
      <c r="H70" s="341"/>
      <c r="I70" s="251"/>
      <c r="J70" s="251"/>
      <c r="K70" s="341">
        <f t="shared" si="4"/>
        <v>0.29509148659503448</v>
      </c>
      <c r="L70" s="341">
        <f t="shared" si="4"/>
        <v>0.4174250640108117</v>
      </c>
      <c r="M70" s="341">
        <f t="shared" si="4"/>
        <v>0.27157270252206622</v>
      </c>
      <c r="N70" s="341">
        <f t="shared" si="4"/>
        <v>-4.1721363058788707E-2</v>
      </c>
      <c r="O70" s="341">
        <f t="shared" si="4"/>
        <v>0.33183548150054931</v>
      </c>
      <c r="P70" s="342"/>
      <c r="Q70" s="342"/>
      <c r="R70" s="341">
        <f t="shared" si="5"/>
        <v>9.7297406052361923E-2</v>
      </c>
      <c r="S70" s="341">
        <f t="shared" si="5"/>
        <v>0.21405724588135411</v>
      </c>
      <c r="T70" s="341">
        <f t="shared" si="5"/>
        <v>9.1841471250220241E-2</v>
      </c>
      <c r="U70" s="341">
        <f t="shared" si="5"/>
        <v>-7.2173982201159004E-2</v>
      </c>
      <c r="V70" s="341">
        <f t="shared" si="5"/>
        <v>0.17393970350648336</v>
      </c>
      <c r="W70" s="251"/>
      <c r="X70" s="247"/>
    </row>
    <row r="71" spans="2:24" s="21" customFormat="1" ht="18" customHeight="1" x14ac:dyDescent="0.5">
      <c r="B71" s="220" t="s">
        <v>29</v>
      </c>
      <c r="C71" s="213"/>
      <c r="D71" s="343">
        <f t="shared" si="3"/>
        <v>0.35748792270531404</v>
      </c>
      <c r="E71" s="343">
        <f t="shared" si="3"/>
        <v>0.3746630727762803</v>
      </c>
      <c r="F71" s="343">
        <f t="shared" si="3"/>
        <v>0.59844559585492241</v>
      </c>
      <c r="G71" s="343">
        <f t="shared" si="3"/>
        <v>-6.9444444444444309E-2</v>
      </c>
      <c r="H71" s="343"/>
      <c r="I71" s="252"/>
      <c r="J71" s="252"/>
      <c r="K71" s="343">
        <f t="shared" si="4"/>
        <v>0.23377975596509559</v>
      </c>
      <c r="L71" s="343">
        <f t="shared" si="4"/>
        <v>0.55953512911696146</v>
      </c>
      <c r="M71" s="343">
        <f t="shared" si="4"/>
        <v>7.9086054983958265E-2</v>
      </c>
      <c r="N71" s="343">
        <f t="shared" si="4"/>
        <v>2.4059595979637693E-2</v>
      </c>
      <c r="O71" s="343">
        <f t="shared" si="4"/>
        <v>0.26636142669439344</v>
      </c>
      <c r="P71" s="344"/>
      <c r="Q71" s="344"/>
      <c r="R71" s="343">
        <f t="shared" si="5"/>
        <v>0.2206252930810888</v>
      </c>
      <c r="S71" s="343">
        <f t="shared" si="5"/>
        <v>0.74378868383453867</v>
      </c>
      <c r="T71" s="343">
        <f t="shared" si="5"/>
        <v>-3.2516922268976955E-4</v>
      </c>
      <c r="U71" s="343">
        <f t="shared" si="5"/>
        <v>6.2260848387134082E-2</v>
      </c>
      <c r="V71" s="343">
        <f t="shared" si="5"/>
        <v>0.27469541781007245</v>
      </c>
      <c r="W71" s="252"/>
      <c r="X71" s="247"/>
    </row>
    <row r="72" spans="2:24" ht="18" customHeight="1" x14ac:dyDescent="0.5">
      <c r="B72" s="298"/>
      <c r="D72" s="161"/>
      <c r="E72" s="161"/>
      <c r="X72" s="8"/>
    </row>
    <row r="73" spans="2:24" ht="56.25" x14ac:dyDescent="0.3">
      <c r="B73" s="206" t="s">
        <v>64</v>
      </c>
      <c r="C73" s="197"/>
    </row>
  </sheetData>
  <mergeCells count="4">
    <mergeCell ref="K7:O7"/>
    <mergeCell ref="R7:V7"/>
    <mergeCell ref="D7:H7"/>
    <mergeCell ref="B2:B5"/>
  </mergeCells>
  <pageMargins left="0.7" right="0.7" top="0.75" bottom="0.75" header="0.3" footer="0.3"/>
  <pageSetup scale="41" fitToWidth="0" orientation="portrait" r:id="rId1"/>
  <headerFooter>
    <oddHeader>&amp;RNP</oddHeader>
    <oddFooter>&amp;CTab 08 of 12&amp;RExhibit 1 NP</oddFooter>
  </headerFooter>
  <colBreaks count="2" manualBreakCount="2">
    <brk id="9" max="72" man="1"/>
    <brk id="16" max="72"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theme="0" tint="-0.249977111117893"/>
  </sheetPr>
  <dimension ref="A1:O69"/>
  <sheetViews>
    <sheetView view="pageLayout" topLeftCell="A13" zoomScale="55" zoomScaleNormal="55" zoomScalePageLayoutView="55" workbookViewId="0">
      <selection activeCell="D35" sqref="D35:F37"/>
    </sheetView>
  </sheetViews>
  <sheetFormatPr defaultRowHeight="15" x14ac:dyDescent="0.25"/>
  <cols>
    <col min="1" max="1" width="1.5703125" style="57" customWidth="1"/>
    <col min="2" max="2" width="66.7109375" customWidth="1"/>
    <col min="3" max="3" width="1.7109375" style="67" customWidth="1"/>
    <col min="4" max="6" width="21.28515625" customWidth="1"/>
    <col min="7" max="7" width="2" customWidth="1"/>
  </cols>
  <sheetData>
    <row r="1" spans="1:13" s="67" customFormat="1" ht="10.5" customHeight="1" thickBot="1" x14ac:dyDescent="0.5">
      <c r="B1" s="473"/>
      <c r="C1" s="473"/>
      <c r="D1" s="474"/>
      <c r="E1" s="225"/>
      <c r="F1" s="225"/>
    </row>
    <row r="2" spans="1:13" ht="26.25" customHeight="1" x14ac:dyDescent="0.4">
      <c r="B2" s="459" t="s">
        <v>114</v>
      </c>
      <c r="C2" s="187"/>
      <c r="D2" s="126" t="s">
        <v>65</v>
      </c>
      <c r="E2" s="127"/>
      <c r="F2" s="129"/>
      <c r="G2" s="48"/>
      <c r="H2" s="48"/>
      <c r="I2" s="1"/>
      <c r="J2" s="1"/>
      <c r="K2" s="1"/>
      <c r="L2" s="1"/>
      <c r="M2" s="1"/>
    </row>
    <row r="3" spans="1:13" ht="26.25" x14ac:dyDescent="0.4">
      <c r="B3" s="466"/>
      <c r="C3" s="207"/>
      <c r="D3" s="135" t="str">
        <f>Costs!$D$3</f>
        <v>Report Date: 02/25/2016</v>
      </c>
      <c r="E3" s="136"/>
      <c r="F3" s="137"/>
      <c r="G3" s="48"/>
      <c r="H3" s="48"/>
      <c r="I3" s="1"/>
      <c r="J3" s="1"/>
      <c r="K3" s="1"/>
      <c r="L3" s="1"/>
      <c r="M3" s="1"/>
    </row>
    <row r="4" spans="1:13" s="1" customFormat="1" ht="26.25" x14ac:dyDescent="0.4">
      <c r="A4" s="57"/>
      <c r="B4" s="466"/>
      <c r="C4" s="207"/>
      <c r="D4" s="135" t="s">
        <v>72</v>
      </c>
      <c r="E4" s="136"/>
      <c r="F4" s="137"/>
      <c r="G4" s="48"/>
      <c r="H4" s="48"/>
    </row>
    <row r="5" spans="1:13" ht="27" thickBot="1" x14ac:dyDescent="0.45">
      <c r="B5" s="467"/>
      <c r="C5" s="207"/>
      <c r="D5" s="131" t="s">
        <v>59</v>
      </c>
      <c r="E5" s="132"/>
      <c r="F5" s="134"/>
      <c r="G5" s="48"/>
      <c r="H5" s="48"/>
    </row>
    <row r="6" spans="1:13" s="1" customFormat="1" ht="17.25" customHeight="1" x14ac:dyDescent="0.4">
      <c r="A6" s="57"/>
      <c r="B6" s="47"/>
      <c r="C6" s="136"/>
      <c r="D6" s="47"/>
      <c r="E6" s="14"/>
      <c r="F6" s="14"/>
    </row>
    <row r="7" spans="1:13" ht="45" customHeight="1" x14ac:dyDescent="0.5">
      <c r="B7" s="226" t="s">
        <v>90</v>
      </c>
      <c r="C7" s="210"/>
      <c r="D7" s="273" t="s">
        <v>87</v>
      </c>
      <c r="E7" s="273" t="s">
        <v>88</v>
      </c>
      <c r="F7" s="273" t="s">
        <v>89</v>
      </c>
    </row>
    <row r="8" spans="1:13" s="1" customFormat="1" ht="18" customHeight="1" x14ac:dyDescent="0.25">
      <c r="A8" s="57"/>
      <c r="B8" s="15"/>
      <c r="C8" s="15"/>
      <c r="D8" s="16"/>
      <c r="E8" s="16"/>
      <c r="F8" s="16"/>
    </row>
    <row r="9" spans="1:13" s="1" customFormat="1" ht="18" customHeight="1" x14ac:dyDescent="0.25">
      <c r="A9" s="57"/>
      <c r="B9" s="17" t="s">
        <v>83</v>
      </c>
      <c r="C9" s="223"/>
      <c r="D9" s="330" t="s">
        <v>82</v>
      </c>
      <c r="E9" s="274" t="s">
        <v>82</v>
      </c>
      <c r="F9" s="331" t="s">
        <v>82</v>
      </c>
    </row>
    <row r="10" spans="1:13" ht="18" customHeight="1" x14ac:dyDescent="0.25">
      <c r="B10" s="2"/>
      <c r="C10" s="224"/>
      <c r="D10" s="332"/>
      <c r="E10" s="297"/>
      <c r="F10" s="435"/>
    </row>
    <row r="11" spans="1:13" ht="18" customHeight="1" x14ac:dyDescent="0.25">
      <c r="B11" s="2"/>
      <c r="C11" s="224"/>
      <c r="D11" s="290"/>
      <c r="E11" s="19"/>
      <c r="F11" s="435"/>
    </row>
    <row r="12" spans="1:13" ht="18" customHeight="1" x14ac:dyDescent="0.25">
      <c r="B12" s="2"/>
      <c r="C12" s="224"/>
      <c r="D12" s="290"/>
      <c r="E12" s="19"/>
      <c r="F12" s="435"/>
    </row>
    <row r="13" spans="1:13" ht="18" customHeight="1" x14ac:dyDescent="0.25">
      <c r="B13" s="2"/>
      <c r="C13" s="224"/>
      <c r="D13" s="290"/>
      <c r="E13" s="103"/>
      <c r="F13" s="435"/>
    </row>
    <row r="14" spans="1:13" ht="18" customHeight="1" x14ac:dyDescent="0.25">
      <c r="B14" s="2"/>
      <c r="C14" s="224"/>
      <c r="D14" s="290"/>
      <c r="E14" s="19"/>
      <c r="F14" s="435"/>
    </row>
    <row r="15" spans="1:13" ht="18" customHeight="1" x14ac:dyDescent="0.25">
      <c r="B15" s="2"/>
      <c r="C15" s="224"/>
      <c r="D15" s="290"/>
      <c r="E15" s="19"/>
      <c r="F15" s="435"/>
    </row>
    <row r="16" spans="1:13" ht="18" customHeight="1" x14ac:dyDescent="0.25">
      <c r="B16" s="2"/>
      <c r="C16" s="224"/>
      <c r="D16" s="290"/>
      <c r="E16" s="19"/>
      <c r="F16" s="435"/>
    </row>
    <row r="17" spans="2:6" ht="18" customHeight="1" x14ac:dyDescent="0.25">
      <c r="B17" s="2"/>
      <c r="C17" s="224"/>
      <c r="D17" s="290"/>
      <c r="E17" s="19"/>
      <c r="F17" s="435"/>
    </row>
    <row r="18" spans="2:6" s="57" customFormat="1" ht="18" customHeight="1" x14ac:dyDescent="0.25">
      <c r="B18" s="2"/>
      <c r="C18" s="224"/>
      <c r="D18" s="290"/>
      <c r="E18" s="19"/>
      <c r="F18" s="435"/>
    </row>
    <row r="19" spans="2:6" s="57" customFormat="1" ht="18" customHeight="1" x14ac:dyDescent="0.25">
      <c r="B19" s="2"/>
      <c r="C19" s="224"/>
      <c r="D19" s="290"/>
      <c r="E19" s="19"/>
      <c r="F19" s="435"/>
    </row>
    <row r="20" spans="2:6" s="57" customFormat="1" ht="18" customHeight="1" x14ac:dyDescent="0.25">
      <c r="B20" s="2"/>
      <c r="C20" s="224"/>
      <c r="D20" s="290"/>
      <c r="E20" s="297"/>
      <c r="F20" s="435"/>
    </row>
    <row r="21" spans="2:6" s="57" customFormat="1" ht="18" customHeight="1" x14ac:dyDescent="0.25">
      <c r="B21" s="2"/>
      <c r="C21" s="224"/>
      <c r="D21" s="290"/>
      <c r="E21" s="19"/>
      <c r="F21" s="435"/>
    </row>
    <row r="22" spans="2:6" s="57" customFormat="1" ht="18" customHeight="1" x14ac:dyDescent="0.25">
      <c r="B22" s="2"/>
      <c r="C22" s="224"/>
      <c r="D22" s="290"/>
      <c r="E22" s="19"/>
      <c r="F22" s="435"/>
    </row>
    <row r="23" spans="2:6" s="57" customFormat="1" ht="18" customHeight="1" x14ac:dyDescent="0.25">
      <c r="B23" s="2"/>
      <c r="C23" s="224"/>
      <c r="D23" s="290"/>
      <c r="E23" s="19"/>
      <c r="F23" s="435"/>
    </row>
    <row r="24" spans="2:6" s="57" customFormat="1" ht="18" customHeight="1" x14ac:dyDescent="0.25">
      <c r="B24" s="2"/>
      <c r="C24" s="224"/>
      <c r="D24" s="290"/>
      <c r="E24" s="103"/>
      <c r="F24" s="435"/>
    </row>
    <row r="25" spans="2:6" ht="18" customHeight="1" x14ac:dyDescent="0.25">
      <c r="B25" s="2"/>
      <c r="C25" s="224"/>
      <c r="D25" s="290"/>
      <c r="E25" s="19"/>
      <c r="F25" s="435"/>
    </row>
    <row r="26" spans="2:6" ht="18" customHeight="1" x14ac:dyDescent="0.25">
      <c r="B26" s="2"/>
      <c r="C26" s="224"/>
      <c r="D26" s="290"/>
      <c r="E26" s="19"/>
      <c r="F26" s="435"/>
    </row>
    <row r="27" spans="2:6" ht="18" customHeight="1" x14ac:dyDescent="0.25">
      <c r="B27" s="2"/>
      <c r="C27" s="224"/>
      <c r="D27" s="290"/>
      <c r="E27" s="19"/>
      <c r="F27" s="435"/>
    </row>
    <row r="28" spans="2:6" ht="18" customHeight="1" x14ac:dyDescent="0.25">
      <c r="B28" s="2"/>
      <c r="C28" s="224"/>
      <c r="D28" s="290"/>
      <c r="E28" s="19"/>
      <c r="F28" s="435"/>
    </row>
    <row r="29" spans="2:6" ht="18" customHeight="1" x14ac:dyDescent="0.25">
      <c r="B29" s="2"/>
      <c r="C29" s="224">
        <v>58493685</v>
      </c>
      <c r="D29" s="290"/>
      <c r="E29" s="19"/>
      <c r="F29" s="435"/>
    </row>
    <row r="30" spans="2:6" s="57" customFormat="1" ht="18" customHeight="1" x14ac:dyDescent="0.25">
      <c r="B30" s="2"/>
      <c r="C30" s="224"/>
      <c r="D30" s="290"/>
      <c r="E30" s="19"/>
      <c r="F30" s="435"/>
    </row>
    <row r="31" spans="2:6" s="57" customFormat="1" ht="18" customHeight="1" x14ac:dyDescent="0.25">
      <c r="B31" s="2"/>
      <c r="C31" s="224"/>
      <c r="D31" s="290"/>
      <c r="E31" s="19"/>
      <c r="F31" s="435"/>
    </row>
    <row r="32" spans="2:6" s="57" customFormat="1" ht="18" customHeight="1" x14ac:dyDescent="0.25">
      <c r="B32" s="2"/>
      <c r="C32" s="224"/>
      <c r="D32" s="290"/>
      <c r="E32" s="19"/>
      <c r="F32" s="293"/>
    </row>
    <row r="33" spans="1:6" s="1" customFormat="1" ht="18" customHeight="1" x14ac:dyDescent="0.25">
      <c r="A33" s="57"/>
      <c r="B33" s="2"/>
      <c r="C33" s="224"/>
      <c r="D33" s="290"/>
      <c r="E33" s="19"/>
      <c r="F33" s="293"/>
    </row>
    <row r="34" spans="1:6" s="1" customFormat="1" ht="18" customHeight="1" x14ac:dyDescent="0.25">
      <c r="A34" s="57"/>
      <c r="B34" s="2"/>
      <c r="C34" s="224"/>
      <c r="D34" s="290"/>
      <c r="E34" s="19"/>
      <c r="F34" s="293"/>
    </row>
    <row r="35" spans="1:6" ht="18" customHeight="1" x14ac:dyDescent="0.25">
      <c r="B35" s="275" t="s">
        <v>84</v>
      </c>
      <c r="C35" s="213"/>
      <c r="D35" s="276"/>
      <c r="E35" s="276"/>
      <c r="F35" s="276"/>
    </row>
    <row r="36" spans="1:6" s="57" customFormat="1" ht="18" customHeight="1" x14ac:dyDescent="0.25">
      <c r="B36" s="275" t="s">
        <v>85</v>
      </c>
      <c r="C36" s="213"/>
      <c r="D36" s="276"/>
      <c r="E36" s="276"/>
      <c r="F36" s="276"/>
    </row>
    <row r="37" spans="1:6" s="57" customFormat="1" ht="18" customHeight="1" x14ac:dyDescent="0.25">
      <c r="B37" s="275" t="s">
        <v>86</v>
      </c>
      <c r="C37" s="213"/>
      <c r="D37" s="277"/>
      <c r="E37" s="277"/>
      <c r="F37" s="277"/>
    </row>
    <row r="38" spans="1:6" s="57" customFormat="1" ht="18" customHeight="1" x14ac:dyDescent="0.25">
      <c r="B38" s="74"/>
      <c r="C38" s="74"/>
      <c r="D38" s="73"/>
      <c r="E38" s="73"/>
      <c r="F38" s="73"/>
    </row>
    <row r="39" spans="1:6" ht="18" customHeight="1" x14ac:dyDescent="0.25">
      <c r="B39" s="4"/>
      <c r="C39" s="75"/>
      <c r="D39" s="1" t="s">
        <v>0</v>
      </c>
      <c r="E39" s="75"/>
      <c r="F39" s="75"/>
    </row>
    <row r="40" spans="1:6" s="57" customFormat="1" ht="63.75" customHeight="1" x14ac:dyDescent="0.3">
      <c r="B40" s="206" t="s">
        <v>64</v>
      </c>
      <c r="C40" s="197"/>
      <c r="E40" s="53"/>
    </row>
    <row r="41" spans="1:6" ht="18" customHeight="1" x14ac:dyDescent="0.25"/>
    <row r="42" spans="1:6" ht="18" customHeight="1" x14ac:dyDescent="0.25"/>
    <row r="43" spans="1:6" ht="18" customHeight="1" x14ac:dyDescent="0.25"/>
    <row r="44" spans="1:6" ht="18" customHeight="1" x14ac:dyDescent="0.25"/>
    <row r="45" spans="1:6" ht="18" customHeight="1" x14ac:dyDescent="0.25"/>
    <row r="46" spans="1:6" ht="18" customHeight="1" x14ac:dyDescent="0.25"/>
    <row r="47" spans="1:6" ht="18" customHeight="1" x14ac:dyDescent="0.25"/>
    <row r="48" spans="1:6" ht="18" customHeight="1" x14ac:dyDescent="0.25"/>
    <row r="49" spans="1:15" ht="18" customHeight="1" x14ac:dyDescent="0.25"/>
    <row r="50" spans="1:15" ht="18" customHeight="1" x14ac:dyDescent="0.25"/>
    <row r="51" spans="1:15" ht="18" customHeight="1" x14ac:dyDescent="0.25"/>
    <row r="52" spans="1:15" ht="18" customHeight="1" x14ac:dyDescent="0.25"/>
    <row r="53" spans="1:15" ht="18" customHeight="1" x14ac:dyDescent="0.25"/>
    <row r="54" spans="1:15" ht="18" customHeight="1" x14ac:dyDescent="0.25"/>
    <row r="55" spans="1:15" s="1" customFormat="1" ht="18" customHeight="1" x14ac:dyDescent="0.25">
      <c r="A55" s="57"/>
      <c r="B55" s="13"/>
      <c r="C55" s="13"/>
      <c r="D55" s="18"/>
      <c r="E55" s="18"/>
      <c r="F55" s="18"/>
      <c r="G55" s="15" t="s">
        <v>0</v>
      </c>
      <c r="H55" s="15" t="s">
        <v>0</v>
      </c>
      <c r="I55" s="15" t="s">
        <v>0</v>
      </c>
      <c r="J55" s="15" t="s">
        <v>0</v>
      </c>
      <c r="K55" s="15" t="s">
        <v>0</v>
      </c>
      <c r="L55" s="15" t="s">
        <v>0</v>
      </c>
      <c r="M55" s="15" t="s">
        <v>0</v>
      </c>
      <c r="N55" s="15" t="s">
        <v>0</v>
      </c>
      <c r="O55" s="15" t="s">
        <v>0</v>
      </c>
    </row>
    <row r="56" spans="1:15" ht="15.75" x14ac:dyDescent="0.25">
      <c r="G56" s="15" t="s">
        <v>0</v>
      </c>
      <c r="H56" s="15" t="s">
        <v>0</v>
      </c>
      <c r="I56" s="15" t="s">
        <v>0</v>
      </c>
      <c r="J56" s="15" t="s">
        <v>0</v>
      </c>
      <c r="K56" s="15" t="s">
        <v>0</v>
      </c>
      <c r="L56" s="15" t="s">
        <v>0</v>
      </c>
      <c r="M56" s="15" t="s">
        <v>0</v>
      </c>
      <c r="N56" s="15" t="s">
        <v>0</v>
      </c>
      <c r="O56" s="15" t="s">
        <v>0</v>
      </c>
    </row>
    <row r="57" spans="1:15" ht="15.75" x14ac:dyDescent="0.25">
      <c r="G57" s="15" t="s">
        <v>0</v>
      </c>
      <c r="H57" s="15" t="s">
        <v>0</v>
      </c>
      <c r="I57" s="15" t="s">
        <v>0</v>
      </c>
      <c r="J57" s="15" t="s">
        <v>0</v>
      </c>
      <c r="K57" s="15" t="s">
        <v>0</v>
      </c>
      <c r="L57" s="15" t="s">
        <v>0</v>
      </c>
      <c r="M57" s="15" t="s">
        <v>0</v>
      </c>
      <c r="N57" s="15" t="s">
        <v>0</v>
      </c>
      <c r="O57" s="15" t="s">
        <v>0</v>
      </c>
    </row>
    <row r="58" spans="1:15" ht="15.75" x14ac:dyDescent="0.25">
      <c r="G58" s="15" t="s">
        <v>0</v>
      </c>
      <c r="H58" s="15" t="s">
        <v>0</v>
      </c>
      <c r="I58" s="15" t="s">
        <v>0</v>
      </c>
      <c r="J58" s="15" t="s">
        <v>0</v>
      </c>
      <c r="K58" s="15" t="s">
        <v>0</v>
      </c>
      <c r="L58" s="15" t="s">
        <v>0</v>
      </c>
      <c r="M58" s="15" t="s">
        <v>0</v>
      </c>
      <c r="N58" s="15" t="s">
        <v>0</v>
      </c>
      <c r="O58" s="15" t="s">
        <v>0</v>
      </c>
    </row>
    <row r="59" spans="1:15" ht="15.75" x14ac:dyDescent="0.25">
      <c r="G59" s="15" t="s">
        <v>0</v>
      </c>
      <c r="H59" s="15" t="s">
        <v>0</v>
      </c>
      <c r="I59" s="15" t="s">
        <v>0</v>
      </c>
      <c r="J59" s="15" t="s">
        <v>0</v>
      </c>
      <c r="K59" s="15" t="s">
        <v>0</v>
      </c>
      <c r="L59" s="15" t="s">
        <v>0</v>
      </c>
      <c r="M59" s="15" t="s">
        <v>0</v>
      </c>
      <c r="N59" s="15" t="s">
        <v>0</v>
      </c>
      <c r="O59" s="15" t="s">
        <v>0</v>
      </c>
    </row>
    <row r="60" spans="1:15" ht="15.75" x14ac:dyDescent="0.25">
      <c r="G60" s="15" t="s">
        <v>0</v>
      </c>
      <c r="H60" s="15" t="s">
        <v>0</v>
      </c>
      <c r="I60" s="15" t="s">
        <v>0</v>
      </c>
      <c r="J60" s="15" t="s">
        <v>0</v>
      </c>
      <c r="K60" s="15" t="s">
        <v>0</v>
      </c>
      <c r="L60" s="15" t="s">
        <v>0</v>
      </c>
      <c r="M60" s="15" t="s">
        <v>0</v>
      </c>
      <c r="N60" s="15" t="s">
        <v>0</v>
      </c>
      <c r="O60" s="15" t="s">
        <v>0</v>
      </c>
    </row>
    <row r="61" spans="1:15" ht="15.75" x14ac:dyDescent="0.25">
      <c r="G61" s="15" t="s">
        <v>0</v>
      </c>
      <c r="H61" s="15" t="s">
        <v>0</v>
      </c>
      <c r="I61" s="15" t="s">
        <v>0</v>
      </c>
      <c r="J61" s="15" t="s">
        <v>0</v>
      </c>
      <c r="K61" s="15" t="s">
        <v>0</v>
      </c>
      <c r="L61" s="15" t="s">
        <v>0</v>
      </c>
      <c r="M61" s="15" t="s">
        <v>0</v>
      </c>
      <c r="N61" s="15" t="s">
        <v>0</v>
      </c>
      <c r="O61" s="15" t="s">
        <v>0</v>
      </c>
    </row>
    <row r="62" spans="1:15" ht="15.75" x14ac:dyDescent="0.25">
      <c r="G62" s="15" t="s">
        <v>0</v>
      </c>
      <c r="H62" s="15" t="s">
        <v>0</v>
      </c>
      <c r="I62" s="15" t="s">
        <v>0</v>
      </c>
      <c r="J62" s="15" t="s">
        <v>0</v>
      </c>
      <c r="K62" s="15" t="s">
        <v>0</v>
      </c>
      <c r="L62" s="15" t="s">
        <v>0</v>
      </c>
      <c r="M62" s="15" t="s">
        <v>0</v>
      </c>
      <c r="N62" s="15" t="s">
        <v>0</v>
      </c>
      <c r="O62" s="15" t="s">
        <v>0</v>
      </c>
    </row>
    <row r="63" spans="1:15" ht="15.75" x14ac:dyDescent="0.25">
      <c r="G63" s="15" t="s">
        <v>0</v>
      </c>
      <c r="H63" s="15" t="s">
        <v>0</v>
      </c>
      <c r="I63" s="15" t="s">
        <v>0</v>
      </c>
      <c r="J63" s="15" t="s">
        <v>0</v>
      </c>
      <c r="K63" s="15" t="s">
        <v>0</v>
      </c>
      <c r="L63" s="15" t="s">
        <v>0</v>
      </c>
      <c r="M63" s="15" t="s">
        <v>0</v>
      </c>
      <c r="N63" s="15" t="s">
        <v>0</v>
      </c>
      <c r="O63" s="15" t="s">
        <v>0</v>
      </c>
    </row>
    <row r="64" spans="1:15" ht="15.75" x14ac:dyDescent="0.25">
      <c r="G64" s="15" t="s">
        <v>0</v>
      </c>
      <c r="H64" s="15" t="s">
        <v>0</v>
      </c>
      <c r="I64" s="15" t="s">
        <v>0</v>
      </c>
      <c r="J64" s="15" t="s">
        <v>0</v>
      </c>
      <c r="K64" s="15" t="s">
        <v>0</v>
      </c>
      <c r="L64" s="15" t="s">
        <v>0</v>
      </c>
      <c r="M64" s="15" t="s">
        <v>0</v>
      </c>
      <c r="N64" s="15" t="s">
        <v>0</v>
      </c>
      <c r="O64" s="15" t="s">
        <v>0</v>
      </c>
    </row>
    <row r="65" spans="7:15" ht="15.75" x14ac:dyDescent="0.25">
      <c r="G65" s="15" t="s">
        <v>0</v>
      </c>
      <c r="H65" s="15" t="s">
        <v>0</v>
      </c>
      <c r="I65" s="15" t="s">
        <v>0</v>
      </c>
      <c r="J65" s="15" t="s">
        <v>0</v>
      </c>
      <c r="K65" s="15" t="s">
        <v>0</v>
      </c>
      <c r="L65" s="15" t="s">
        <v>0</v>
      </c>
      <c r="M65" s="15" t="s">
        <v>0</v>
      </c>
      <c r="N65" s="15" t="s">
        <v>0</v>
      </c>
      <c r="O65" s="15" t="s">
        <v>0</v>
      </c>
    </row>
    <row r="66" spans="7:15" ht="15.75" x14ac:dyDescent="0.25">
      <c r="G66" s="15" t="s">
        <v>0</v>
      </c>
      <c r="H66" s="15" t="s">
        <v>0</v>
      </c>
      <c r="I66" s="15" t="s">
        <v>0</v>
      </c>
      <c r="J66" s="15" t="s">
        <v>0</v>
      </c>
      <c r="K66" s="15" t="s">
        <v>0</v>
      </c>
      <c r="L66" s="15" t="s">
        <v>0</v>
      </c>
      <c r="M66" s="15" t="s">
        <v>0</v>
      </c>
      <c r="N66" s="15" t="s">
        <v>0</v>
      </c>
      <c r="O66" s="15" t="s">
        <v>0</v>
      </c>
    </row>
    <row r="67" spans="7:15" ht="15.75" x14ac:dyDescent="0.25">
      <c r="G67" s="15" t="s">
        <v>0</v>
      </c>
      <c r="H67" s="15" t="s">
        <v>0</v>
      </c>
      <c r="I67" s="15" t="s">
        <v>0</v>
      </c>
      <c r="J67" s="15" t="s">
        <v>0</v>
      </c>
      <c r="K67" s="15" t="s">
        <v>0</v>
      </c>
      <c r="L67" s="15" t="s">
        <v>0</v>
      </c>
      <c r="M67" s="15" t="s">
        <v>0</v>
      </c>
      <c r="N67" s="15" t="s">
        <v>0</v>
      </c>
      <c r="O67" s="15" t="s">
        <v>0</v>
      </c>
    </row>
    <row r="68" spans="7:15" ht="15.75" x14ac:dyDescent="0.25">
      <c r="G68" s="15" t="s">
        <v>0</v>
      </c>
      <c r="H68" s="15" t="s">
        <v>0</v>
      </c>
      <c r="I68" s="15" t="s">
        <v>0</v>
      </c>
      <c r="J68" s="15" t="s">
        <v>0</v>
      </c>
      <c r="K68" s="15" t="s">
        <v>0</v>
      </c>
      <c r="L68" s="15" t="s">
        <v>0</v>
      </c>
      <c r="M68" s="15" t="s">
        <v>0</v>
      </c>
      <c r="N68" s="15" t="s">
        <v>0</v>
      </c>
      <c r="O68" s="15" t="s">
        <v>0</v>
      </c>
    </row>
    <row r="69" spans="7:15" ht="15.75" x14ac:dyDescent="0.25">
      <c r="G69" s="15" t="s">
        <v>0</v>
      </c>
      <c r="H69" s="15" t="s">
        <v>0</v>
      </c>
      <c r="I69" s="15" t="s">
        <v>0</v>
      </c>
      <c r="J69" s="15" t="s">
        <v>0</v>
      </c>
      <c r="K69" s="15" t="s">
        <v>0</v>
      </c>
      <c r="L69" s="15" t="s">
        <v>0</v>
      </c>
      <c r="M69" s="15" t="s">
        <v>0</v>
      </c>
      <c r="N69" s="15" t="s">
        <v>0</v>
      </c>
      <c r="O69" s="15" t="s">
        <v>0</v>
      </c>
    </row>
  </sheetData>
  <mergeCells count="2">
    <mergeCell ref="B1:D1"/>
    <mergeCell ref="B2:B5"/>
  </mergeCells>
  <pageMargins left="0.7" right="0.7" top="0.75" bottom="0.75" header="0.3" footer="0.3"/>
  <pageSetup scale="67" orientation="portrait" r:id="rId1"/>
  <headerFooter>
    <oddHeader>&amp;RNP</oddHeader>
    <oddFooter>&amp;CTab 09 of 12&amp;RExhibit 1 NP</oddFooter>
  </headerFooter>
  <rowBreaks count="1" manualBreakCount="1">
    <brk id="41" max="6"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Comments xmlns="ad165980-7d91-4489-99d8-4f4c8d8879d8"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88D8463C48BC71459505FF730A681FB7" ma:contentTypeVersion="1" ma:contentTypeDescription="Create a new document." ma:contentTypeScope="" ma:versionID="1d85c2343bb689c5a083cac293efd3b4">
  <xsd:schema xmlns:xsd="http://www.w3.org/2001/XMLSchema" xmlns:p="http://schemas.microsoft.com/office/2006/metadata/properties" xmlns:ns2="ad165980-7d91-4489-99d8-4f4c8d8879d8" targetNamespace="http://schemas.microsoft.com/office/2006/metadata/properties" ma:root="true" ma:fieldsID="761116981cc721981d6785e55e0d4183" ns2:_="">
    <xsd:import namespace="ad165980-7d91-4489-99d8-4f4c8d8879d8"/>
    <xsd:element name="properties">
      <xsd:complexType>
        <xsd:sequence>
          <xsd:element name="documentManagement">
            <xsd:complexType>
              <xsd:all>
                <xsd:element ref="ns2:Comments" minOccurs="0"/>
              </xsd:all>
            </xsd:complexType>
          </xsd:element>
        </xsd:sequence>
      </xsd:complexType>
    </xsd:element>
  </xsd:schema>
  <xsd:schema xmlns:xsd="http://www.w3.org/2001/XMLSchema" xmlns:dms="http://schemas.microsoft.com/office/2006/documentManagement/types" targetNamespace="ad165980-7d91-4489-99d8-4f4c8d8879d8" elementFormDefault="qualified">
    <xsd:import namespace="http://schemas.microsoft.com/office/2006/documentManagement/types"/>
    <xsd:element name="Comments" ma:index="2" nillable="true" ma:displayName="Comments" ma:internalName="Comments">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 ma:displayName="Content Type" ma:readOnly="tru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3170E26-9963-4CDB-BD0D-259D5621585B}">
  <ds:schemaRefs>
    <ds:schemaRef ds:uri="http://schemas.microsoft.com/office/2006/documentManagement/types"/>
    <ds:schemaRef ds:uri="ad165980-7d91-4489-99d8-4f4c8d8879d8"/>
    <ds:schemaRef ds:uri="http://purl.org/dc/elements/1.1/"/>
    <ds:schemaRef ds:uri="http://www.w3.org/XML/1998/namespace"/>
    <ds:schemaRef ds:uri="http://purl.org/dc/dcmitype/"/>
    <ds:schemaRef ds:uri="http://purl.org/dc/terms/"/>
    <ds:schemaRef ds:uri="http://schemas.microsoft.com/office/2006/metadata/properties"/>
    <ds:schemaRef ds:uri="http://schemas.openxmlformats.org/package/2006/metadata/core-properties"/>
  </ds:schemaRefs>
</ds:datastoreItem>
</file>

<file path=customXml/itemProps2.xml><?xml version="1.0" encoding="utf-8"?>
<ds:datastoreItem xmlns:ds="http://schemas.openxmlformats.org/officeDocument/2006/customXml" ds:itemID="{5A33BE41-BA35-4073-BEF8-84FE642957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d165980-7d91-4489-99d8-4f4c8d8879d8"/>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D922F32A-9FE5-4F8D-AE6A-AAF11025194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21</vt:i4>
      </vt:variant>
    </vt:vector>
  </HeadingPairs>
  <TitlesOfParts>
    <vt:vector size="33" baseType="lpstr">
      <vt:lpstr>Index</vt:lpstr>
      <vt:lpstr>Costs</vt:lpstr>
      <vt:lpstr>Energy Savings</vt:lpstr>
      <vt:lpstr>Demand Savings</vt:lpstr>
      <vt:lpstr>Gross Benefits (Avoided Costs)</vt:lpstr>
      <vt:lpstr>Net Benefits</vt:lpstr>
      <vt:lpstr>DSIM</vt:lpstr>
      <vt:lpstr>Cost Effectiveness</vt:lpstr>
      <vt:lpstr>NP Opt-Out</vt:lpstr>
      <vt:lpstr>&gt;10% Cost Variances </vt:lpstr>
      <vt:lpstr>Market Transf</vt:lpstr>
      <vt:lpstr>EM&amp;V Annual Report</vt:lpstr>
      <vt:lpstr>'&gt;10% Cost Variances '!Print_Area</vt:lpstr>
      <vt:lpstr>'Cost Effectiveness'!Print_Area</vt:lpstr>
      <vt:lpstr>Costs!Print_Area</vt:lpstr>
      <vt:lpstr>'Demand Savings'!Print_Area</vt:lpstr>
      <vt:lpstr>DSIM!Print_Area</vt:lpstr>
      <vt:lpstr>'EM&amp;V Annual Report'!Print_Area</vt:lpstr>
      <vt:lpstr>'Energy Savings'!Print_Area</vt:lpstr>
      <vt:lpstr>'Gross Benefits (Avoided Costs)'!Print_Area</vt:lpstr>
      <vt:lpstr>Index!Print_Area</vt:lpstr>
      <vt:lpstr>'Market Transf'!Print_Area</vt:lpstr>
      <vt:lpstr>'Net Benefits'!Print_Area</vt:lpstr>
      <vt:lpstr>'NP Opt-Out'!Print_Area</vt:lpstr>
      <vt:lpstr>'&gt;10% Cost Variances '!Print_Titles</vt:lpstr>
      <vt:lpstr>'Cost Effectiveness'!Print_Titles</vt:lpstr>
      <vt:lpstr>Costs!Print_Titles</vt:lpstr>
      <vt:lpstr>'Demand Savings'!Print_Titles</vt:lpstr>
      <vt:lpstr>DSIM!Print_Titles</vt:lpstr>
      <vt:lpstr>'Energy Savings'!Print_Titles</vt:lpstr>
      <vt:lpstr>'Gross Benefits (Avoided Costs)'!Print_Titles</vt:lpstr>
      <vt:lpstr>'Market Transf'!Print_Titles</vt:lpstr>
      <vt:lpstr>'Net Benefits'!Print_Titles</vt:lpstr>
    </vt:vector>
  </TitlesOfParts>
  <Company>PSC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rogerj</dc:creator>
  <cp:lastModifiedBy>Donohue, Julie E</cp:lastModifiedBy>
  <cp:lastPrinted>2016-02-25T18:32:08Z</cp:lastPrinted>
  <dcterms:created xsi:type="dcterms:W3CDTF">2013-02-15T19:17:36Z</dcterms:created>
  <dcterms:modified xsi:type="dcterms:W3CDTF">2016-02-29T21:12:03Z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0x01010088D8463C48BC71459505FF730A681FB7</vt:lpwstr>
  </property>
</Properties>
</file>