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6" yWindow="-96" windowWidth="15456" windowHeight="7752" tabRatio="742"/>
  </bookViews>
  <sheets>
    <sheet name="Index" sheetId="19" r:id="rId1"/>
    <sheet name="Costs" sheetId="17" r:id="rId2"/>
    <sheet name="Energy Savings (2013)" sheetId="2" r:id="rId3"/>
    <sheet name="Energy Savings (2014)" sheetId="16" r:id="rId4"/>
    <sheet name="Demand Savings" sheetId="3" r:id="rId5"/>
    <sheet name="Gross Benefits (Avoided Costs)" sheetId="6" r:id="rId6"/>
    <sheet name="Net Benefits" sheetId="12" r:id="rId7"/>
    <sheet name="DSIM" sheetId="4" r:id="rId8"/>
    <sheet name="Cost Effectiveness" sheetId="5" r:id="rId9"/>
    <sheet name="NP Opt-Out" sheetId="7" r:id="rId10"/>
    <sheet name="&gt;10% Cost Variances " sheetId="14" r:id="rId11"/>
    <sheet name="Market Transf" sheetId="11" r:id="rId12"/>
  </sheets>
  <definedNames>
    <definedName name="_xlnm.Print_Area" localSheetId="10">'&gt;10% Cost Variances '!$B$1:$F$22</definedName>
    <definedName name="_xlnm.Print_Area" localSheetId="8">'Cost Effectiveness'!$B$1:$I$73</definedName>
    <definedName name="_xlnm.Print_Area" localSheetId="1">Costs!$B$1:$I$83</definedName>
    <definedName name="_xlnm.Print_Area" localSheetId="4">'Demand Savings'!$B$1:$I$75</definedName>
    <definedName name="_xlnm.Print_Area" localSheetId="7">DSIM!$A$1:$I$33</definedName>
    <definedName name="_xlnm.Print_Area" localSheetId="2">'Energy Savings (2013)'!$B$1:$I$75</definedName>
    <definedName name="_xlnm.Print_Area" localSheetId="3">'Energy Savings (2014)'!$B$1:$H$75</definedName>
    <definedName name="_xlnm.Print_Area" localSheetId="5">'Gross Benefits (Avoided Costs)'!$B$1:$I$75</definedName>
    <definedName name="_xlnm.Print_Area" localSheetId="0">Index!$A$1:$I$41</definedName>
    <definedName name="_xlnm.Print_Area" localSheetId="11">'Market Transf'!$B$1:$F$34</definedName>
    <definedName name="_xlnm.Print_Area" localSheetId="6">'Net Benefits'!$B$1:$I$84</definedName>
    <definedName name="_xlnm.Print_Area" localSheetId="9">'NP Opt-Out'!$A$1:$G$38</definedName>
    <definedName name="_xlnm.Print_Titles" localSheetId="10">'&gt;10% Cost Variances '!$B:$B</definedName>
    <definedName name="_xlnm.Print_Titles" localSheetId="8">'Cost Effectiveness'!$B:$B</definedName>
    <definedName name="_xlnm.Print_Titles" localSheetId="1">Costs!$B:$B</definedName>
    <definedName name="_xlnm.Print_Titles" localSheetId="4">'Demand Savings'!$B:$B</definedName>
    <definedName name="_xlnm.Print_Titles" localSheetId="7">DSIM!$B:$B</definedName>
    <definedName name="_xlnm.Print_Titles" localSheetId="2">'Energy Savings (2013)'!$B:$B,'Energy Savings (2013)'!$1:$6</definedName>
    <definedName name="_xlnm.Print_Titles" localSheetId="5">'Gross Benefits (Avoided Costs)'!$B:$B</definedName>
    <definedName name="_xlnm.Print_Titles" localSheetId="11">'Market Transf'!$B:$B</definedName>
    <definedName name="_xlnm.Print_Titles" localSheetId="6">'Net Benefits'!$B:$B</definedName>
  </definedNames>
  <calcPr calcId="145621"/>
</workbook>
</file>

<file path=xl/calcChain.xml><?xml version="1.0" encoding="utf-8"?>
<calcChain xmlns="http://schemas.openxmlformats.org/spreadsheetml/2006/main">
  <c r="D12" i="17" l="1"/>
  <c r="F12" i="17"/>
  <c r="G31" i="17"/>
  <c r="H36" i="17" l="1"/>
  <c r="H15" i="17"/>
  <c r="H13" i="17"/>
  <c r="H34" i="17"/>
  <c r="G39" i="17"/>
  <c r="G42" i="17" s="1"/>
  <c r="H40" i="17"/>
  <c r="H30" i="17"/>
  <c r="H22" i="17"/>
  <c r="H14" i="17"/>
  <c r="H38" i="17"/>
  <c r="H19" i="17"/>
  <c r="H16" i="17"/>
  <c r="H10" i="17"/>
  <c r="D20" i="17"/>
  <c r="G20" i="17"/>
  <c r="H35" i="17"/>
  <c r="E39" i="17"/>
  <c r="H27" i="17"/>
  <c r="E31" i="17"/>
  <c r="E12" i="17"/>
  <c r="H8" i="17"/>
  <c r="H41" i="17"/>
  <c r="H37" i="17"/>
  <c r="H17" i="17"/>
  <c r="E20" i="17"/>
  <c r="F39" i="17"/>
  <c r="H32" i="17"/>
  <c r="F31" i="17"/>
  <c r="H28" i="17"/>
  <c r="H33" i="17"/>
  <c r="D39" i="17"/>
  <c r="H29" i="17"/>
  <c r="D31" i="17"/>
  <c r="H21" i="17"/>
  <c r="H18" i="17"/>
  <c r="F20" i="17"/>
  <c r="F23" i="17" s="1"/>
  <c r="H11" i="17"/>
  <c r="H9" i="17"/>
  <c r="G12" i="17"/>
  <c r="B14" i="5"/>
  <c r="E42" i="17" l="1"/>
  <c r="H20" i="17"/>
  <c r="G23" i="17"/>
  <c r="G55" i="17" s="1"/>
  <c r="F42" i="17"/>
  <c r="F80" i="17" s="1"/>
  <c r="D23" i="17"/>
  <c r="D49" i="17" s="1"/>
  <c r="G76" i="17"/>
  <c r="G74" i="17"/>
  <c r="H12" i="17"/>
  <c r="F46" i="17"/>
  <c r="F47" i="17"/>
  <c r="F48" i="17"/>
  <c r="F49" i="17"/>
  <c r="F50" i="17"/>
  <c r="F51" i="17"/>
  <c r="F65" i="17"/>
  <c r="F66" i="17"/>
  <c r="F68" i="17"/>
  <c r="F69" i="17"/>
  <c r="F70" i="17"/>
  <c r="F71" i="17"/>
  <c r="F72" i="17"/>
  <c r="F73" i="17"/>
  <c r="F74" i="17"/>
  <c r="F55" i="17"/>
  <c r="F59" i="17"/>
  <c r="F60" i="17"/>
  <c r="F75" i="17"/>
  <c r="F76" i="17"/>
  <c r="F77" i="17"/>
  <c r="F78" i="17"/>
  <c r="F79" i="17"/>
  <c r="F53" i="17"/>
  <c r="F57" i="17"/>
  <c r="F52" i="17"/>
  <c r="F54" i="17"/>
  <c r="F58" i="17"/>
  <c r="F67" i="17"/>
  <c r="F56" i="17"/>
  <c r="H31" i="17"/>
  <c r="H39" i="17"/>
  <c r="D42" i="17"/>
  <c r="D70" i="17"/>
  <c r="E23" i="17"/>
  <c r="D3" i="11"/>
  <c r="D3" i="14"/>
  <c r="D3" i="12"/>
  <c r="D3" i="5"/>
  <c r="D3" i="4"/>
  <c r="D77" i="17" l="1"/>
  <c r="D54" i="17"/>
  <c r="D48" i="17"/>
  <c r="D58" i="17"/>
  <c r="D69" i="17"/>
  <c r="D52" i="17"/>
  <c r="G70" i="17"/>
  <c r="G58" i="17"/>
  <c r="G65" i="17"/>
  <c r="G54" i="17"/>
  <c r="G67" i="17"/>
  <c r="G80" i="17"/>
  <c r="D66" i="17"/>
  <c r="D80" i="17"/>
  <c r="D76" i="17"/>
  <c r="D57" i="17"/>
  <c r="D53" i="17"/>
  <c r="D51" i="17"/>
  <c r="D47" i="17"/>
  <c r="G46" i="17"/>
  <c r="G73" i="17"/>
  <c r="G69" i="17"/>
  <c r="G51" i="17"/>
  <c r="G79" i="17"/>
  <c r="G75" i="17"/>
  <c r="G57" i="17"/>
  <c r="G53" i="17"/>
  <c r="D73" i="17"/>
  <c r="D74" i="17"/>
  <c r="D79" i="17"/>
  <c r="D60" i="17"/>
  <c r="D56" i="17"/>
  <c r="D65" i="17"/>
  <c r="D50" i="17"/>
  <c r="D46" i="17"/>
  <c r="G48" i="17"/>
  <c r="G72" i="17"/>
  <c r="G68" i="17"/>
  <c r="G49" i="17"/>
  <c r="G78" i="17"/>
  <c r="G60" i="17"/>
  <c r="G56" i="17"/>
  <c r="G52" i="17"/>
  <c r="D71" i="17"/>
  <c r="D72" i="17"/>
  <c r="D78" i="17"/>
  <c r="D59" i="17"/>
  <c r="D55" i="17"/>
  <c r="D24" i="17"/>
  <c r="E24" i="17" s="1"/>
  <c r="F24" i="17" s="1"/>
  <c r="G24" i="17" s="1"/>
  <c r="G50" i="17"/>
  <c r="G71" i="17"/>
  <c r="G66" i="17"/>
  <c r="G47" i="17"/>
  <c r="G77" i="17"/>
  <c r="G59" i="17"/>
  <c r="F61" i="17"/>
  <c r="E47" i="17"/>
  <c r="E49" i="17"/>
  <c r="E51" i="17"/>
  <c r="E48" i="17"/>
  <c r="E52" i="17"/>
  <c r="E55" i="17"/>
  <c r="E57" i="17"/>
  <c r="E58" i="17"/>
  <c r="E46" i="17"/>
  <c r="E50" i="17"/>
  <c r="E53" i="17"/>
  <c r="E54" i="17"/>
  <c r="E56" i="17"/>
  <c r="E59" i="17"/>
  <c r="E60" i="17"/>
  <c r="E69" i="17"/>
  <c r="E70" i="17"/>
  <c r="E71" i="17"/>
  <c r="E72" i="17"/>
  <c r="E73" i="17"/>
  <c r="E74" i="17"/>
  <c r="E65" i="17"/>
  <c r="E79" i="17"/>
  <c r="E66" i="17"/>
  <c r="E75" i="17"/>
  <c r="E76" i="17"/>
  <c r="E77" i="17"/>
  <c r="E78" i="17"/>
  <c r="E80" i="17"/>
  <c r="H23" i="17"/>
  <c r="H42" i="17"/>
  <c r="D43" i="17"/>
  <c r="E43" i="17" s="1"/>
  <c r="F43" i="17" s="1"/>
  <c r="G43" i="17" s="1"/>
  <c r="D3" i="6"/>
  <c r="B75" i="6"/>
  <c r="B75" i="3"/>
  <c r="B75" i="16"/>
  <c r="B75" i="2"/>
  <c r="D3" i="3"/>
  <c r="C3" i="16"/>
  <c r="D3" i="2"/>
  <c r="H57" i="17" l="1"/>
  <c r="H76" i="17" s="1"/>
  <c r="H46" i="17"/>
  <c r="H65" i="17" s="1"/>
  <c r="H52" i="17"/>
  <c r="H71" i="17" s="1"/>
  <c r="H54" i="17"/>
  <c r="H73" i="17" s="1"/>
  <c r="H58" i="17"/>
  <c r="H77" i="17" s="1"/>
  <c r="H53" i="17"/>
  <c r="H72" i="17" s="1"/>
  <c r="H47" i="17"/>
  <c r="H66" i="17" s="1"/>
  <c r="H51" i="17"/>
  <c r="H70" i="17" s="1"/>
  <c r="D61" i="17"/>
  <c r="D62" i="17" s="1"/>
  <c r="G61" i="17"/>
  <c r="H50" i="17"/>
  <c r="H69" i="17" s="1"/>
  <c r="H55" i="17"/>
  <c r="H74" i="17" s="1"/>
  <c r="H49" i="17"/>
  <c r="H68" i="17" s="1"/>
  <c r="H56" i="17"/>
  <c r="H75" i="17" s="1"/>
  <c r="H59" i="17"/>
  <c r="H78" i="17" s="1"/>
  <c r="D81" i="17"/>
  <c r="H48" i="17"/>
  <c r="H67" i="17" s="1"/>
  <c r="F81" i="17"/>
  <c r="E81" i="17"/>
  <c r="G81" i="17"/>
  <c r="E61" i="17"/>
  <c r="H60" i="17"/>
  <c r="H79" i="17" s="1"/>
  <c r="H61" i="17" l="1"/>
  <c r="H80" i="17" s="1"/>
  <c r="E62" i="17"/>
  <c r="F62" i="17" s="1"/>
  <c r="G62" i="17" s="1"/>
  <c r="F20" i="2"/>
  <c r="H14" i="2" l="1"/>
  <c r="H32" i="2"/>
  <c r="D12" i="2"/>
  <c r="H18" i="2"/>
  <c r="H10" i="2"/>
  <c r="H8" i="2"/>
  <c r="G37" i="2"/>
  <c r="H11" i="2"/>
  <c r="D37" i="2"/>
  <c r="H17" i="2"/>
  <c r="H15" i="2"/>
  <c r="H35" i="2"/>
  <c r="H34" i="2"/>
  <c r="F37" i="2"/>
  <c r="D20" i="2"/>
  <c r="D21" i="2" s="1"/>
  <c r="H13" i="2"/>
  <c r="G12" i="2"/>
  <c r="H36" i="2"/>
  <c r="H31" i="2"/>
  <c r="H30" i="2"/>
  <c r="H19" i="2"/>
  <c r="H16" i="2"/>
  <c r="G20" i="2"/>
  <c r="F12" i="2"/>
  <c r="F21" i="2" s="1"/>
  <c r="H9" i="2"/>
  <c r="H33" i="2"/>
  <c r="E37" i="2"/>
  <c r="E20" i="2"/>
  <c r="E12" i="2"/>
  <c r="H12" i="2" l="1"/>
  <c r="H37" i="2"/>
  <c r="G21" i="2"/>
  <c r="E21" i="2"/>
  <c r="H20" i="2"/>
  <c r="D22" i="2"/>
  <c r="H21" i="2" l="1"/>
  <c r="E22" i="2"/>
  <c r="F22" i="2" s="1"/>
  <c r="G22" i="2" s="1"/>
  <c r="H27" i="4" l="1"/>
  <c r="H26" i="3" l="1"/>
  <c r="H27" i="3"/>
  <c r="H28" i="3"/>
  <c r="H29" i="3"/>
  <c r="H37" i="3"/>
  <c r="H25" i="3"/>
  <c r="B11" i="5" l="1"/>
  <c r="B12" i="5"/>
  <c r="B13" i="5"/>
  <c r="B15" i="5"/>
  <c r="B16" i="5"/>
  <c r="B17" i="5"/>
  <c r="B18" i="5"/>
  <c r="B19" i="5"/>
  <c r="B20" i="5"/>
  <c r="B21" i="5"/>
  <c r="B22" i="5"/>
  <c r="B10" i="5"/>
  <c r="H73" i="3" l="1"/>
  <c r="F12" i="3" l="1"/>
  <c r="F20" i="3"/>
  <c r="F21" i="3" l="1"/>
  <c r="D17" i="12" l="1"/>
  <c r="G9" i="12"/>
  <c r="G10" i="12"/>
  <c r="G11" i="12"/>
  <c r="G8" i="12"/>
  <c r="H8" i="6" l="1"/>
  <c r="H13" i="6"/>
  <c r="H11" i="6"/>
  <c r="H10" i="6"/>
  <c r="H9" i="6"/>
  <c r="H19" i="6"/>
  <c r="H18" i="6"/>
  <c r="H17" i="6"/>
  <c r="H16" i="6"/>
  <c r="H15" i="6"/>
  <c r="H14" i="6"/>
  <c r="H10" i="3"/>
  <c r="H18" i="3"/>
  <c r="D20" i="3"/>
  <c r="G20" i="3"/>
  <c r="D8" i="12" l="1"/>
  <c r="F8" i="12"/>
  <c r="F9" i="12"/>
  <c r="F10" i="12"/>
  <c r="F11" i="12"/>
  <c r="D9" i="12"/>
  <c r="D11" i="12"/>
  <c r="E9" i="12"/>
  <c r="E10" i="12"/>
  <c r="E11" i="12"/>
  <c r="E8" i="12"/>
  <c r="H9" i="12" l="1"/>
  <c r="D10" i="12"/>
  <c r="H10" i="12" s="1"/>
  <c r="H8" i="12"/>
  <c r="H11" i="12"/>
  <c r="D13" i="12" l="1"/>
  <c r="D14" i="12"/>
  <c r="D15" i="12"/>
  <c r="D16" i="12"/>
  <c r="D18" i="12"/>
  <c r="D19" i="12"/>
  <c r="D21" i="12"/>
  <c r="G12" i="3" l="1"/>
  <c r="G21" i="3" s="1"/>
  <c r="G54" i="3" s="1"/>
  <c r="D12" i="3"/>
  <c r="D21" i="3" l="1"/>
  <c r="D22" i="3" l="1"/>
  <c r="G21" i="12" l="1"/>
  <c r="F21" i="12"/>
  <c r="E21" i="12"/>
  <c r="F14" i="12"/>
  <c r="G14" i="12"/>
  <c r="E15" i="12"/>
  <c r="F15" i="12"/>
  <c r="G15" i="12"/>
  <c r="E16" i="12"/>
  <c r="F16" i="12"/>
  <c r="G16" i="12"/>
  <c r="E17" i="12"/>
  <c r="F17" i="12"/>
  <c r="G17" i="12"/>
  <c r="F18" i="12"/>
  <c r="G18" i="12"/>
  <c r="E19" i="12"/>
  <c r="F19" i="12"/>
  <c r="G13" i="12"/>
  <c r="E13" i="12"/>
  <c r="H21" i="12" l="1"/>
  <c r="H15" i="12"/>
  <c r="H17" i="12"/>
  <c r="E18" i="12"/>
  <c r="H18" i="12" s="1"/>
  <c r="E14" i="12"/>
  <c r="H14" i="12" s="1"/>
  <c r="H16" i="12"/>
  <c r="F12" i="6" l="1"/>
  <c r="F12" i="12" s="1"/>
  <c r="F20" i="6"/>
  <c r="G12" i="6"/>
  <c r="G12" i="12" s="1"/>
  <c r="G20" i="6"/>
  <c r="E12" i="6"/>
  <c r="E20" i="6"/>
  <c r="E20" i="12" s="1"/>
  <c r="E21" i="6" l="1"/>
  <c r="G21" i="6"/>
  <c r="F21" i="6"/>
  <c r="D20" i="6" l="1"/>
  <c r="H20" i="6" l="1"/>
  <c r="D20" i="12"/>
  <c r="G71" i="5" l="1"/>
  <c r="F71" i="5"/>
  <c r="E71" i="5"/>
  <c r="D71" i="5"/>
  <c r="G70" i="5"/>
  <c r="F70" i="5"/>
  <c r="E70" i="5"/>
  <c r="D70" i="5"/>
  <c r="G69" i="5"/>
  <c r="E69" i="5"/>
  <c r="D69" i="5"/>
  <c r="G68" i="5"/>
  <c r="F68" i="5"/>
  <c r="E68" i="5"/>
  <c r="D68" i="5"/>
  <c r="G67" i="5"/>
  <c r="F67" i="5"/>
  <c r="E67" i="5"/>
  <c r="D67" i="5"/>
  <c r="G66" i="5"/>
  <c r="E66" i="5"/>
  <c r="D66" i="5"/>
  <c r="G65" i="5"/>
  <c r="F65" i="5"/>
  <c r="E65" i="5"/>
  <c r="D65" i="5"/>
  <c r="G64" i="5"/>
  <c r="F64" i="5"/>
  <c r="E64" i="5"/>
  <c r="D64" i="5"/>
  <c r="G63" i="5"/>
  <c r="F63" i="5"/>
  <c r="E63" i="5"/>
  <c r="D63" i="5"/>
  <c r="G62" i="5"/>
  <c r="F62" i="5"/>
  <c r="E62" i="5"/>
  <c r="D62" i="5"/>
  <c r="G61" i="5"/>
  <c r="F61" i="5"/>
  <c r="E61" i="5"/>
  <c r="D61" i="5"/>
  <c r="G60" i="5"/>
  <c r="F60" i="5"/>
  <c r="E60" i="5"/>
  <c r="D60" i="5"/>
  <c r="G59" i="5"/>
  <c r="F59" i="5"/>
  <c r="E59" i="5"/>
  <c r="D59" i="5"/>
  <c r="G58" i="5"/>
  <c r="F58" i="5"/>
  <c r="E58" i="5"/>
  <c r="D58" i="5"/>
  <c r="D55" i="5"/>
  <c r="G55" i="5"/>
  <c r="F55" i="5"/>
  <c r="E55" i="5"/>
  <c r="D42" i="5"/>
  <c r="G54" i="5"/>
  <c r="F54" i="5"/>
  <c r="E54" i="5"/>
  <c r="D54" i="5"/>
  <c r="G53" i="5"/>
  <c r="E53" i="5"/>
  <c r="D53" i="5"/>
  <c r="G52" i="5"/>
  <c r="F52" i="5"/>
  <c r="E52" i="5"/>
  <c r="D52" i="5"/>
  <c r="G51" i="5"/>
  <c r="F51" i="5"/>
  <c r="E51" i="5"/>
  <c r="D51" i="5"/>
  <c r="G50" i="5"/>
  <c r="E50" i="5"/>
  <c r="D50" i="5"/>
  <c r="G49" i="5"/>
  <c r="F49" i="5"/>
  <c r="E49" i="5"/>
  <c r="D49" i="5"/>
  <c r="G48" i="5"/>
  <c r="F48" i="5"/>
  <c r="E48" i="5"/>
  <c r="D48" i="5"/>
  <c r="G47" i="5"/>
  <c r="F47" i="5"/>
  <c r="E47" i="5"/>
  <c r="D47" i="5"/>
  <c r="G46" i="5"/>
  <c r="F46" i="5"/>
  <c r="E46" i="5"/>
  <c r="D46" i="5"/>
  <c r="G45" i="5"/>
  <c r="F45" i="5"/>
  <c r="E45" i="5"/>
  <c r="D45" i="5"/>
  <c r="G44" i="5"/>
  <c r="F44" i="5"/>
  <c r="E44" i="5"/>
  <c r="D44" i="5"/>
  <c r="G43" i="5"/>
  <c r="F43" i="5"/>
  <c r="E43" i="5"/>
  <c r="D43" i="5"/>
  <c r="G42" i="5"/>
  <c r="F42" i="5"/>
  <c r="E42" i="5"/>
  <c r="D12" i="6" l="1"/>
  <c r="H12" i="6" l="1"/>
  <c r="D21" i="6"/>
  <c r="H21" i="6" s="1"/>
  <c r="D22" i="6" l="1"/>
  <c r="E22" i="6" s="1"/>
  <c r="F22" i="6" l="1"/>
  <c r="G22" i="6" l="1"/>
  <c r="F44" i="3" l="1"/>
  <c r="F61" i="3"/>
  <c r="F62" i="3"/>
  <c r="F45" i="3"/>
  <c r="F60" i="3"/>
  <c r="F43" i="3"/>
  <c r="G42" i="3"/>
  <c r="G59" i="3"/>
  <c r="G44" i="3"/>
  <c r="G61" i="3"/>
  <c r="G60" i="3"/>
  <c r="G43" i="3"/>
  <c r="G45" i="3"/>
  <c r="G62" i="3"/>
  <c r="F59" i="3"/>
  <c r="F42" i="3"/>
  <c r="D44" i="3"/>
  <c r="D60" i="3"/>
  <c r="D43" i="3"/>
  <c r="D45" i="3"/>
  <c r="D42" i="3"/>
  <c r="D59" i="3"/>
  <c r="G63" i="3" l="1"/>
  <c r="G46" i="3"/>
  <c r="F63" i="3"/>
  <c r="F46" i="3"/>
  <c r="D46" i="3"/>
  <c r="D63" i="3"/>
  <c r="F38" i="3" l="1"/>
  <c r="F71" i="3"/>
  <c r="F54" i="3"/>
  <c r="G38" i="3"/>
  <c r="G71" i="3"/>
  <c r="D54" i="3"/>
  <c r="D38" i="3"/>
  <c r="D71" i="3"/>
  <c r="E38" i="3"/>
  <c r="H38" i="3" l="1"/>
  <c r="F72" i="3"/>
  <c r="F55" i="3"/>
  <c r="G72" i="3"/>
  <c r="G55" i="3"/>
  <c r="D55" i="3"/>
  <c r="D39" i="3"/>
  <c r="D72" i="3"/>
  <c r="E39" i="3" l="1"/>
  <c r="D56" i="3"/>
  <c r="D73" i="3"/>
  <c r="F39" i="3" l="1"/>
  <c r="G39" i="3" l="1"/>
  <c r="E12" i="12" l="1"/>
  <c r="D12" i="12" l="1"/>
  <c r="H12" i="12" s="1"/>
  <c r="G19" i="12" l="1"/>
  <c r="H19" i="12" s="1"/>
  <c r="G20" i="12" l="1"/>
  <c r="F13" i="12" l="1"/>
  <c r="H13" i="12" s="1"/>
  <c r="F22" i="12"/>
  <c r="D22" i="12"/>
  <c r="H19" i="3"/>
  <c r="H9" i="3"/>
  <c r="E15" i="4" l="1"/>
  <c r="E20" i="4" s="1"/>
  <c r="E25" i="4" s="1"/>
  <c r="E22" i="12"/>
  <c r="E23" i="12" s="1"/>
  <c r="G15" i="4"/>
  <c r="G20" i="4" s="1"/>
  <c r="G22" i="12"/>
  <c r="G23" i="12" s="1"/>
  <c r="D23" i="12"/>
  <c r="G51" i="2"/>
  <c r="G70" i="2"/>
  <c r="G47" i="3"/>
  <c r="E70" i="2"/>
  <c r="E53" i="2"/>
  <c r="G53" i="2"/>
  <c r="H8" i="3"/>
  <c r="E12" i="3"/>
  <c r="H12" i="3" s="1"/>
  <c r="H16" i="3"/>
  <c r="H14" i="3"/>
  <c r="H11" i="3"/>
  <c r="D49" i="2"/>
  <c r="D66" i="2"/>
  <c r="H17" i="3"/>
  <c r="H15" i="3"/>
  <c r="H13" i="3"/>
  <c r="E20" i="3"/>
  <c r="F68" i="2"/>
  <c r="F51" i="2"/>
  <c r="F64" i="2"/>
  <c r="F47" i="2"/>
  <c r="G49" i="2"/>
  <c r="G66" i="2"/>
  <c r="E66" i="2"/>
  <c r="E49" i="2"/>
  <c r="F47" i="6"/>
  <c r="F64" i="6"/>
  <c r="H11" i="4"/>
  <c r="H8" i="4"/>
  <c r="G64" i="3" l="1"/>
  <c r="H22" i="12"/>
  <c r="E9" i="4"/>
  <c r="E10" i="4" s="1"/>
  <c r="F54" i="2"/>
  <c r="D71" i="2"/>
  <c r="F71" i="2"/>
  <c r="G47" i="2"/>
  <c r="G9" i="4"/>
  <c r="G10" i="4" s="1"/>
  <c r="F20" i="12"/>
  <c r="D24" i="12"/>
  <c r="E24" i="12" s="1"/>
  <c r="G68" i="2"/>
  <c r="G64" i="2"/>
  <c r="F51" i="3"/>
  <c r="F68" i="3"/>
  <c r="F15" i="4"/>
  <c r="F20" i="4" s="1"/>
  <c r="F25" i="4" s="1"/>
  <c r="E68" i="6"/>
  <c r="F50" i="3"/>
  <c r="D49" i="3"/>
  <c r="D66" i="3"/>
  <c r="D48" i="3"/>
  <c r="D65" i="3"/>
  <c r="E66" i="6"/>
  <c r="E49" i="6"/>
  <c r="D52" i="2"/>
  <c r="G49" i="6"/>
  <c r="G66" i="6"/>
  <c r="G53" i="3"/>
  <c r="G70" i="3"/>
  <c r="F50" i="2"/>
  <c r="F67" i="2"/>
  <c r="G69" i="2"/>
  <c r="G52" i="2"/>
  <c r="E47" i="2"/>
  <c r="E64" i="2"/>
  <c r="G51" i="6"/>
  <c r="G68" i="6"/>
  <c r="F64" i="3"/>
  <c r="F47" i="3"/>
  <c r="E51" i="2"/>
  <c r="E68" i="2"/>
  <c r="E65" i="2"/>
  <c r="E48" i="2"/>
  <c r="D67" i="2"/>
  <c r="D50" i="2"/>
  <c r="E64" i="6"/>
  <c r="E47" i="6"/>
  <c r="E21" i="3"/>
  <c r="H20" i="3"/>
  <c r="D64" i="2"/>
  <c r="D47" i="2"/>
  <c r="G67" i="2"/>
  <c r="G50" i="2"/>
  <c r="D53" i="2"/>
  <c r="D70" i="2"/>
  <c r="D68" i="2"/>
  <c r="D51" i="2"/>
  <c r="G49" i="3"/>
  <c r="G66" i="3"/>
  <c r="F65" i="2"/>
  <c r="F48" i="2"/>
  <c r="E52" i="2"/>
  <c r="E69" i="2"/>
  <c r="D48" i="2"/>
  <c r="D65" i="2"/>
  <c r="D9" i="4"/>
  <c r="D15" i="4"/>
  <c r="G48" i="2"/>
  <c r="G65" i="2"/>
  <c r="F69" i="2"/>
  <c r="F52" i="2"/>
  <c r="F49" i="2"/>
  <c r="F66" i="2"/>
  <c r="G64" i="6"/>
  <c r="G47" i="6"/>
  <c r="F53" i="2"/>
  <c r="F70" i="2"/>
  <c r="E67" i="2"/>
  <c r="E50" i="2"/>
  <c r="G25" i="4"/>
  <c r="F67" i="3" l="1"/>
  <c r="F9" i="4"/>
  <c r="F10" i="4" s="1"/>
  <c r="D54" i="2"/>
  <c r="G71" i="2"/>
  <c r="G54" i="2"/>
  <c r="E71" i="2"/>
  <c r="E54" i="2"/>
  <c r="D37" i="6"/>
  <c r="D54" i="6" s="1"/>
  <c r="H20" i="12"/>
  <c r="F23" i="12"/>
  <c r="F24" i="12" s="1"/>
  <c r="G24" i="12" s="1"/>
  <c r="E51" i="6"/>
  <c r="D52" i="6"/>
  <c r="H49" i="2"/>
  <c r="H66" i="2" s="1"/>
  <c r="G37" i="6"/>
  <c r="G71" i="6" s="1"/>
  <c r="G68" i="3"/>
  <c r="G51" i="3"/>
  <c r="F51" i="6"/>
  <c r="F68" i="6"/>
  <c r="D52" i="3"/>
  <c r="H33" i="3"/>
  <c r="D50" i="3"/>
  <c r="D67" i="3"/>
  <c r="D10" i="4"/>
  <c r="H48" i="2"/>
  <c r="H65" i="2" s="1"/>
  <c r="F52" i="6"/>
  <c r="F69" i="6"/>
  <c r="G67" i="6"/>
  <c r="G50" i="6"/>
  <c r="F53" i="3"/>
  <c r="F70" i="3"/>
  <c r="D64" i="3"/>
  <c r="D47" i="3"/>
  <c r="H30" i="3"/>
  <c r="E69" i="6"/>
  <c r="E52" i="6"/>
  <c r="H21" i="3"/>
  <c r="E43" i="3"/>
  <c r="H43" i="3" s="1"/>
  <c r="H60" i="3" s="1"/>
  <c r="E42" i="3"/>
  <c r="H42" i="3" s="1"/>
  <c r="H59" i="3" s="1"/>
  <c r="E48" i="3"/>
  <c r="E49" i="3"/>
  <c r="E53" i="3"/>
  <c r="E50" i="3"/>
  <c r="E55" i="3"/>
  <c r="H55" i="3" s="1"/>
  <c r="E59" i="3"/>
  <c r="E46" i="3"/>
  <c r="H46" i="3" s="1"/>
  <c r="H63" i="3" s="1"/>
  <c r="E52" i="3"/>
  <c r="E64" i="3"/>
  <c r="E63" i="3"/>
  <c r="E70" i="3"/>
  <c r="E71" i="3"/>
  <c r="E22" i="3"/>
  <c r="F22" i="3" s="1"/>
  <c r="E44" i="3"/>
  <c r="H44" i="3" s="1"/>
  <c r="H61" i="3" s="1"/>
  <c r="E45" i="3"/>
  <c r="H45" i="3" s="1"/>
  <c r="H62" i="3" s="1"/>
  <c r="E65" i="3"/>
  <c r="E68" i="3"/>
  <c r="E66" i="3"/>
  <c r="E67" i="3"/>
  <c r="E72" i="3"/>
  <c r="E51" i="3"/>
  <c r="E54" i="3"/>
  <c r="H54" i="3" s="1"/>
  <c r="H71" i="3" s="1"/>
  <c r="E60" i="3"/>
  <c r="E69" i="3"/>
  <c r="E47" i="3"/>
  <c r="E48" i="6"/>
  <c r="E65" i="6"/>
  <c r="H35" i="6"/>
  <c r="H52" i="2"/>
  <c r="H69" i="2" s="1"/>
  <c r="E67" i="6"/>
  <c r="E50" i="6"/>
  <c r="D68" i="3"/>
  <c r="D51" i="3"/>
  <c r="H34" i="3"/>
  <c r="G65" i="3"/>
  <c r="G48" i="3"/>
  <c r="F70" i="6"/>
  <c r="F53" i="6"/>
  <c r="F49" i="3"/>
  <c r="F66" i="3"/>
  <c r="H33" i="6"/>
  <c r="D67" i="6"/>
  <c r="D50" i="6"/>
  <c r="H53" i="2"/>
  <c r="H70" i="2" s="1"/>
  <c r="E70" i="6"/>
  <c r="E53" i="6"/>
  <c r="H47" i="2"/>
  <c r="H64" i="2" s="1"/>
  <c r="D48" i="6"/>
  <c r="D65" i="6"/>
  <c r="H31" i="6"/>
  <c r="H50" i="2"/>
  <c r="H67" i="2" s="1"/>
  <c r="G52" i="3"/>
  <c r="G69" i="3"/>
  <c r="F52" i="3"/>
  <c r="F69" i="3"/>
  <c r="G48" i="6"/>
  <c r="G65" i="6"/>
  <c r="G67" i="3"/>
  <c r="G50" i="3"/>
  <c r="D53" i="3"/>
  <c r="H36" i="3"/>
  <c r="D70" i="3"/>
  <c r="D49" i="6"/>
  <c r="D66" i="6"/>
  <c r="G70" i="6"/>
  <c r="G53" i="6"/>
  <c r="D68" i="6"/>
  <c r="D51" i="6"/>
  <c r="H34" i="6"/>
  <c r="F49" i="6"/>
  <c r="F66" i="6"/>
  <c r="D47" i="6"/>
  <c r="H47" i="6" s="1"/>
  <c r="D64" i="6"/>
  <c r="H30" i="6"/>
  <c r="F50" i="6"/>
  <c r="F67" i="6"/>
  <c r="H51" i="2"/>
  <c r="H68" i="2" s="1"/>
  <c r="G69" i="6"/>
  <c r="G52" i="6"/>
  <c r="E37" i="6"/>
  <c r="H35" i="3"/>
  <c r="H31" i="3"/>
  <c r="H32" i="3"/>
  <c r="F65" i="3"/>
  <c r="F48" i="3"/>
  <c r="D53" i="6"/>
  <c r="D70" i="6"/>
  <c r="H36" i="6"/>
  <c r="D20" i="4"/>
  <c r="H15" i="4"/>
  <c r="F65" i="6"/>
  <c r="F48" i="6"/>
  <c r="F37" i="6"/>
  <c r="H32" i="6"/>
  <c r="E73" i="3" l="1"/>
  <c r="H9" i="4"/>
  <c r="H10" i="4" s="1"/>
  <c r="G54" i="6"/>
  <c r="E56" i="3"/>
  <c r="H51" i="6"/>
  <c r="H48" i="3"/>
  <c r="H65" i="3" s="1"/>
  <c r="H54" i="2"/>
  <c r="H71" i="2" s="1"/>
  <c r="H53" i="3"/>
  <c r="H70" i="3" s="1"/>
  <c r="H23" i="12"/>
  <c r="H51" i="3"/>
  <c r="H68" i="3" s="1"/>
  <c r="D71" i="6"/>
  <c r="H47" i="3"/>
  <c r="H64" i="3" s="1"/>
  <c r="H52" i="3"/>
  <c r="H69" i="3" s="1"/>
  <c r="H49" i="3"/>
  <c r="H66" i="3" s="1"/>
  <c r="H52" i="6"/>
  <c r="H49" i="6"/>
  <c r="E71" i="6"/>
  <c r="E54" i="6"/>
  <c r="H37" i="6"/>
  <c r="H72" i="3"/>
  <c r="H48" i="6"/>
  <c r="H50" i="3"/>
  <c r="H67" i="3" s="1"/>
  <c r="F71" i="6"/>
  <c r="F54" i="6"/>
  <c r="D25" i="4"/>
  <c r="H20" i="4"/>
  <c r="H53" i="6"/>
  <c r="H50" i="6"/>
  <c r="F56" i="3"/>
  <c r="F73" i="3"/>
  <c r="G22" i="3"/>
  <c r="H54" i="6" l="1"/>
  <c r="H25" i="4"/>
  <c r="G56" i="3"/>
  <c r="G73" i="3"/>
  <c r="F35" i="12" l="1"/>
  <c r="F32" i="12"/>
  <c r="D34" i="12" l="1"/>
  <c r="G36" i="12"/>
  <c r="G35" i="12"/>
  <c r="E34" i="12"/>
  <c r="E35" i="12"/>
  <c r="E32" i="12"/>
  <c r="D37" i="12"/>
  <c r="F37" i="12"/>
  <c r="F73" i="12"/>
  <c r="F54" i="12"/>
  <c r="F34" i="12"/>
  <c r="G33" i="12"/>
  <c r="D36" i="12"/>
  <c r="G34" i="12"/>
  <c r="F33" i="12"/>
  <c r="G38" i="12"/>
  <c r="F70" i="12"/>
  <c r="F51" i="12"/>
  <c r="E37" i="12"/>
  <c r="E36" i="12"/>
  <c r="D33" i="12"/>
  <c r="D38" i="12"/>
  <c r="G37" i="12"/>
  <c r="D32" i="12"/>
  <c r="F36" i="12"/>
  <c r="E33" i="12"/>
  <c r="D35" i="12"/>
  <c r="E38" i="12"/>
  <c r="F38" i="12"/>
  <c r="G32" i="12"/>
  <c r="D73" i="12" l="1"/>
  <c r="D54" i="12"/>
  <c r="H35" i="12"/>
  <c r="H38" i="12"/>
  <c r="D76" i="12"/>
  <c r="D57" i="12"/>
  <c r="G72" i="12"/>
  <c r="G53" i="12"/>
  <c r="D74" i="12"/>
  <c r="D55" i="12"/>
  <c r="E70" i="12"/>
  <c r="E51" i="12"/>
  <c r="E54" i="12"/>
  <c r="E73" i="12"/>
  <c r="D72" i="12"/>
  <c r="D53" i="12"/>
  <c r="H34" i="12"/>
  <c r="F76" i="12"/>
  <c r="F57" i="12"/>
  <c r="F55" i="12"/>
  <c r="F74" i="12"/>
  <c r="H33" i="12"/>
  <c r="D71" i="12"/>
  <c r="D52" i="12"/>
  <c r="F56" i="12"/>
  <c r="F75" i="12"/>
  <c r="H36" i="12"/>
  <c r="G74" i="12"/>
  <c r="G55" i="12"/>
  <c r="G39" i="12"/>
  <c r="F39" i="12"/>
  <c r="E71" i="12"/>
  <c r="E52" i="12"/>
  <c r="E76" i="12"/>
  <c r="E57" i="12"/>
  <c r="G56" i="12"/>
  <c r="G75" i="12"/>
  <c r="G57" i="12"/>
  <c r="G76" i="12"/>
  <c r="G70" i="12"/>
  <c r="G51" i="12"/>
  <c r="D39" i="12"/>
  <c r="D70" i="12"/>
  <c r="D51" i="12"/>
  <c r="H32" i="12"/>
  <c r="E55" i="12"/>
  <c r="E74" i="12"/>
  <c r="E56" i="12"/>
  <c r="E75" i="12"/>
  <c r="F52" i="12"/>
  <c r="F71" i="12"/>
  <c r="G52" i="12"/>
  <c r="G71" i="12"/>
  <c r="F72" i="12"/>
  <c r="F53" i="12"/>
  <c r="D56" i="12"/>
  <c r="H37" i="12"/>
  <c r="D75" i="12"/>
  <c r="E39" i="12"/>
  <c r="E72" i="12"/>
  <c r="E53" i="12"/>
  <c r="G73" i="12"/>
  <c r="G54" i="12"/>
  <c r="H39" i="12" l="1"/>
  <c r="F58" i="12"/>
  <c r="F77" i="12"/>
  <c r="H56" i="12"/>
  <c r="H55" i="12"/>
  <c r="H52" i="12"/>
  <c r="H57" i="12"/>
  <c r="E77" i="12"/>
  <c r="E58" i="12"/>
  <c r="H51" i="12"/>
  <c r="D58" i="12"/>
  <c r="D77" i="12"/>
  <c r="G77" i="12"/>
  <c r="G58" i="12"/>
  <c r="H53" i="12"/>
  <c r="H54" i="12"/>
  <c r="H58" i="12" l="1"/>
  <c r="H77" i="12" s="1"/>
  <c r="H72" i="12"/>
  <c r="H71" i="12"/>
  <c r="H74" i="12"/>
  <c r="H73" i="12"/>
  <c r="H70" i="12"/>
  <c r="H76" i="12"/>
  <c r="H75" i="12"/>
  <c r="E44" i="2" l="1"/>
  <c r="E45" i="2"/>
  <c r="G62" i="6" l="1"/>
  <c r="F45" i="6"/>
  <c r="F60" i="6"/>
  <c r="E60" i="6"/>
  <c r="E43" i="6"/>
  <c r="E45" i="6"/>
  <c r="D44" i="6"/>
  <c r="E60" i="2"/>
  <c r="E43" i="2"/>
  <c r="G60" i="2"/>
  <c r="G43" i="2"/>
  <c r="D29" i="2"/>
  <c r="H25" i="2"/>
  <c r="D59" i="2"/>
  <c r="D42" i="2"/>
  <c r="H27" i="2"/>
  <c r="D44" i="2"/>
  <c r="E30" i="12"/>
  <c r="F45" i="2"/>
  <c r="F62" i="2"/>
  <c r="D28" i="12"/>
  <c r="G44" i="6"/>
  <c r="G61" i="6"/>
  <c r="H28" i="2"/>
  <c r="D45" i="2"/>
  <c r="G27" i="12"/>
  <c r="G46" i="12" s="1"/>
  <c r="D27" i="12"/>
  <c r="G62" i="2"/>
  <c r="G45" i="2"/>
  <c r="E29" i="2"/>
  <c r="E59" i="2"/>
  <c r="E42" i="2"/>
  <c r="G29" i="2"/>
  <c r="G59" i="2"/>
  <c r="G42" i="2"/>
  <c r="F43" i="2"/>
  <c r="F60" i="2"/>
  <c r="H26" i="2"/>
  <c r="D43" i="2"/>
  <c r="D60" i="2"/>
  <c r="F29" i="2"/>
  <c r="F59" i="2"/>
  <c r="F42" i="2"/>
  <c r="F61" i="2"/>
  <c r="F44" i="2"/>
  <c r="G61" i="2"/>
  <c r="G44" i="2"/>
  <c r="E28" i="12"/>
  <c r="G45" i="6" l="1"/>
  <c r="D29" i="12"/>
  <c r="D48" i="12" s="1"/>
  <c r="F29" i="12"/>
  <c r="F67" i="12" s="1"/>
  <c r="F43" i="6"/>
  <c r="F28" i="12"/>
  <c r="F47" i="12" s="1"/>
  <c r="D30" i="12"/>
  <c r="D68" i="12" s="1"/>
  <c r="G30" i="12"/>
  <c r="G49" i="12" s="1"/>
  <c r="E68" i="12"/>
  <c r="E49" i="12"/>
  <c r="G29" i="12"/>
  <c r="G48" i="12" s="1"/>
  <c r="F62" i="6"/>
  <c r="F30" i="12"/>
  <c r="F49" i="12" s="1"/>
  <c r="G38" i="2"/>
  <c r="G72" i="2" s="1"/>
  <c r="G46" i="2"/>
  <c r="G55" i="2" s="1"/>
  <c r="G63" i="2"/>
  <c r="E44" i="6"/>
  <c r="G43" i="6"/>
  <c r="G60" i="6"/>
  <c r="H26" i="6"/>
  <c r="D43" i="6"/>
  <c r="D60" i="6"/>
  <c r="F44" i="6"/>
  <c r="F61" i="6"/>
  <c r="H29" i="2"/>
  <c r="G28" i="12"/>
  <c r="G47" i="12" s="1"/>
  <c r="F38" i="2"/>
  <c r="F72" i="2" s="1"/>
  <c r="F46" i="2"/>
  <c r="F55" i="2" s="1"/>
  <c r="F63" i="2"/>
  <c r="D59" i="6"/>
  <c r="D29" i="6"/>
  <c r="H25" i="6"/>
  <c r="D42" i="6"/>
  <c r="G42" i="6"/>
  <c r="G29" i="6"/>
  <c r="G59" i="6"/>
  <c r="E42" i="6"/>
  <c r="E59" i="6"/>
  <c r="E29" i="6"/>
  <c r="D38" i="2"/>
  <c r="D63" i="2"/>
  <c r="D46" i="2"/>
  <c r="H28" i="6"/>
  <c r="D45" i="6"/>
  <c r="H45" i="6" s="1"/>
  <c r="H44" i="2"/>
  <c r="H61" i="2" s="1"/>
  <c r="H43" i="2"/>
  <c r="H60" i="2" s="1"/>
  <c r="H42" i="2"/>
  <c r="H59" i="2" s="1"/>
  <c r="H27" i="6"/>
  <c r="E29" i="12"/>
  <c r="E48" i="12" s="1"/>
  <c r="E38" i="2"/>
  <c r="E72" i="2" s="1"/>
  <c r="E63" i="2"/>
  <c r="E46" i="2"/>
  <c r="E55" i="2" s="1"/>
  <c r="H45" i="2"/>
  <c r="H62" i="2" s="1"/>
  <c r="F29" i="6"/>
  <c r="F59" i="6"/>
  <c r="F42" i="6"/>
  <c r="F27" i="12"/>
  <c r="E27" i="12"/>
  <c r="G65" i="12"/>
  <c r="D66" i="12"/>
  <c r="D47" i="12"/>
  <c r="D65" i="12"/>
  <c r="D46" i="12"/>
  <c r="E47" i="12"/>
  <c r="E66" i="12"/>
  <c r="F66" i="12" l="1"/>
  <c r="F48" i="12"/>
  <c r="H48" i="12" s="1"/>
  <c r="F68" i="12"/>
  <c r="D67" i="12"/>
  <c r="G68" i="12"/>
  <c r="D49" i="12"/>
  <c r="H49" i="12" s="1"/>
  <c r="H29" i="12"/>
  <c r="H27" i="12"/>
  <c r="G67" i="12"/>
  <c r="H30" i="12"/>
  <c r="E67" i="12"/>
  <c r="H44" i="6"/>
  <c r="G66" i="12"/>
  <c r="F65" i="12"/>
  <c r="F46" i="12"/>
  <c r="H46" i="2"/>
  <c r="H63" i="2" s="1"/>
  <c r="D55" i="2"/>
  <c r="G46" i="6"/>
  <c r="G63" i="6"/>
  <c r="G38" i="6"/>
  <c r="G31" i="12"/>
  <c r="E65" i="12"/>
  <c r="E46" i="12"/>
  <c r="D63" i="6"/>
  <c r="H29" i="6"/>
  <c r="D46" i="6"/>
  <c r="D38" i="6"/>
  <c r="H28" i="12"/>
  <c r="D31" i="12"/>
  <c r="D69" i="12" s="1"/>
  <c r="F46" i="6"/>
  <c r="F63" i="6"/>
  <c r="F38" i="6"/>
  <c r="F31" i="12"/>
  <c r="D39" i="2"/>
  <c r="H38" i="2"/>
  <c r="D72" i="2"/>
  <c r="E63" i="6"/>
  <c r="E46" i="6"/>
  <c r="E38" i="6"/>
  <c r="E31" i="12"/>
  <c r="H42" i="6"/>
  <c r="H43" i="6"/>
  <c r="H47" i="12"/>
  <c r="H67" i="12" l="1"/>
  <c r="H68" i="12"/>
  <c r="H46" i="12"/>
  <c r="H65" i="12" s="1"/>
  <c r="D50" i="12"/>
  <c r="H66" i="12"/>
  <c r="G41" i="12"/>
  <c r="D56" i="2"/>
  <c r="E56" i="2" s="1"/>
  <c r="F56" i="2" s="1"/>
  <c r="G56" i="2" s="1"/>
  <c r="H55" i="2"/>
  <c r="H72" i="2" s="1"/>
  <c r="E69" i="12"/>
  <c r="E50" i="12"/>
  <c r="E39" i="2"/>
  <c r="D73" i="2"/>
  <c r="F55" i="6"/>
  <c r="F72" i="6"/>
  <c r="H46" i="6"/>
  <c r="G69" i="12"/>
  <c r="G50" i="12"/>
  <c r="H59" i="6"/>
  <c r="H60" i="6"/>
  <c r="H62" i="6"/>
  <c r="H61" i="6"/>
  <c r="H63" i="6"/>
  <c r="H69" i="6"/>
  <c r="H67" i="6"/>
  <c r="H68" i="6"/>
  <c r="H66" i="6"/>
  <c r="H70" i="6"/>
  <c r="H65" i="6"/>
  <c r="H64" i="6"/>
  <c r="H71" i="6"/>
  <c r="G55" i="6"/>
  <c r="G72" i="6"/>
  <c r="H31" i="12"/>
  <c r="E55" i="6"/>
  <c r="E72" i="6"/>
  <c r="F69" i="12"/>
  <c r="F50" i="12"/>
  <c r="D72" i="6"/>
  <c r="D39" i="6"/>
  <c r="H38" i="6"/>
  <c r="D55" i="6"/>
  <c r="G40" i="12"/>
  <c r="E40" i="12" l="1"/>
  <c r="E78" i="12" s="1"/>
  <c r="H50" i="12"/>
  <c r="H69" i="12" s="1"/>
  <c r="G59" i="12"/>
  <c r="G78" i="12"/>
  <c r="D40" i="12"/>
  <c r="F39" i="2"/>
  <c r="E73" i="2"/>
  <c r="E41" i="12"/>
  <c r="H72" i="6"/>
  <c r="G60" i="12"/>
  <c r="G79" i="12"/>
  <c r="G42" i="12"/>
  <c r="G80" i="12" s="1"/>
  <c r="D73" i="6"/>
  <c r="E39" i="6"/>
  <c r="D56" i="6"/>
  <c r="H55" i="6"/>
  <c r="F41" i="12"/>
  <c r="G14" i="4"/>
  <c r="D41" i="12"/>
  <c r="F40" i="12"/>
  <c r="E59" i="12" l="1"/>
  <c r="G61" i="12"/>
  <c r="F78" i="12"/>
  <c r="F59" i="12"/>
  <c r="G16" i="4"/>
  <c r="G19" i="4"/>
  <c r="G21" i="4" s="1"/>
  <c r="F14" i="4"/>
  <c r="E14" i="4"/>
  <c r="D60" i="12"/>
  <c r="D79" i="12"/>
  <c r="H41" i="12"/>
  <c r="D42" i="12"/>
  <c r="E56" i="6"/>
  <c r="F39" i="6"/>
  <c r="E73" i="6"/>
  <c r="F60" i="12"/>
  <c r="F79" i="12"/>
  <c r="F42" i="12"/>
  <c r="F80" i="12" s="1"/>
  <c r="D14" i="4"/>
  <c r="D59" i="12"/>
  <c r="D78" i="12"/>
  <c r="H40" i="12"/>
  <c r="G39" i="2"/>
  <c r="F73" i="2"/>
  <c r="E79" i="12"/>
  <c r="E42" i="12"/>
  <c r="E80" i="12" s="1"/>
  <c r="E60" i="12"/>
  <c r="E61" i="12" l="1"/>
  <c r="H59" i="12"/>
  <c r="F61" i="12"/>
  <c r="D80" i="12"/>
  <c r="D43" i="12"/>
  <c r="H42" i="12"/>
  <c r="G73" i="2"/>
  <c r="D19" i="4"/>
  <c r="D16" i="4"/>
  <c r="E16" i="4"/>
  <c r="E19" i="4"/>
  <c r="E21" i="4" s="1"/>
  <c r="H60" i="12"/>
  <c r="H79" i="12" s="1"/>
  <c r="D61" i="12"/>
  <c r="D62" i="12" s="1"/>
  <c r="F19" i="4"/>
  <c r="F21" i="4" s="1"/>
  <c r="F16" i="4"/>
  <c r="F73" i="6"/>
  <c r="G39" i="6"/>
  <c r="F56" i="6"/>
  <c r="H14" i="4"/>
  <c r="H16" i="4" s="1"/>
  <c r="H78" i="12" l="1"/>
  <c r="E62" i="12"/>
  <c r="F62" i="12" s="1"/>
  <c r="G62" i="12" s="1"/>
  <c r="G73" i="6"/>
  <c r="G56" i="6"/>
  <c r="H61" i="12"/>
  <c r="H80" i="12" s="1"/>
  <c r="D21" i="4"/>
  <c r="H19" i="4"/>
  <c r="H21" i="4" s="1"/>
  <c r="D81" i="12"/>
  <c r="E43" i="12"/>
  <c r="F43" i="12" l="1"/>
  <c r="E81" i="12"/>
  <c r="G43" i="12" l="1"/>
  <c r="F81" i="12"/>
  <c r="G81" i="12" l="1"/>
  <c r="F26" i="4" l="1"/>
  <c r="G26" i="4" l="1"/>
  <c r="E26" i="4"/>
  <c r="H24" i="4" l="1"/>
  <c r="H26" i="4" s="1"/>
  <c r="D26" i="4"/>
</calcChain>
</file>

<file path=xl/comments1.xml><?xml version="1.0" encoding="utf-8"?>
<comments xmlns="http://schemas.openxmlformats.org/spreadsheetml/2006/main">
  <authors>
    <author>Brueggemann, Jeff R</author>
  </authors>
  <commentList>
    <comment ref="D11" authorId="0">
      <text>
        <r>
          <rPr>
            <b/>
            <sz val="14"/>
            <color indexed="81"/>
            <rFont val="Tahoma"/>
            <family val="2"/>
          </rPr>
          <t>Pull value calculated by accounting on SMR</t>
        </r>
        <r>
          <rPr>
            <sz val="14"/>
            <color indexed="81"/>
            <rFont val="Tahoma"/>
            <family val="2"/>
          </rPr>
          <t xml:space="preserve">
</t>
        </r>
      </text>
    </comment>
  </commentList>
</comments>
</file>

<file path=xl/sharedStrings.xml><?xml version="1.0" encoding="utf-8"?>
<sst xmlns="http://schemas.openxmlformats.org/spreadsheetml/2006/main" count="1146" uniqueCount="161">
  <si>
    <t xml:space="preserve"> </t>
  </si>
  <si>
    <t>1ST QUARTER</t>
  </si>
  <si>
    <t>2ND QUARTER</t>
  </si>
  <si>
    <t>3RD QUARTER</t>
  </si>
  <si>
    <t>4TH QUARTER</t>
  </si>
  <si>
    <t>5TH QUARTER</t>
  </si>
  <si>
    <t>6TH QUARTER</t>
  </si>
  <si>
    <t>7TH QUARTER</t>
  </si>
  <si>
    <t>8TH QUARTER</t>
  </si>
  <si>
    <t>1ST YTD TOTAL</t>
  </si>
  <si>
    <t>2ND YTD TOTAL</t>
  </si>
  <si>
    <t>Billed Programs' Costs</t>
  </si>
  <si>
    <t>Actual Programs' Costs</t>
  </si>
  <si>
    <t>Variance of Planned v. Actual Net Shared Benefits</t>
  </si>
  <si>
    <t xml:space="preserve">Variance </t>
  </si>
  <si>
    <t>Interest for DSM Programs' Cost Recovery</t>
  </si>
  <si>
    <t>Interest for Company TD-NSB Share Recovery</t>
  </si>
  <si>
    <t>Programs' Energy Savings (MWh)</t>
  </si>
  <si>
    <t>Programs' Costs (Recorded)</t>
  </si>
  <si>
    <t>Programs' Benefits (Recorded)</t>
  </si>
  <si>
    <t>TRC</t>
  </si>
  <si>
    <t>Participant Test</t>
  </si>
  <si>
    <t>Non-Partic'p't Test</t>
  </si>
  <si>
    <t>Societal Test</t>
  </si>
  <si>
    <t>Portfolio</t>
  </si>
  <si>
    <t>Program Year 1</t>
  </si>
  <si>
    <t>Programs' Costs Budgets (Approved Plan)</t>
  </si>
  <si>
    <t>Programs' Planned Benefits (Approved Plan)</t>
  </si>
  <si>
    <t>100% of Planned Company TD-NSB Share (3)</t>
  </si>
  <si>
    <t>Actual Company TD-NSB Share Disinentive (4)</t>
  </si>
  <si>
    <t>Billed @ 90% of Planned Company TD-NSB Share</t>
  </si>
  <si>
    <t>Planned Net Benefits (1)</t>
  </si>
  <si>
    <t>(3)  26.34% of the pre-tax planned Net Benefit calculated using an assumed combined marginal federal/state tax rate of 38.39%.</t>
  </si>
  <si>
    <t>(2)  Present value of Net Benefits derived from using the DSM Model in Note (1) which is re-run to account for (i) the actual number of energy efficiency measures (by type) installed in each month up to that point; (ii) the actual program costs in each month incurred up to that point; and (3) for C&amp;I custom measures for which the TRM does not provide a deemed value, savings determined according to the protocol provided for at pages 85 to 98 of the TRM.</t>
  </si>
  <si>
    <t xml:space="preserve"> DSM Programs' Costs</t>
  </si>
  <si>
    <t>Net Benefits</t>
  </si>
  <si>
    <t>(1)  Present value of Net Benefits in the Plan (and DSMore Model) approved by the Commission in Case No. EO-2012-0142.</t>
  </si>
  <si>
    <t>Planned Company TD-NSB Share</t>
  </si>
  <si>
    <t>90% of Planned Company TD-NSB Share</t>
  </si>
  <si>
    <t>Programs' Energy Savings vs. Targets (MWh) Variance</t>
  </si>
  <si>
    <t>(4)  26.34% of the pre-tax Net Benefits in Note (2) calculated using an assumed combined marginal federal/state tax rate of 38.39%.</t>
  </si>
  <si>
    <t>Business Subtotal</t>
  </si>
  <si>
    <t>Residential Subtotal</t>
  </si>
  <si>
    <t>EM&amp;V Subtotal</t>
  </si>
  <si>
    <t>Portfolio Subtotal</t>
  </si>
  <si>
    <t xml:space="preserve">Quarterly Total Program </t>
  </si>
  <si>
    <t>Cumulative Total Program</t>
  </si>
  <si>
    <t>Standard</t>
  </si>
  <si>
    <t>Custom</t>
  </si>
  <si>
    <t>Retro-commissioning</t>
  </si>
  <si>
    <t>New Construction</t>
  </si>
  <si>
    <t>Lighting</t>
  </si>
  <si>
    <t>Energy Efficient Products</t>
  </si>
  <si>
    <t>HVAC</t>
  </si>
  <si>
    <t>Refrigerator Recycling</t>
  </si>
  <si>
    <t>Home Energy Performance</t>
  </si>
  <si>
    <t>New Homes</t>
  </si>
  <si>
    <t>Low Income</t>
  </si>
  <si>
    <t>Portfolio Start Date: 01/02/2013</t>
  </si>
  <si>
    <t>Quarterly  Total Program (MWh)</t>
  </si>
  <si>
    <t>Cumulative Total Program (MWh)</t>
  </si>
  <si>
    <t>Programs' Energy Savings Goal (MWh) (Approved Plan)</t>
  </si>
  <si>
    <t>Cumulative Energy Savings Goal (MWh)</t>
  </si>
  <si>
    <t>Quarterly  Total Program Goal (MWh)</t>
  </si>
  <si>
    <t>* The financial information contained within this report is confidential and may contain immaterial revisions from other company financial statements.</t>
  </si>
  <si>
    <t>Utility: Ameren Missouri</t>
  </si>
  <si>
    <t>Programs' Demand Savings (MW)</t>
  </si>
  <si>
    <t>Programs' Demand Savings Targets (MW) (Approved Plan)</t>
  </si>
  <si>
    <t>Programs' Demand Savings vs. Targets (MW) Variance</t>
  </si>
  <si>
    <t>Quarterly  Total Program (MW)</t>
  </si>
  <si>
    <t>Cumulative Total Program (MW)</t>
  </si>
  <si>
    <t>Quarterly  Total Program (Benefits)</t>
  </si>
  <si>
    <t>Cumulative Total Program (Benefits)</t>
  </si>
  <si>
    <t>Period:  01/02/13 - 12/31/13</t>
  </si>
  <si>
    <t>Program</t>
  </si>
  <si>
    <t>Qualitative</t>
  </si>
  <si>
    <t>Quantitative</t>
  </si>
  <si>
    <t>Programs' Net Benefits (Recorded)</t>
  </si>
  <si>
    <t>Higher spend due to increased participation of property management companies representing federally subsidized MF properties.</t>
  </si>
  <si>
    <t>Lower spend due to lower participation than planned.</t>
  </si>
  <si>
    <t>Lower spend due to number of customer audits and follow-on major measures lower than planned.</t>
  </si>
  <si>
    <t>Higher spend due to higher participation than planned.</t>
  </si>
  <si>
    <t>Higher spend due to higher sales of CFLs in grocery, drug store, and discount stores than planned.</t>
  </si>
  <si>
    <t>UCT</t>
  </si>
  <si>
    <t>Higher spend due to commitment payments to implementation contractor for committed projects to complete in 2014.</t>
  </si>
  <si>
    <t>Program Name</t>
  </si>
  <si>
    <t>Programs' Net Benefits  (Approved Plan)</t>
  </si>
  <si>
    <t>Plan vs. Deemed Cost Effectiveness Variance</t>
  </si>
  <si>
    <t>Deemed Net Benefits (2)</t>
  </si>
  <si>
    <t>Number of program partners: 427</t>
  </si>
  <si>
    <t>Number of tune-ups: 3,681</t>
  </si>
  <si>
    <t>Number of HVAC installations: 6,738</t>
  </si>
  <si>
    <t>Number of retailers: 513</t>
  </si>
  <si>
    <t>Number of lamp types: 304</t>
  </si>
  <si>
    <t>Number of manufacturers: 20</t>
  </si>
  <si>
    <t>In-store demonstration events: 221</t>
  </si>
  <si>
    <t>Retail personnel trainings: 24,682</t>
  </si>
  <si>
    <t>Period:  01/02/14 - 12/31/14</t>
  </si>
  <si>
    <t>*Benefits have been calculated using the DSMore model used in the MEEIA filling.</t>
  </si>
  <si>
    <t xml:space="preserve">Annual Report:  &gt;10% Program Cost Variance Explanation </t>
  </si>
  <si>
    <t>Report Date: 02/28/14</t>
  </si>
  <si>
    <t xml:space="preserve">Annual Report:                                                      Programs' and Portfolio                                           Net Benefits vs. Plan    </t>
  </si>
  <si>
    <t>N/A</t>
  </si>
  <si>
    <t>Portfolio (includes BTL costs)</t>
  </si>
  <si>
    <t>Variance Explanation</t>
  </si>
  <si>
    <t>Higher spend due to successful marketing campaign that increased customer participation in advanced power strips and heat pumps.  Also increased electric EE Kit distribution due to higher participation than planned.</t>
  </si>
  <si>
    <t>Annual Report:                                           Quantitative and Qualitative Assessment of Market Transformation Programs</t>
  </si>
  <si>
    <r>
      <rPr>
        <b/>
        <sz val="14"/>
        <color theme="1"/>
        <rFont val="Calibri"/>
        <family val="2"/>
        <scheme val="minor"/>
      </rPr>
      <t>From EM&amp;V Draft Report: "</t>
    </r>
    <r>
      <rPr>
        <sz val="14"/>
        <color theme="1"/>
        <rFont val="Calibri"/>
        <family val="2"/>
        <scheme val="minor"/>
      </rPr>
      <t>Market effects are systemic changes to standard business practices, caused by program activities and that tend to persist long after program interventions have ended. The potential for DSM programs to cause structural changes when intervening in a given market has become increasingly apparent as: Program delivery models have evolved (e.g., more upstream-focused programs); and</t>
    </r>
    <r>
      <rPr>
        <sz val="14"/>
        <color rgb="FF1F497D"/>
        <rFont val="Calibri"/>
        <family val="2"/>
        <scheme val="minor"/>
      </rPr>
      <t xml:space="preserve"> </t>
    </r>
    <r>
      <rPr>
        <sz val="14"/>
        <color theme="1"/>
        <rFont val="Calibri"/>
        <family val="2"/>
        <scheme val="minor"/>
      </rPr>
      <t>Energy-efficiency investment has grown dramatically.</t>
    </r>
    <r>
      <rPr>
        <sz val="14"/>
        <color rgb="FF1F497D"/>
        <rFont val="Calibri"/>
        <family val="2"/>
        <scheme val="minor"/>
      </rPr>
      <t xml:space="preserve"> </t>
    </r>
    <r>
      <rPr>
        <sz val="14"/>
        <color theme="1"/>
        <rFont val="Calibri"/>
        <family val="2"/>
        <scheme val="minor"/>
      </rPr>
      <t xml:space="preserve">Programs have established long-term relationships with key market actors and trade allies. </t>
    </r>
    <r>
      <rPr>
        <sz val="14"/>
        <color rgb="FF1F497D"/>
        <rFont val="Calibri"/>
        <family val="2"/>
        <scheme val="minor"/>
      </rPr>
      <t>T</t>
    </r>
    <r>
      <rPr>
        <sz val="14"/>
        <color theme="1"/>
        <rFont val="Calibri"/>
        <family val="2"/>
        <scheme val="minor"/>
      </rPr>
      <t>he LightSavers program works closely with retailers and manufacturers to: increase the availability and dedicated shelf space for efficient lighting products; and to offer education to help retail staff communicate the value of efficient purchasing decisions to local consumers. LightSavers’ potential to generate market effects also has become readily evident, given its significant role within Ameren’s 2013–2015 residential portfolio.</t>
    </r>
    <r>
      <rPr>
        <sz val="14"/>
        <color rgb="FF1F497D"/>
        <rFont val="Calibri"/>
        <family val="2"/>
        <scheme val="minor"/>
      </rPr>
      <t xml:space="preserve">  </t>
    </r>
    <r>
      <rPr>
        <sz val="14"/>
        <color theme="1"/>
        <rFont val="Calibri"/>
        <family val="2"/>
        <scheme val="minor"/>
      </rPr>
      <t>In addition, Act On Energy, Ameren’s umbrella marketing campaign, seeks to raise general awareness and adoption of energy efficiency, and, by doing so, create a more energy-conscious customer base, more likely to buy energy-efficient lighting, whether or not it has been discounted through Ameren’s program."</t>
    </r>
  </si>
  <si>
    <r>
      <t xml:space="preserve">From EM&amp;V Draft Report: </t>
    </r>
    <r>
      <rPr>
        <sz val="14"/>
        <color theme="1"/>
        <rFont val="Calibri"/>
        <family val="2"/>
        <scheme val="minor"/>
      </rPr>
      <t>"Market Effects (19%), structural market or behavior changes caused by program activity that result in additional purchases of non-discounted bulbs....Ameren's LightSavers program creates spillover and market effects by increasing availability and stocking of energy-efficient light bulbs among retailers and by educating customers about the benefits of using efficient lighting…...  Our analysis resulted in a NTG including both nonparticipant lighting and non-lighting spillover and market effects of 1.21."</t>
    </r>
  </si>
  <si>
    <t>Ameren Missouri</t>
  </si>
  <si>
    <t>Electric Utility Demand-Side Programs Investment Mechanisms Filing and Submission Requirements</t>
  </si>
  <si>
    <t>Information</t>
  </si>
  <si>
    <t>Workbook Tab</t>
  </si>
  <si>
    <t>Peak Demand Savings</t>
  </si>
  <si>
    <t>Gross Benefits</t>
  </si>
  <si>
    <t>DSIM Performance Measures</t>
  </si>
  <si>
    <t>Cost Effectiveness</t>
  </si>
  <si>
    <t>Opt-out Customer List (HC)</t>
  </si>
  <si>
    <t>10% Cost Variances</t>
  </si>
  <si>
    <t>Market Transformation</t>
  </si>
  <si>
    <t>Demand Side Programs Annual Report per 4 CSR 240-3.163 (5)</t>
  </si>
  <si>
    <t>Index</t>
  </si>
  <si>
    <t>Costs</t>
  </si>
  <si>
    <t>Energy Savings (2013)</t>
  </si>
  <si>
    <t>Target Energy Savings (2014)</t>
  </si>
  <si>
    <t xml:space="preserve">DSM Advisory Group Annual Report:             Programs' and Portfolio                                        Energy Savings vs. Targets </t>
  </si>
  <si>
    <t xml:space="preserve">DSM Advisory Group Annual Report:             Programs' and Portfolio                                     Energy Savings vs. Targets </t>
  </si>
  <si>
    <t xml:space="preserve">DSM Advisory Group Annual Report:             Programs' and Portfolio                                      Costs vs. Targets </t>
  </si>
  <si>
    <t>DSM Advisory Group Annual Report:  Programs' and Portfolio                                         Demand Savings vs. Targets</t>
  </si>
  <si>
    <t xml:space="preserve">DSM Advisory Group Annual Report:  Programs' and Portfolio                        Benefits vs. Plan    </t>
  </si>
  <si>
    <t xml:space="preserve">DSM Advisory Group Annual Report:                                                                  Portfolio                                                                                             DSIM Performance Measures   </t>
  </si>
  <si>
    <t>Annual Report:                                                       Programs' and Portfolio                                       Cost Effectiveness Tests</t>
  </si>
  <si>
    <t>Index of Annual Report Information</t>
  </si>
  <si>
    <t>This page of information not required in the Annual Report.</t>
  </si>
  <si>
    <t>Responding to Requirement</t>
  </si>
  <si>
    <t>(5)(A)1</t>
  </si>
  <si>
    <t>(5)(A)4</t>
  </si>
  <si>
    <t>(5)(A)5</t>
  </si>
  <si>
    <t>(5)(A)6</t>
  </si>
  <si>
    <t>(5)(A)7</t>
  </si>
  <si>
    <t>(5)(A)8</t>
  </si>
  <si>
    <t>(5)(A)9</t>
  </si>
  <si>
    <t>(5)(A)11</t>
  </si>
  <si>
    <t>(5)(A)2,3</t>
  </si>
  <si>
    <t>Response to (5)(A)11:</t>
  </si>
  <si>
    <t>Relationship of Programs to IRP Filing</t>
  </si>
  <si>
    <t xml:space="preserve">Ameren Missouri 2013 MEEIA programs were consistent with the information provided in File No. EO-2013-0392, where Ameren Missouri notified the Missouri Public Service Commission and all parties to its last Integrated Resource Plan filing, that it had determined its preferred resource plan was no longer appropriate and adopted as its preferred resource plan a contingency plan identified in its 2011 Integrated Resource Planning filing (File No. EO-2012-0271.)                                                                                                                                                         Specifically, Tab 2 (Costs) of the report that was attached to the pleading, Ameren Missouri lists all of the programs currently being administered as part of its MEEIA plan along with proposed funding levels.   </t>
  </si>
  <si>
    <t>Lower spend due to lower participation and lower than cycle average $/kWh customer incentive to-date.</t>
  </si>
  <si>
    <t>Deemed Cost Effectiveness Tests (Ameren run model)                                                           (note that only the Portfolio level tests include BTL costs)</t>
  </si>
  <si>
    <t>Program Effectiveness Tests                                                      (Approved Plan)</t>
  </si>
  <si>
    <t>Programs' Costs vs. Budgets ($) Variance</t>
  </si>
  <si>
    <t>Programs' Benefits vs. Planned Benefits ($) Variance</t>
  </si>
  <si>
    <t>Programs' Net Benefits ($) Variance</t>
  </si>
  <si>
    <t>Programs' Net Benefits (%) Variance</t>
  </si>
  <si>
    <t>Programs' Benefits vs. Planned Benefits (%) Variance</t>
  </si>
  <si>
    <t>Programs' Demand Savings vs. Targets (%) Variance</t>
  </si>
  <si>
    <t>Programs' Energy Savings vs. Targets (%) Variance</t>
  </si>
  <si>
    <t>Programs' Costs vs. Budgets (%) Variance</t>
  </si>
  <si>
    <t>Plan vs. Deemed Cost Effectiveness (%) Variance</t>
  </si>
  <si>
    <r>
      <rPr>
        <b/>
        <sz val="14"/>
        <color theme="1"/>
        <rFont val="Calibri"/>
        <family val="2"/>
        <scheme val="minor"/>
      </rPr>
      <t>From EM&amp;V Draft Report: "</t>
    </r>
    <r>
      <rPr>
        <sz val="14"/>
        <color theme="1"/>
        <rFont val="Calibri"/>
        <family val="2"/>
        <scheme val="minor"/>
      </rPr>
      <t xml:space="preserve">For the PY13 evaluation, we estimated the first three NTG elements, but not market effects. Since the program is likely to generate market effects-program staff will work closely with local contractors and distributors to improve installation and stocking practices-we plan to estimate market effect as part of the PY14 evaluation."  </t>
    </r>
    <r>
      <rPr>
        <b/>
        <sz val="14"/>
        <color theme="1"/>
        <rFont val="Calibri"/>
        <family val="2"/>
        <scheme val="minor"/>
      </rPr>
      <t>From Ameren</t>
    </r>
    <r>
      <rPr>
        <sz val="14"/>
        <color theme="1"/>
        <rFont val="Calibri"/>
        <family val="2"/>
        <scheme val="minor"/>
      </rPr>
      <t>: We use an optimizer tool that helps contractors show the value of tuneups to our customers and is a great tool for market transformation.  Our HVAC tuneups require a nine step check, not a typically utilized tuneup protocol, but one that optimizes system performance. We are also providing training on system and duct sizing as well as proper air flow.  These efforts are very valuable to change contractor practices and customer expectations.</t>
    </r>
  </si>
  <si>
    <t>THIS TAB IS MARKED HIGHLY CONFIDENTIAL IN ITS ENTIRETY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</si>
</sst>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43" formatCode="_(* #,##0.00_);_(* \(#,##0.00\);_(* &quot;-&quot;??_);_(@_)"/>
    <numFmt numFmtId="164" formatCode="0.000"/>
    <numFmt numFmtId="165" formatCode="#,##0.000_);\(#,##0.000\)"/>
    <numFmt numFmtId="166" formatCode="0.0%"/>
    <numFmt numFmtId="167" formatCode="_(&quot;$&quot;* #,##0_);_(&quot;$&quot;* \(#,##0\);_(&quot;$&quot;* &quot;-&quot;??_);_(@_)"/>
    <numFmt numFmtId="168" formatCode="[$-409]mmmm\ d\,\ yyyy;@"/>
  </numFmts>
  <fonts count="50" x14ac:knownFonts="1">
    <font>
      <sz val="11"/>
      <color theme="1"/>
      <name val="Calibri"/>
      <family val="2"/>
      <scheme val="minor"/>
    </font>
    <font>
      <b/>
      <sz val="11"/>
      <color theme="1"/>
      <name val="Calibri"/>
      <family val="2"/>
      <scheme val="minor"/>
    </font>
    <font>
      <b/>
      <sz val="10"/>
      <color theme="1"/>
      <name val="Calibri"/>
      <family val="2"/>
      <scheme val="minor"/>
    </font>
    <font>
      <b/>
      <sz val="24"/>
      <color theme="1"/>
      <name val="Calibri"/>
      <family val="2"/>
      <scheme val="minor"/>
    </font>
    <font>
      <sz val="24"/>
      <color theme="1"/>
      <name val="Calibri"/>
      <family val="2"/>
      <scheme val="minor"/>
    </font>
    <font>
      <b/>
      <sz val="12"/>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4"/>
      <name val="Calibri"/>
      <family val="2"/>
      <scheme val="minor"/>
    </font>
    <font>
      <sz val="14"/>
      <name val="Calibri"/>
      <family val="2"/>
      <scheme val="minor"/>
    </font>
    <font>
      <sz val="11"/>
      <color theme="1"/>
      <name val="Calibri"/>
      <family val="2"/>
      <scheme val="minor"/>
    </font>
    <font>
      <sz val="11"/>
      <color rgb="FFFF0000"/>
      <name val="Calibri"/>
      <family val="2"/>
      <scheme val="minor"/>
    </font>
    <font>
      <b/>
      <sz val="22"/>
      <color theme="1"/>
      <name val="Calibri"/>
      <family val="2"/>
      <scheme val="minor"/>
    </font>
    <font>
      <sz val="22"/>
      <color theme="1"/>
      <name val="Calibri"/>
      <family val="2"/>
      <scheme val="minor"/>
    </font>
    <font>
      <b/>
      <sz val="20"/>
      <color theme="1"/>
      <name val="Calibri"/>
      <family val="2"/>
      <scheme val="minor"/>
    </font>
    <font>
      <sz val="20"/>
      <color theme="1"/>
      <name val="Calibri"/>
      <family val="2"/>
      <scheme val="minor"/>
    </font>
    <font>
      <b/>
      <sz val="11"/>
      <color rgb="FFFF0000"/>
      <name val="Calibri"/>
      <family val="2"/>
      <scheme val="minor"/>
    </font>
    <font>
      <b/>
      <sz val="14"/>
      <color rgb="FFFF0000"/>
      <name val="Calibri"/>
      <family val="2"/>
      <scheme val="minor"/>
    </font>
    <font>
      <u/>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0"/>
      <name val="Arial"/>
      <family val="2"/>
    </font>
    <font>
      <sz val="10"/>
      <name val="Arial"/>
      <family val="2"/>
    </font>
    <font>
      <u/>
      <sz val="6"/>
      <color indexed="12"/>
      <name val="Arial"/>
      <family val="2"/>
    </font>
    <font>
      <u/>
      <sz val="8.5"/>
      <color indexed="12"/>
      <name val="Arial"/>
      <family val="2"/>
    </font>
    <font>
      <sz val="10"/>
      <name val="MS Sans Serif"/>
      <family val="2"/>
    </font>
    <font>
      <sz val="14"/>
      <color theme="0" tint="-0.14999847407452621"/>
      <name val="Calibri"/>
      <family val="2"/>
      <scheme val="minor"/>
    </font>
    <font>
      <b/>
      <sz val="20"/>
      <name val="Calibri"/>
      <family val="2"/>
      <scheme val="minor"/>
    </font>
    <font>
      <b/>
      <sz val="16"/>
      <color theme="1"/>
      <name val="Calibri"/>
      <family val="2"/>
      <scheme val="minor"/>
    </font>
    <font>
      <b/>
      <sz val="18"/>
      <color theme="1"/>
      <name val="Calibri"/>
      <family val="2"/>
      <scheme val="minor"/>
    </font>
    <font>
      <b/>
      <sz val="11"/>
      <name val="Calibri"/>
      <family val="2"/>
      <scheme val="minor"/>
    </font>
    <font>
      <sz val="12"/>
      <color theme="1"/>
      <name val="Calibri"/>
      <family val="2"/>
      <scheme val="minor"/>
    </font>
    <font>
      <b/>
      <sz val="14"/>
      <color theme="0" tint="-0.14999847407452621"/>
      <name val="Calibri"/>
      <family val="2"/>
      <scheme val="minor"/>
    </font>
    <font>
      <b/>
      <sz val="14"/>
      <color indexed="81"/>
      <name val="Tahoma"/>
      <family val="2"/>
    </font>
    <font>
      <sz val="14"/>
      <color indexed="81"/>
      <name val="Tahoma"/>
      <family val="2"/>
    </font>
    <font>
      <sz val="14"/>
      <color rgb="FF1F497D"/>
      <name val="Calibri"/>
      <family val="2"/>
      <scheme val="minor"/>
    </font>
  </fonts>
  <fills count="4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indexed="64"/>
      </bottom>
      <diagonal/>
    </border>
    <border>
      <left/>
      <right style="thin">
        <color auto="1"/>
      </right>
      <top/>
      <bottom style="thin">
        <color auto="1"/>
      </bottom>
      <diagonal/>
    </border>
  </borders>
  <cellStyleXfs count="174">
    <xf numFmtId="0" fontId="0" fillId="0" borderId="0"/>
    <xf numFmtId="9" fontId="11" fillId="0" borderId="0" applyFont="0" applyFill="0" applyBorder="0" applyAlignment="0" applyProtection="0"/>
    <xf numFmtId="0" fontId="20" fillId="0" borderId="0" applyNumberFormat="0" applyFill="0" applyBorder="0" applyAlignment="0" applyProtection="0"/>
    <xf numFmtId="0" fontId="21" fillId="0" borderId="14" applyNumberFormat="0" applyFill="0" applyAlignment="0" applyProtection="0"/>
    <xf numFmtId="0" fontId="22" fillId="0" borderId="15" applyNumberFormat="0" applyFill="0" applyAlignment="0" applyProtection="0"/>
    <xf numFmtId="0" fontId="23" fillId="0" borderId="16" applyNumberFormat="0" applyFill="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17" applyNumberFormat="0" applyAlignment="0" applyProtection="0"/>
    <xf numFmtId="0" fontId="28" fillId="10" borderId="18" applyNumberFormat="0" applyAlignment="0" applyProtection="0"/>
    <xf numFmtId="0" fontId="29" fillId="10" borderId="17" applyNumberFormat="0" applyAlignment="0" applyProtection="0"/>
    <xf numFmtId="0" fontId="30" fillId="0" borderId="19" applyNumberFormat="0" applyFill="0" applyAlignment="0" applyProtection="0"/>
    <xf numFmtId="0" fontId="31" fillId="11" borderId="20" applyNumberFormat="0" applyAlignment="0" applyProtection="0"/>
    <xf numFmtId="0" fontId="12" fillId="0" borderId="0" applyNumberFormat="0" applyFill="0" applyBorder="0" applyAlignment="0" applyProtection="0"/>
    <xf numFmtId="0" fontId="11" fillId="12" borderId="21" applyNumberFormat="0" applyFont="0" applyAlignment="0" applyProtection="0"/>
    <xf numFmtId="0" fontId="32" fillId="0" borderId="0" applyNumberFormat="0" applyFill="0" applyBorder="0" applyAlignment="0" applyProtection="0"/>
    <xf numFmtId="0" fontId="1" fillId="0" borderId="22" applyNumberFormat="0" applyFill="0" applyAlignment="0" applyProtection="0"/>
    <xf numFmtId="0" fontId="33"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33" fillId="36" borderId="0" applyNumberFormat="0" applyBorder="0" applyAlignment="0" applyProtection="0"/>
    <xf numFmtId="0" fontId="11" fillId="0" borderId="0"/>
    <xf numFmtId="43" fontId="34" fillId="0" borderId="0" applyFont="0" applyFill="0" applyBorder="0" applyAlignment="0" applyProtection="0"/>
    <xf numFmtId="44" fontId="34"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11" fillId="0" borderId="0"/>
    <xf numFmtId="0" fontId="11" fillId="0" borderId="0"/>
    <xf numFmtId="0" fontId="36" fillId="0" borderId="0"/>
    <xf numFmtId="44" fontId="36" fillId="0" borderId="0" applyFont="0" applyFill="0" applyBorder="0" applyAlignment="0" applyProtection="0"/>
    <xf numFmtId="42"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0" fontId="36" fillId="37" borderId="0" applyNumberFormat="0" applyAlignment="0">
      <alignment horizontal="right"/>
    </xf>
    <xf numFmtId="0" fontId="36" fillId="38" borderId="0" applyNumberFormat="0" applyAlignment="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9"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9" fillId="0" borderId="0" applyFont="0" applyFill="0" applyBorder="0" applyAlignment="0" applyProtection="0"/>
    <xf numFmtId="9" fontId="36"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9" fontId="34" fillId="0" borderId="0" applyFont="0" applyFill="0" applyBorder="0" applyAlignment="0" applyProtection="0"/>
    <xf numFmtId="0" fontId="36" fillId="0" borderId="0"/>
  </cellStyleXfs>
  <cellXfs count="419">
    <xf numFmtId="0" fontId="0" fillId="0" borderId="0" xfId="0"/>
    <xf numFmtId="0" fontId="0" fillId="0" borderId="0" xfId="0"/>
    <xf numFmtId="0" fontId="0" fillId="0" borderId="1" xfId="0" applyBorder="1"/>
    <xf numFmtId="0" fontId="2" fillId="0" borderId="0" xfId="0" applyFont="1" applyFill="1" applyBorder="1"/>
    <xf numFmtId="0" fontId="0" fillId="0" borderId="0" xfId="0" applyFont="1"/>
    <xf numFmtId="42" fontId="0" fillId="0" borderId="0" xfId="0" applyNumberFormat="1" applyFont="1"/>
    <xf numFmtId="0" fontId="0" fillId="0" borderId="0" xfId="0" applyFont="1" applyAlignment="1">
      <alignment horizontal="center" vertical="center" wrapText="1"/>
    </xf>
    <xf numFmtId="0" fontId="4" fillId="0" borderId="0" xfId="0" applyFont="1" applyBorder="1" applyAlignment="1">
      <alignment horizontal="center"/>
    </xf>
    <xf numFmtId="0" fontId="3" fillId="0" borderId="0" xfId="0" applyFont="1" applyAlignment="1">
      <alignment horizontal="left"/>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39" fontId="0" fillId="0" borderId="0" xfId="0" applyNumberFormat="1" applyFont="1"/>
    <xf numFmtId="0" fontId="0" fillId="3" borderId="0" xfId="0" applyFill="1" applyBorder="1"/>
    <xf numFmtId="0" fontId="0" fillId="0" borderId="0" xfId="0" applyFill="1" applyAlignment="1">
      <alignment horizontal="center" vertical="center"/>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3" borderId="1" xfId="0" applyFont="1" applyFill="1" applyBorder="1"/>
    <xf numFmtId="9" fontId="0" fillId="3" borderId="0" xfId="0" applyNumberFormat="1" applyFont="1" applyFill="1" applyBorder="1"/>
    <xf numFmtId="3" fontId="0" fillId="0" borderId="1" xfId="0" applyNumberFormat="1" applyFill="1" applyBorder="1"/>
    <xf numFmtId="9" fontId="0" fillId="0" borderId="0" xfId="0" applyNumberFormat="1" applyFont="1" applyFill="1"/>
    <xf numFmtId="0" fontId="1" fillId="0" borderId="0" xfId="0" applyFont="1"/>
    <xf numFmtId="0" fontId="7" fillId="2" borderId="1" xfId="0" applyFont="1" applyFill="1" applyBorder="1" applyAlignment="1">
      <alignment horizontal="center" vertical="center" wrapText="1"/>
    </xf>
    <xf numFmtId="0" fontId="8" fillId="0" borderId="0" xfId="0" applyFont="1" applyAlignment="1">
      <alignment horizontal="center" vertical="center" wrapText="1"/>
    </xf>
    <xf numFmtId="42" fontId="8" fillId="0" borderId="0" xfId="0" applyNumberFormat="1" applyFont="1"/>
    <xf numFmtId="42" fontId="7" fillId="0" borderId="0" xfId="0" applyNumberFormat="1" applyFont="1"/>
    <xf numFmtId="42" fontId="8" fillId="4" borderId="2" xfId="0" applyNumberFormat="1" applyFont="1" applyFill="1" applyBorder="1"/>
    <xf numFmtId="0" fontId="8" fillId="0" borderId="0" xfId="0" applyFont="1"/>
    <xf numFmtId="9" fontId="8" fillId="0" borderId="0" xfId="0" applyNumberFormat="1" applyFont="1" applyFill="1"/>
    <xf numFmtId="9" fontId="8" fillId="0" borderId="0" xfId="0" applyNumberFormat="1" applyFont="1"/>
    <xf numFmtId="0" fontId="7" fillId="0" borderId="0" xfId="0" applyFont="1"/>
    <xf numFmtId="9" fontId="7" fillId="0" borderId="0" xfId="0" applyNumberFormat="1" applyFont="1"/>
    <xf numFmtId="37" fontId="8" fillId="0" borderId="0" xfId="0" applyNumberFormat="1" applyFont="1"/>
    <xf numFmtId="37" fontId="7" fillId="0" borderId="0" xfId="0" applyNumberFormat="1" applyFont="1"/>
    <xf numFmtId="9" fontId="7" fillId="0" borderId="0" xfId="0" applyNumberFormat="1" applyFont="1" applyFill="1"/>
    <xf numFmtId="0" fontId="6" fillId="0" borderId="0" xfId="0" applyFont="1"/>
    <xf numFmtId="1" fontId="7" fillId="2" borderId="1" xfId="0" applyNumberFormat="1" applyFont="1" applyFill="1" applyBorder="1" applyAlignment="1">
      <alignment horizontal="center" vertical="center" wrapText="1"/>
    </xf>
    <xf numFmtId="1" fontId="8" fillId="0" borderId="0" xfId="0" applyNumberFormat="1" applyFont="1" applyAlignment="1">
      <alignment horizontal="center" vertical="center" wrapText="1"/>
    </xf>
    <xf numFmtId="165" fontId="8" fillId="0" borderId="0" xfId="0" applyNumberFormat="1" applyFont="1"/>
    <xf numFmtId="165" fontId="7" fillId="0" borderId="0" xfId="0" applyNumberFormat="1" applyFont="1"/>
    <xf numFmtId="165" fontId="8" fillId="4" borderId="2" xfId="0" applyNumberFormat="1" applyFont="1" applyFill="1" applyBorder="1"/>
    <xf numFmtId="164" fontId="8" fillId="0" borderId="0" xfId="0" applyNumberFormat="1" applyFont="1"/>
    <xf numFmtId="164" fontId="7" fillId="0" borderId="0" xfId="0" applyNumberFormat="1" applyFont="1"/>
    <xf numFmtId="1" fontId="8" fillId="0" borderId="0" xfId="0" applyNumberFormat="1" applyFont="1"/>
    <xf numFmtId="0" fontId="3" fillId="5" borderId="0" xfId="0" applyFont="1" applyFill="1" applyBorder="1" applyAlignment="1">
      <alignment horizontal="center"/>
    </xf>
    <xf numFmtId="0" fontId="15" fillId="0" borderId="0" xfId="0" applyFont="1" applyBorder="1" applyAlignment="1">
      <alignment horizontal="left"/>
    </xf>
    <xf numFmtId="0" fontId="0" fillId="0" borderId="0" xfId="0" applyBorder="1" applyAlignment="1"/>
    <xf numFmtId="0" fontId="18" fillId="0" borderId="0" xfId="0" applyFont="1" applyAlignment="1">
      <alignment horizontal="center" wrapText="1"/>
    </xf>
    <xf numFmtId="166" fontId="12" fillId="0" borderId="0" xfId="1" applyNumberFormat="1" applyFont="1" applyAlignment="1">
      <alignment horizontal="center"/>
    </xf>
    <xf numFmtId="166" fontId="17" fillId="0" borderId="0" xfId="1" applyNumberFormat="1" applyFont="1" applyFill="1" applyBorder="1" applyAlignment="1">
      <alignment horizontal="center"/>
    </xf>
    <xf numFmtId="166" fontId="19" fillId="0" borderId="0" xfId="1" applyNumberFormat="1" applyFont="1" applyFill="1" applyBorder="1" applyAlignment="1">
      <alignment horizontal="center"/>
    </xf>
    <xf numFmtId="42" fontId="0" fillId="0" borderId="0" xfId="0" applyNumberFormat="1"/>
    <xf numFmtId="0" fontId="8" fillId="0" borderId="0" xfId="0" applyFont="1" applyAlignment="1">
      <alignment horizontal="left" vertical="top"/>
    </xf>
    <xf numFmtId="42" fontId="10" fillId="0" borderId="2" xfId="0" applyNumberFormat="1" applyFont="1" applyFill="1" applyBorder="1"/>
    <xf numFmtId="37" fontId="8" fillId="39" borderId="0" xfId="0" applyNumberFormat="1" applyFont="1" applyFill="1"/>
    <xf numFmtId="37" fontId="40" fillId="0" borderId="0" xfId="0" applyNumberFormat="1" applyFont="1" applyAlignment="1">
      <alignment horizontal="center"/>
    </xf>
    <xf numFmtId="0" fontId="0" fillId="0" borderId="0" xfId="0"/>
    <xf numFmtId="42" fontId="8" fillId="0" borderId="2" xfId="0" applyNumberFormat="1" applyFont="1" applyFill="1" applyBorder="1"/>
    <xf numFmtId="0" fontId="8" fillId="0" borderId="0" xfId="0" applyFont="1"/>
    <xf numFmtId="0" fontId="7" fillId="0" borderId="0" xfId="0" applyFont="1"/>
    <xf numFmtId="9" fontId="7" fillId="4" borderId="2" xfId="0" applyNumberFormat="1" applyFont="1" applyFill="1" applyBorder="1" applyAlignment="1">
      <alignment horizontal="center"/>
    </xf>
    <xf numFmtId="164" fontId="40" fillId="0" borderId="0" xfId="0" applyNumberFormat="1" applyFont="1"/>
    <xf numFmtId="0" fontId="0" fillId="0" borderId="0" xfId="0" applyFill="1"/>
    <xf numFmtId="0" fontId="0" fillId="0" borderId="0" xfId="0" applyBorder="1"/>
    <xf numFmtId="0" fontId="8" fillId="0" borderId="0" xfId="0" applyFont="1" applyBorder="1" applyAlignment="1">
      <alignment horizontal="left" indent="2"/>
    </xf>
    <xf numFmtId="0" fontId="1"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0" xfId="0" applyFill="1" applyBorder="1"/>
    <xf numFmtId="3" fontId="0" fillId="0" borderId="0" xfId="0" applyNumberFormat="1" applyFont="1" applyFill="1" applyBorder="1"/>
    <xf numFmtId="0" fontId="1" fillId="0" borderId="0" xfId="0" applyFont="1" applyFill="1" applyBorder="1"/>
    <xf numFmtId="0" fontId="0" fillId="0" borderId="0" xfId="0" applyFont="1" applyBorder="1"/>
    <xf numFmtId="39" fontId="6" fillId="41" borderId="2" xfId="0" applyNumberFormat="1" applyFont="1" applyFill="1" applyBorder="1"/>
    <xf numFmtId="39" fontId="44" fillId="41" borderId="2" xfId="0" applyNumberFormat="1" applyFont="1" applyFill="1" applyBorder="1"/>
    <xf numFmtId="39" fontId="6" fillId="4" borderId="2" xfId="0" applyNumberFormat="1" applyFont="1" applyFill="1" applyBorder="1"/>
    <xf numFmtId="39" fontId="44" fillId="4" borderId="2" xfId="0" applyNumberFormat="1" applyFont="1" applyFill="1" applyBorder="1"/>
    <xf numFmtId="39" fontId="44" fillId="5" borderId="1" xfId="0" applyNumberFormat="1" applyFont="1" applyFill="1" applyBorder="1"/>
    <xf numFmtId="0" fontId="8" fillId="4" borderId="2" xfId="0" applyFont="1" applyFill="1" applyBorder="1" applyAlignment="1">
      <alignment horizontal="left" indent="2"/>
    </xf>
    <xf numFmtId="0" fontId="7" fillId="4" borderId="2" xfId="0" applyFont="1" applyFill="1" applyBorder="1"/>
    <xf numFmtId="42" fontId="9" fillId="4" borderId="2" xfId="0" applyNumberFormat="1" applyFont="1" applyFill="1" applyBorder="1"/>
    <xf numFmtId="42" fontId="7" fillId="43" borderId="2" xfId="0" applyNumberFormat="1" applyFont="1" applyFill="1" applyBorder="1"/>
    <xf numFmtId="0" fontId="8" fillId="41" borderId="2" xfId="0" applyFont="1" applyFill="1" applyBorder="1" applyAlignment="1">
      <alignment horizontal="left" indent="2"/>
    </xf>
    <xf numFmtId="42" fontId="8" fillId="41" borderId="2" xfId="0" applyNumberFormat="1" applyFont="1" applyFill="1" applyBorder="1"/>
    <xf numFmtId="0" fontId="7" fillId="41" borderId="2" xfId="0" applyFont="1" applyFill="1" applyBorder="1"/>
    <xf numFmtId="42" fontId="7" fillId="41" borderId="2" xfId="0" applyNumberFormat="1" applyFont="1" applyFill="1" applyBorder="1"/>
    <xf numFmtId="0" fontId="7" fillId="44" borderId="2" xfId="0" applyFont="1" applyFill="1" applyBorder="1"/>
    <xf numFmtId="42" fontId="7" fillId="44" borderId="2" xfId="0" applyNumberFormat="1" applyFont="1" applyFill="1" applyBorder="1"/>
    <xf numFmtId="0" fontId="7" fillId="42" borderId="2" xfId="0" applyFont="1" applyFill="1" applyBorder="1"/>
    <xf numFmtId="42" fontId="7" fillId="42" borderId="2" xfId="0" applyNumberFormat="1" applyFont="1" applyFill="1" applyBorder="1"/>
    <xf numFmtId="9" fontId="8" fillId="4" borderId="2" xfId="0" applyNumberFormat="1" applyFont="1" applyFill="1" applyBorder="1" applyAlignment="1">
      <alignment horizontal="center"/>
    </xf>
    <xf numFmtId="9" fontId="8" fillId="41" borderId="2" xfId="0" applyNumberFormat="1" applyFont="1" applyFill="1" applyBorder="1" applyAlignment="1">
      <alignment horizontal="center"/>
    </xf>
    <xf numFmtId="9" fontId="7" fillId="41" borderId="2" xfId="0" applyNumberFormat="1" applyFont="1" applyFill="1" applyBorder="1" applyAlignment="1">
      <alignment horizontal="center"/>
    </xf>
    <xf numFmtId="9" fontId="7" fillId="44" borderId="2" xfId="0" applyNumberFormat="1" applyFont="1" applyFill="1" applyBorder="1" applyAlignment="1">
      <alignment horizontal="center"/>
    </xf>
    <xf numFmtId="9" fontId="7" fillId="43" borderId="2" xfId="0" applyNumberFormat="1" applyFont="1" applyFill="1" applyBorder="1" applyAlignment="1">
      <alignment horizontal="center"/>
    </xf>
    <xf numFmtId="9" fontId="7" fillId="42" borderId="2" xfId="0" applyNumberFormat="1" applyFont="1" applyFill="1" applyBorder="1" applyAlignment="1">
      <alignment horizontal="center"/>
    </xf>
    <xf numFmtId="9" fontId="7" fillId="5" borderId="2" xfId="0" applyNumberFormat="1" applyFont="1" applyFill="1" applyBorder="1" applyAlignment="1">
      <alignment horizontal="center"/>
    </xf>
    <xf numFmtId="165" fontId="7" fillId="4" borderId="2" xfId="0" applyNumberFormat="1" applyFont="1" applyFill="1" applyBorder="1"/>
    <xf numFmtId="165" fontId="8" fillId="41" borderId="2" xfId="0" applyNumberFormat="1" applyFont="1" applyFill="1" applyBorder="1"/>
    <xf numFmtId="165" fontId="7" fillId="41" borderId="2" xfId="0" applyNumberFormat="1" applyFont="1" applyFill="1" applyBorder="1"/>
    <xf numFmtId="0" fontId="7" fillId="5" borderId="2" xfId="0" applyFont="1" applyFill="1" applyBorder="1"/>
    <xf numFmtId="42" fontId="7" fillId="5" borderId="2" xfId="0" applyNumberFormat="1" applyFont="1" applyFill="1" applyBorder="1"/>
    <xf numFmtId="167" fontId="8" fillId="41" borderId="2" xfId="0" applyNumberFormat="1" applyFont="1" applyFill="1" applyBorder="1"/>
    <xf numFmtId="167" fontId="7" fillId="41" borderId="2" xfId="0" applyNumberFormat="1" applyFont="1" applyFill="1" applyBorder="1"/>
    <xf numFmtId="167" fontId="8" fillId="4" borderId="2" xfId="0" applyNumberFormat="1" applyFont="1" applyFill="1" applyBorder="1"/>
    <xf numFmtId="167" fontId="7" fillId="4" borderId="2" xfId="0" applyNumberFormat="1" applyFont="1" applyFill="1" applyBorder="1"/>
    <xf numFmtId="167" fontId="7" fillId="44" borderId="2" xfId="0" applyNumberFormat="1" applyFont="1" applyFill="1" applyBorder="1"/>
    <xf numFmtId="167" fontId="7" fillId="43" borderId="2" xfId="0" applyNumberFormat="1" applyFont="1" applyFill="1" applyBorder="1"/>
    <xf numFmtId="0" fontId="43" fillId="0" borderId="1" xfId="0" applyFont="1" applyFill="1" applyBorder="1" applyAlignment="1">
      <alignment horizontal="center"/>
    </xf>
    <xf numFmtId="0" fontId="0" fillId="0" borderId="0" xfId="0" applyAlignment="1"/>
    <xf numFmtId="0" fontId="15" fillId="0" borderId="4" xfId="0" applyFont="1" applyBorder="1" applyAlignment="1">
      <alignment horizontal="left"/>
    </xf>
    <xf numFmtId="0" fontId="16" fillId="0" borderId="5" xfId="0" applyFont="1" applyBorder="1" applyAlignment="1">
      <alignment horizontal="left"/>
    </xf>
    <xf numFmtId="0" fontId="0" fillId="0" borderId="5" xfId="0" applyBorder="1" applyAlignment="1"/>
    <xf numFmtId="0" fontId="0" fillId="0" borderId="6" xfId="0" applyBorder="1" applyAlignment="1"/>
    <xf numFmtId="0" fontId="15" fillId="0" borderId="7" xfId="0" applyFont="1" applyBorder="1" applyAlignment="1">
      <alignment horizontal="left"/>
    </xf>
    <xf numFmtId="0" fontId="15" fillId="0" borderId="3" xfId="0" applyFont="1" applyBorder="1" applyAlignment="1">
      <alignment horizontal="left"/>
    </xf>
    <xf numFmtId="0" fontId="0" fillId="0" borderId="3" xfId="0" applyBorder="1" applyAlignment="1"/>
    <xf numFmtId="0" fontId="0" fillId="0" borderId="8" xfId="0" applyBorder="1" applyAlignment="1"/>
    <xf numFmtId="0" fontId="15" fillId="0" borderId="9" xfId="0" applyFont="1" applyBorder="1" applyAlignment="1">
      <alignment horizontal="left"/>
    </xf>
    <xf numFmtId="0" fontId="15" fillId="0" borderId="0" xfId="0" applyFont="1" applyBorder="1" applyAlignment="1">
      <alignment horizontal="left"/>
    </xf>
    <xf numFmtId="0" fontId="0" fillId="0" borderId="10" xfId="0" applyBorder="1" applyAlignment="1"/>
    <xf numFmtId="0" fontId="0" fillId="0" borderId="0" xfId="0" applyAlignment="1"/>
    <xf numFmtId="0" fontId="15" fillId="0" borderId="4" xfId="0" applyFont="1" applyBorder="1" applyAlignment="1">
      <alignment horizontal="left"/>
    </xf>
    <xf numFmtId="0" fontId="16" fillId="0" borderId="5" xfId="0" applyFont="1" applyBorder="1" applyAlignment="1">
      <alignment horizontal="left"/>
    </xf>
    <xf numFmtId="0" fontId="0" fillId="0" borderId="5" xfId="0" applyBorder="1" applyAlignment="1"/>
    <xf numFmtId="0" fontId="0" fillId="0" borderId="6" xfId="0" applyBorder="1" applyAlignment="1"/>
    <xf numFmtId="0" fontId="41" fillId="0" borderId="9" xfId="0" applyFont="1" applyBorder="1" applyAlignment="1">
      <alignment horizontal="left"/>
    </xf>
    <xf numFmtId="0" fontId="15" fillId="0" borderId="7" xfId="0" applyFont="1" applyBorder="1" applyAlignment="1">
      <alignment horizontal="left"/>
    </xf>
    <xf numFmtId="0" fontId="15" fillId="0" borderId="3" xfId="0" applyFont="1" applyBorder="1" applyAlignment="1">
      <alignment horizontal="left"/>
    </xf>
    <xf numFmtId="0" fontId="0" fillId="0" borderId="3" xfId="0" applyBorder="1" applyAlignment="1"/>
    <xf numFmtId="0" fontId="0" fillId="0" borderId="8" xfId="0" applyBorder="1" applyAlignment="1"/>
    <xf numFmtId="0" fontId="15" fillId="0" borderId="9" xfId="0" applyFont="1" applyBorder="1" applyAlignment="1">
      <alignment horizontal="left"/>
    </xf>
    <xf numFmtId="0" fontId="15" fillId="0" borderId="0" xfId="0" applyFont="1" applyBorder="1" applyAlignment="1">
      <alignment horizontal="left"/>
    </xf>
    <xf numFmtId="0" fontId="0" fillId="0" borderId="10" xfId="0" applyBorder="1" applyAlignment="1"/>
    <xf numFmtId="49" fontId="8" fillId="0" borderId="0" xfId="0" applyNumberFormat="1" applyFont="1" applyAlignment="1">
      <alignment horizontal="left"/>
    </xf>
    <xf numFmtId="0" fontId="8" fillId="0" borderId="0" xfId="0" applyFont="1" applyAlignment="1">
      <alignment horizontal="left"/>
    </xf>
    <xf numFmtId="0" fontId="8" fillId="0" borderId="0" xfId="0" applyFont="1" applyAlignment="1">
      <alignment horizontal="left" vertical="top" wrapText="1"/>
    </xf>
    <xf numFmtId="0" fontId="0" fillId="0" borderId="0" xfId="0" applyAlignment="1">
      <alignment horizontal="left" vertical="top" wrapText="1"/>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16" fillId="0" borderId="6" xfId="0" applyFont="1" applyBorder="1" applyAlignment="1">
      <alignment horizontal="left"/>
    </xf>
    <xf numFmtId="0" fontId="15" fillId="0" borderId="10" xfId="0" applyFont="1" applyBorder="1" applyAlignment="1">
      <alignment horizontal="left"/>
    </xf>
    <xf numFmtId="0" fontId="15" fillId="0" borderId="8" xfId="0" applyFont="1" applyBorder="1" applyAlignment="1">
      <alignment horizontal="left"/>
    </xf>
    <xf numFmtId="0" fontId="16" fillId="0" borderId="0" xfId="0" applyFont="1" applyBorder="1" applyAlignment="1">
      <alignment horizontal="left"/>
    </xf>
    <xf numFmtId="0" fontId="8" fillId="4" borderId="2" xfId="0" applyFont="1" applyFill="1" applyBorder="1" applyAlignment="1">
      <alignment horizontal="left"/>
    </xf>
    <xf numFmtId="0" fontId="7" fillId="4" borderId="2" xfId="0" applyFont="1" applyFill="1" applyBorder="1" applyAlignment="1"/>
    <xf numFmtId="0" fontId="8" fillId="41" borderId="2" xfId="0" applyFont="1" applyFill="1" applyBorder="1" applyAlignment="1">
      <alignment horizontal="left"/>
    </xf>
    <xf numFmtId="0" fontId="7" fillId="41" borderId="2" xfId="0" applyFont="1" applyFill="1" applyBorder="1" applyAlignment="1"/>
    <xf numFmtId="0" fontId="7" fillId="5" borderId="2" xfId="0" applyFont="1" applyFill="1" applyBorder="1" applyAlignment="1"/>
    <xf numFmtId="0" fontId="8" fillId="0" borderId="0" xfId="0" applyFont="1" applyAlignment="1"/>
    <xf numFmtId="3" fontId="8" fillId="4" borderId="2" xfId="0" applyNumberFormat="1" applyFont="1" applyFill="1" applyBorder="1"/>
    <xf numFmtId="3" fontId="8" fillId="0" borderId="0" xfId="0" applyNumberFormat="1" applyFont="1"/>
    <xf numFmtId="3" fontId="9" fillId="4" borderId="2" xfId="0" applyNumberFormat="1" applyFont="1" applyFill="1" applyBorder="1"/>
    <xf numFmtId="3" fontId="7" fillId="0" borderId="0" xfId="0" applyNumberFormat="1" applyFont="1"/>
    <xf numFmtId="3" fontId="8" fillId="41" borderId="2" xfId="0" applyNumberFormat="1" applyFont="1" applyFill="1" applyBorder="1"/>
    <xf numFmtId="3" fontId="7" fillId="41" borderId="2" xfId="0" applyNumberFormat="1" applyFont="1" applyFill="1" applyBorder="1"/>
    <xf numFmtId="3" fontId="7" fillId="5" borderId="2" xfId="0" applyNumberFormat="1" applyFont="1" applyFill="1" applyBorder="1"/>
    <xf numFmtId="0" fontId="0" fillId="5" borderId="0" xfId="0" applyFill="1"/>
    <xf numFmtId="0" fontId="4" fillId="5" borderId="0" xfId="0" applyFont="1" applyFill="1" applyBorder="1" applyAlignment="1">
      <alignment horizontal="center"/>
    </xf>
    <xf numFmtId="3" fontId="7" fillId="5" borderId="0" xfId="0" applyNumberFormat="1" applyFont="1" applyFill="1" applyBorder="1"/>
    <xf numFmtId="9" fontId="7" fillId="5" borderId="0" xfId="0" applyNumberFormat="1" applyFont="1" applyFill="1" applyBorder="1" applyAlignment="1">
      <alignment horizontal="center"/>
    </xf>
    <xf numFmtId="0" fontId="0" fillId="5" borderId="0" xfId="0" applyFill="1" applyBorder="1" applyAlignment="1">
      <alignment horizontal="center" wrapText="1"/>
    </xf>
    <xf numFmtId="0" fontId="0" fillId="5" borderId="0" xfId="0" applyFill="1" applyBorder="1" applyAlignment="1"/>
    <xf numFmtId="0" fontId="7" fillId="5" borderId="0" xfId="0" applyFont="1" applyFill="1" applyBorder="1" applyAlignment="1">
      <alignment horizontal="center" vertical="center" wrapText="1"/>
    </xf>
    <xf numFmtId="3" fontId="8" fillId="5" borderId="0" xfId="0" applyNumberFormat="1" applyFont="1" applyFill="1" applyBorder="1"/>
    <xf numFmtId="3" fontId="9" fillId="5" borderId="0" xfId="0" applyNumberFormat="1" applyFont="1" applyFill="1" applyBorder="1"/>
    <xf numFmtId="0" fontId="8" fillId="5" borderId="0" xfId="0" applyFont="1" applyFill="1"/>
    <xf numFmtId="9" fontId="8" fillId="5" borderId="0" xfId="0" applyNumberFormat="1" applyFont="1" applyFill="1" applyBorder="1" applyAlignment="1">
      <alignment horizontal="center"/>
    </xf>
    <xf numFmtId="0" fontId="0" fillId="5" borderId="0" xfId="0" applyFill="1" applyAlignment="1"/>
    <xf numFmtId="0" fontId="0" fillId="5" borderId="0" xfId="0" applyFill="1" applyBorder="1"/>
    <xf numFmtId="0" fontId="4" fillId="5" borderId="0" xfId="0" applyFont="1" applyFill="1" applyBorder="1"/>
    <xf numFmtId="0" fontId="0" fillId="0" borderId="0" xfId="0" applyAlignment="1">
      <alignment wrapText="1"/>
    </xf>
    <xf numFmtId="0" fontId="45" fillId="0" borderId="0" xfId="0" applyNumberFormat="1" applyFont="1" applyAlignment="1">
      <alignment vertical="top" wrapText="1"/>
    </xf>
    <xf numFmtId="0" fontId="4" fillId="0" borderId="0" xfId="0" applyFont="1" applyBorder="1"/>
    <xf numFmtId="0" fontId="13" fillId="0" borderId="0" xfId="0" applyFont="1" applyBorder="1" applyAlignment="1">
      <alignment horizontal="left"/>
    </xf>
    <xf numFmtId="0" fontId="14" fillId="0" borderId="0" xfId="0" applyFont="1" applyBorder="1" applyAlignment="1"/>
    <xf numFmtId="0" fontId="15" fillId="5" borderId="9"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8" fillId="5" borderId="26" xfId="0" applyFont="1" applyFill="1" applyBorder="1" applyAlignment="1">
      <alignment horizontal="left"/>
    </xf>
    <xf numFmtId="0" fontId="7" fillId="5" borderId="26" xfId="0" applyFont="1" applyFill="1" applyBorder="1" applyAlignment="1"/>
    <xf numFmtId="0" fontId="8" fillId="5" borderId="0" xfId="0" applyFont="1" applyFill="1" applyBorder="1" applyAlignment="1"/>
    <xf numFmtId="0" fontId="45" fillId="5" borderId="0" xfId="0" applyNumberFormat="1" applyFont="1" applyFill="1" applyBorder="1" applyAlignment="1">
      <alignment vertical="top" wrapText="1"/>
    </xf>
    <xf numFmtId="0" fontId="2" fillId="5" borderId="0" xfId="0" applyFont="1" applyFill="1" applyBorder="1"/>
    <xf numFmtId="0" fontId="8" fillId="5" borderId="26" xfId="0" applyFont="1" applyFill="1" applyBorder="1" applyAlignment="1">
      <alignment horizontal="left" indent="2"/>
    </xf>
    <xf numFmtId="0" fontId="7" fillId="5" borderId="26" xfId="0" applyFont="1" applyFill="1" applyBorder="1"/>
    <xf numFmtId="0" fontId="8" fillId="5" borderId="26" xfId="0" applyFont="1" applyFill="1" applyBorder="1"/>
    <xf numFmtId="0" fontId="8" fillId="5" borderId="0" xfId="0" applyFont="1" applyFill="1" applyBorder="1"/>
    <xf numFmtId="0" fontId="14" fillId="0" borderId="0" xfId="0" applyFont="1" applyBorder="1" applyAlignment="1">
      <alignment horizontal="left"/>
    </xf>
    <xf numFmtId="0" fontId="8" fillId="4" borderId="1" xfId="0" applyFont="1" applyFill="1" applyBorder="1" applyAlignment="1">
      <alignment horizontal="left"/>
    </xf>
    <xf numFmtId="0" fontId="7" fillId="4" borderId="1" xfId="0" applyFont="1" applyFill="1" applyBorder="1" applyAlignment="1"/>
    <xf numFmtId="0" fontId="8" fillId="41" borderId="1" xfId="0" applyFont="1" applyFill="1" applyBorder="1" applyAlignment="1">
      <alignment horizontal="left"/>
    </xf>
    <xf numFmtId="0" fontId="7" fillId="41" borderId="1" xfId="0" applyFont="1" applyFill="1" applyBorder="1" applyAlignment="1"/>
    <xf numFmtId="0" fontId="8" fillId="0" borderId="2" xfId="0" applyFont="1" applyBorder="1" applyAlignment="1"/>
    <xf numFmtId="0" fontId="8" fillId="0" borderId="1" xfId="0" applyFont="1" applyBorder="1" applyAlignment="1"/>
    <xf numFmtId="49" fontId="8" fillId="0" borderId="0" xfId="0" applyNumberFormat="1" applyFont="1" applyAlignment="1">
      <alignment horizontal="left" vertical="top" wrapText="1"/>
    </xf>
    <xf numFmtId="0" fontId="8" fillId="0" borderId="0" xfId="0" applyFont="1" applyAlignment="1">
      <alignment vertical="top" wrapText="1"/>
    </xf>
    <xf numFmtId="0" fontId="0" fillId="5" borderId="9" xfId="0" applyFill="1" applyBorder="1" applyAlignment="1">
      <alignment horizontal="center" vertical="center" wrapText="1"/>
    </xf>
    <xf numFmtId="0" fontId="15" fillId="5" borderId="0" xfId="0" applyFont="1" applyFill="1" applyBorder="1" applyAlignment="1">
      <alignment horizontal="left"/>
    </xf>
    <xf numFmtId="0" fontId="3" fillId="5" borderId="0" xfId="0" applyFont="1" applyFill="1" applyAlignment="1">
      <alignment horizontal="left"/>
    </xf>
    <xf numFmtId="0" fontId="3" fillId="5" borderId="0" xfId="0" applyFont="1" applyFill="1" applyBorder="1" applyAlignment="1">
      <alignment horizontal="left"/>
    </xf>
    <xf numFmtId="0" fontId="5" fillId="5" borderId="26" xfId="0" applyFont="1" applyFill="1" applyBorder="1" applyAlignment="1">
      <alignment horizontal="center" vertical="center" wrapText="1"/>
    </xf>
    <xf numFmtId="0" fontId="0" fillId="5" borderId="26" xfId="0" applyFont="1" applyFill="1" applyBorder="1" applyAlignment="1">
      <alignment horizontal="left" indent="2"/>
    </xf>
    <xf numFmtId="0" fontId="1" fillId="5" borderId="26" xfId="0" applyFont="1" applyFill="1" applyBorder="1"/>
    <xf numFmtId="0" fontId="0" fillId="5" borderId="0" xfId="0" applyFont="1" applyFill="1" applyBorder="1"/>
    <xf numFmtId="39" fontId="6" fillId="5" borderId="26" xfId="0" applyNumberFormat="1" applyFont="1" applyFill="1" applyBorder="1"/>
    <xf numFmtId="0" fontId="0" fillId="4" borderId="2" xfId="0" applyFont="1" applyFill="1" applyBorder="1" applyAlignment="1">
      <alignment horizontal="left"/>
    </xf>
    <xf numFmtId="0" fontId="1" fillId="4" borderId="2" xfId="0" applyFont="1" applyFill="1" applyBorder="1" applyAlignment="1"/>
    <xf numFmtId="0" fontId="0" fillId="41" borderId="2" xfId="0" applyFont="1" applyFill="1" applyBorder="1" applyAlignment="1">
      <alignment horizontal="left"/>
    </xf>
    <xf numFmtId="0" fontId="1" fillId="41" borderId="2" xfId="0" applyFont="1" applyFill="1" applyBorder="1" applyAlignment="1"/>
    <xf numFmtId="0" fontId="1" fillId="5" borderId="1" xfId="0" applyFont="1" applyFill="1" applyBorder="1" applyAlignment="1"/>
    <xf numFmtId="0" fontId="0" fillId="0" borderId="0" xfId="0" applyFont="1" applyAlignment="1"/>
    <xf numFmtId="39" fontId="6" fillId="4" borderId="2" xfId="0" applyNumberFormat="1" applyFont="1" applyFill="1" applyBorder="1" applyAlignment="1"/>
    <xf numFmtId="0" fontId="5" fillId="3" borderId="26" xfId="0" applyFont="1" applyFill="1" applyBorder="1"/>
    <xf numFmtId="0" fontId="0" fillId="0" borderId="26" xfId="0" applyBorder="1"/>
    <xf numFmtId="0" fontId="0" fillId="0" borderId="0" xfId="0" applyBorder="1" applyAlignment="1">
      <alignment horizontal="left"/>
    </xf>
    <xf numFmtId="0" fontId="3" fillId="40" borderId="1" xfId="0" applyFont="1" applyFill="1" applyBorder="1" applyAlignment="1">
      <alignment horizontal="left"/>
    </xf>
    <xf numFmtId="0" fontId="8" fillId="4" borderId="26" xfId="0" applyFont="1" applyFill="1" applyBorder="1" applyAlignment="1">
      <alignment horizontal="left" indent="2"/>
    </xf>
    <xf numFmtId="0" fontId="8" fillId="41" borderId="26" xfId="0" applyFont="1" applyFill="1" applyBorder="1" applyAlignment="1">
      <alignment horizontal="left" indent="2"/>
    </xf>
    <xf numFmtId="0" fontId="3" fillId="0" borderId="0" xfId="0" applyFont="1" applyBorder="1" applyAlignment="1">
      <alignment horizontal="left"/>
    </xf>
    <xf numFmtId="0" fontId="15"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15" fillId="0" borderId="27" xfId="0" applyFont="1" applyBorder="1" applyAlignment="1">
      <alignment horizontal="left"/>
    </xf>
    <xf numFmtId="0" fontId="15" fillId="0" borderId="28" xfId="0" applyFont="1" applyBorder="1" applyAlignment="1">
      <alignment horizontal="left"/>
    </xf>
    <xf numFmtId="0" fontId="15" fillId="0" borderId="29" xfId="0" applyFont="1" applyBorder="1" applyAlignment="1">
      <alignment horizontal="left"/>
    </xf>
    <xf numFmtId="0" fontId="7" fillId="44" borderId="2" xfId="0" applyFont="1" applyFill="1" applyBorder="1" applyAlignment="1"/>
    <xf numFmtId="0" fontId="7" fillId="43" borderId="2" xfId="0" applyFont="1" applyFill="1" applyBorder="1" applyAlignment="1"/>
    <xf numFmtId="0" fontId="2" fillId="0" borderId="0" xfId="0" applyFont="1" applyFill="1" applyBorder="1" applyAlignment="1"/>
    <xf numFmtId="0" fontId="7" fillId="5" borderId="1" xfId="0" applyFont="1" applyFill="1" applyBorder="1" applyAlignment="1"/>
    <xf numFmtId="0" fontId="8" fillId="0" borderId="0" xfId="0" applyFont="1" applyBorder="1" applyAlignment="1">
      <alignment horizontal="left"/>
    </xf>
    <xf numFmtId="0" fontId="3" fillId="2" borderId="1" xfId="0" applyFont="1" applyFill="1" applyBorder="1" applyAlignment="1">
      <alignment horizontal="left"/>
    </xf>
    <xf numFmtId="0" fontId="5" fillId="5" borderId="0" xfId="0" applyFont="1" applyFill="1" applyBorder="1" applyAlignment="1">
      <alignment horizontal="center" vertical="center" wrapText="1"/>
    </xf>
    <xf numFmtId="0" fontId="43" fillId="5" borderId="1" xfId="0" applyFont="1" applyFill="1" applyBorder="1" applyAlignment="1">
      <alignment horizontal="center"/>
    </xf>
    <xf numFmtId="3" fontId="0" fillId="0" borderId="0" xfId="0" applyNumberFormat="1" applyFill="1" applyBorder="1"/>
    <xf numFmtId="0" fontId="1" fillId="4" borderId="2" xfId="0" applyFont="1" applyFill="1" applyBorder="1" applyAlignment="1">
      <alignment horizontal="left"/>
    </xf>
    <xf numFmtId="0" fontId="1" fillId="41" borderId="2" xfId="0" applyFont="1" applyFill="1" applyBorder="1" applyAlignment="1">
      <alignment horizontal="left"/>
    </xf>
    <xf numFmtId="0" fontId="1" fillId="5" borderId="26" xfId="0" applyFont="1" applyFill="1" applyBorder="1" applyAlignment="1">
      <alignment horizontal="left" indent="2"/>
    </xf>
    <xf numFmtId="42" fontId="1" fillId="0" borderId="0" xfId="0" applyNumberFormat="1" applyFont="1"/>
    <xf numFmtId="39" fontId="1" fillId="5" borderId="1" xfId="0" applyNumberFormat="1" applyFont="1" applyFill="1" applyBorder="1"/>
    <xf numFmtId="39" fontId="1" fillId="5" borderId="2" xfId="0" applyNumberFormat="1" applyFont="1" applyFill="1" applyBorder="1"/>
    <xf numFmtId="39" fontId="1" fillId="0" borderId="0" xfId="0" applyNumberFormat="1" applyFont="1"/>
    <xf numFmtId="9" fontId="1" fillId="0" borderId="0" xfId="0" applyNumberFormat="1" applyFont="1" applyFill="1"/>
    <xf numFmtId="9" fontId="1" fillId="5" borderId="2" xfId="0" applyNumberFormat="1" applyFont="1" applyFill="1" applyBorder="1"/>
    <xf numFmtId="9" fontId="1" fillId="0" borderId="0" xfId="0" applyNumberFormat="1" applyFont="1"/>
    <xf numFmtId="0" fontId="7" fillId="5" borderId="1" xfId="0" applyFont="1" applyFill="1" applyBorder="1"/>
    <xf numFmtId="42" fontId="7" fillId="5" borderId="1" xfId="0" applyNumberFormat="1" applyFont="1" applyFill="1" applyBorder="1"/>
    <xf numFmtId="37" fontId="46" fillId="0" borderId="0" xfId="0" applyNumberFormat="1" applyFont="1" applyAlignment="1">
      <alignment horizontal="center"/>
    </xf>
    <xf numFmtId="165" fontId="7" fillId="5" borderId="1" xfId="0" applyNumberFormat="1" applyFont="1" applyFill="1" applyBorder="1"/>
    <xf numFmtId="164" fontId="46" fillId="0" borderId="0" xfId="0" applyNumberFormat="1" applyFont="1"/>
    <xf numFmtId="44" fontId="10" fillId="0" borderId="2" xfId="0" applyNumberFormat="1" applyFont="1" applyFill="1" applyBorder="1"/>
    <xf numFmtId="167" fontId="10" fillId="5" borderId="2" xfId="0" applyNumberFormat="1" applyFont="1" applyFill="1" applyBorder="1"/>
    <xf numFmtId="42" fontId="10" fillId="5" borderId="2" xfId="0" applyNumberFormat="1" applyFont="1" applyFill="1" applyBorder="1"/>
    <xf numFmtId="39" fontId="6" fillId="41" borderId="2" xfId="0" applyNumberFormat="1" applyFont="1" applyFill="1" applyBorder="1" applyAlignment="1">
      <alignment horizontal="right"/>
    </xf>
    <xf numFmtId="3" fontId="8" fillId="4" borderId="1" xfId="0" applyNumberFormat="1" applyFont="1" applyFill="1" applyBorder="1"/>
    <xf numFmtId="3" fontId="8" fillId="41" borderId="1" xfId="0" applyNumberFormat="1" applyFont="1" applyFill="1" applyBorder="1"/>
    <xf numFmtId="3" fontId="8" fillId="41" borderId="1" xfId="0" applyNumberFormat="1" applyFont="1" applyFill="1" applyBorder="1" applyAlignment="1">
      <alignment wrapText="1"/>
    </xf>
    <xf numFmtId="0" fontId="8" fillId="41" borderId="25" xfId="0" applyFont="1" applyFill="1" applyBorder="1" applyAlignment="1">
      <alignment horizontal="center" vertical="center"/>
    </xf>
    <xf numFmtId="0" fontId="8" fillId="5" borderId="25" xfId="0" applyFont="1" applyFill="1" applyBorder="1" applyAlignment="1">
      <alignment horizontal="center" vertical="center"/>
    </xf>
    <xf numFmtId="0" fontId="8" fillId="41" borderId="26"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0" xfId="0" applyFont="1" applyFill="1" applyBorder="1" applyAlignment="1">
      <alignment horizontal="center" vertical="center"/>
    </xf>
    <xf numFmtId="0" fontId="8" fillId="41" borderId="1" xfId="0" applyFont="1" applyFill="1" applyBorder="1"/>
    <xf numFmtId="0" fontId="8" fillId="41" borderId="2" xfId="0" applyFont="1" applyFill="1" applyBorder="1" applyAlignment="1">
      <alignment horizontal="center" vertical="center"/>
    </xf>
    <xf numFmtId="0" fontId="8" fillId="5" borderId="2" xfId="0" applyFont="1" applyFill="1" applyBorder="1" applyAlignment="1">
      <alignment horizontal="center" vertical="center"/>
    </xf>
    <xf numFmtId="0" fontId="42" fillId="3" borderId="1" xfId="0" applyFont="1" applyFill="1" applyBorder="1" applyAlignment="1">
      <alignment horizontal="center" vertical="center" wrapText="1"/>
    </xf>
    <xf numFmtId="0" fontId="1" fillId="3" borderId="1" xfId="0" applyFont="1" applyFill="1" applyBorder="1"/>
    <xf numFmtId="3" fontId="0" fillId="3" borderId="1" xfId="0" applyNumberFormat="1" applyFont="1" applyFill="1" applyBorder="1"/>
    <xf numFmtId="10" fontId="0" fillId="3" borderId="1" xfId="1" applyNumberFormat="1" applyFont="1" applyFill="1" applyBorder="1"/>
    <xf numFmtId="0" fontId="0" fillId="0" borderId="33" xfId="0" applyBorder="1"/>
    <xf numFmtId="0" fontId="1" fillId="0" borderId="3" xfId="0" applyFont="1" applyBorder="1"/>
    <xf numFmtId="0" fontId="1" fillId="0" borderId="3" xfId="0" applyFont="1" applyBorder="1" applyAlignment="1">
      <alignment horizontal="center"/>
    </xf>
    <xf numFmtId="0" fontId="0" fillId="0" borderId="3" xfId="0" applyBorder="1"/>
    <xf numFmtId="0" fontId="0" fillId="0" borderId="0" xfId="0" applyBorder="1" applyAlignment="1">
      <alignment horizontal="center"/>
    </xf>
    <xf numFmtId="0" fontId="0" fillId="0" borderId="33" xfId="0" applyBorder="1" applyAlignment="1">
      <alignment horizontal="center"/>
    </xf>
    <xf numFmtId="0" fontId="0" fillId="0" borderId="12" xfId="0" applyBorder="1"/>
    <xf numFmtId="0" fontId="0" fillId="0" borderId="12" xfId="0" applyBorder="1" applyAlignment="1">
      <alignment horizontal="center"/>
    </xf>
    <xf numFmtId="168" fontId="0" fillId="43" borderId="0" xfId="0" applyNumberFormat="1" applyFill="1" applyAlignment="1">
      <alignment horizontal="left"/>
    </xf>
    <xf numFmtId="0" fontId="0" fillId="43" borderId="0" xfId="0" applyFill="1"/>
    <xf numFmtId="0" fontId="0" fillId="0" borderId="5" xfId="0" applyBorder="1"/>
    <xf numFmtId="0" fontId="0" fillId="0" borderId="5" xfId="0" applyBorder="1" applyAlignment="1">
      <alignment horizontal="center"/>
    </xf>
    <xf numFmtId="0" fontId="1" fillId="0" borderId="3" xfId="0" applyFont="1" applyBorder="1" applyAlignment="1">
      <alignment horizontal="left"/>
    </xf>
    <xf numFmtId="3" fontId="8" fillId="41" borderId="11" xfId="0" applyNumberFormat="1" applyFont="1" applyFill="1" applyBorder="1"/>
    <xf numFmtId="3" fontId="8" fillId="4" borderId="11" xfId="0" applyNumberFormat="1" applyFont="1" applyFill="1" applyBorder="1"/>
    <xf numFmtId="3" fontId="8" fillId="41" borderId="11" xfId="0" applyNumberFormat="1" applyFont="1" applyFill="1" applyBorder="1" applyAlignment="1">
      <alignment wrapText="1"/>
    </xf>
    <xf numFmtId="3" fontId="0" fillId="0" borderId="11" xfId="0" applyNumberFormat="1" applyFill="1" applyBorder="1"/>
    <xf numFmtId="39" fontId="6" fillId="4" borderId="31" xfId="0" applyNumberFormat="1" applyFont="1" applyFill="1" applyBorder="1"/>
    <xf numFmtId="39" fontId="44" fillId="4" borderId="31" xfId="0" applyNumberFormat="1" applyFont="1" applyFill="1" applyBorder="1"/>
    <xf numFmtId="39" fontId="6" fillId="41" borderId="31" xfId="0" applyNumberFormat="1" applyFont="1" applyFill="1" applyBorder="1"/>
    <xf numFmtId="42" fontId="10" fillId="0" borderId="31" xfId="0" applyNumberFormat="1" applyFont="1" applyFill="1" applyBorder="1"/>
    <xf numFmtId="0" fontId="7" fillId="2" borderId="11" xfId="0" applyFont="1" applyFill="1" applyBorder="1" applyAlignment="1">
      <alignment horizontal="center" vertical="center" wrapText="1"/>
    </xf>
    <xf numFmtId="44" fontId="10" fillId="0" borderId="31" xfId="0" applyNumberFormat="1" applyFont="1" applyFill="1" applyBorder="1"/>
    <xf numFmtId="167" fontId="10" fillId="0" borderId="31" xfId="0" applyNumberFormat="1" applyFont="1" applyFill="1" applyBorder="1"/>
    <xf numFmtId="42" fontId="8" fillId="0" borderId="31" xfId="0" applyNumberFormat="1" applyFont="1" applyFill="1" applyBorder="1"/>
    <xf numFmtId="167" fontId="8" fillId="4" borderId="31" xfId="0" applyNumberFormat="1" applyFont="1" applyFill="1" applyBorder="1"/>
    <xf numFmtId="167" fontId="7" fillId="4" borderId="31" xfId="0" applyNumberFormat="1" applyFont="1" applyFill="1" applyBorder="1"/>
    <xf numFmtId="167" fontId="8" fillId="41" borderId="31" xfId="0" applyNumberFormat="1" applyFont="1" applyFill="1" applyBorder="1"/>
    <xf numFmtId="42" fontId="8" fillId="4" borderId="31" xfId="0" applyNumberFormat="1" applyFont="1" applyFill="1" applyBorder="1"/>
    <xf numFmtId="42" fontId="9" fillId="4" borderId="31" xfId="0" applyNumberFormat="1" applyFont="1" applyFill="1" applyBorder="1"/>
    <xf numFmtId="42" fontId="8" fillId="41" borderId="31" xfId="0" applyNumberFormat="1" applyFont="1" applyFill="1" applyBorder="1"/>
    <xf numFmtId="165" fontId="8" fillId="4" borderId="31" xfId="0" applyNumberFormat="1" applyFont="1" applyFill="1" applyBorder="1"/>
    <xf numFmtId="165" fontId="7" fillId="4" borderId="31" xfId="0" applyNumberFormat="1" applyFont="1" applyFill="1" applyBorder="1"/>
    <xf numFmtId="165" fontId="8" fillId="41" borderId="31" xfId="0" applyNumberFormat="1" applyFont="1" applyFill="1" applyBorder="1"/>
    <xf numFmtId="3" fontId="8" fillId="4" borderId="31" xfId="0" applyNumberFormat="1" applyFont="1" applyFill="1" applyBorder="1"/>
    <xf numFmtId="3" fontId="9" fillId="4" borderId="31" xfId="0" applyNumberFormat="1" applyFont="1" applyFill="1" applyBorder="1"/>
    <xf numFmtId="3" fontId="8" fillId="41" borderId="31" xfId="0" applyNumberFormat="1" applyFont="1" applyFill="1" applyBorder="1"/>
    <xf numFmtId="3" fontId="0" fillId="0" borderId="13" xfId="0" applyNumberFormat="1" applyFill="1" applyBorder="1"/>
    <xf numFmtId="39" fontId="6" fillId="4" borderId="34" xfId="0" applyNumberFormat="1" applyFont="1" applyFill="1" applyBorder="1"/>
    <xf numFmtId="39" fontId="44" fillId="4" borderId="34" xfId="0" applyNumberFormat="1" applyFont="1" applyFill="1" applyBorder="1"/>
    <xf numFmtId="39" fontId="6" fillId="41" borderId="34" xfId="0" applyNumberFormat="1" applyFont="1" applyFill="1" applyBorder="1"/>
    <xf numFmtId="39" fontId="6" fillId="41" borderId="34" xfId="0" applyNumberFormat="1" applyFont="1" applyFill="1" applyBorder="1" applyAlignment="1">
      <alignment horizontal="right"/>
    </xf>
    <xf numFmtId="42" fontId="8" fillId="0" borderId="34" xfId="0" applyNumberFormat="1" applyFont="1" applyFill="1" applyBorder="1"/>
    <xf numFmtId="42" fontId="8" fillId="5" borderId="34" xfId="0" applyNumberFormat="1" applyFont="1" applyFill="1" applyBorder="1"/>
    <xf numFmtId="0" fontId="7" fillId="2" borderId="13" xfId="0" applyFont="1" applyFill="1" applyBorder="1" applyAlignment="1">
      <alignment horizontal="center" vertical="center" wrapText="1"/>
    </xf>
    <xf numFmtId="44" fontId="10" fillId="0" borderId="34" xfId="0" applyNumberFormat="1" applyFont="1" applyFill="1" applyBorder="1"/>
    <xf numFmtId="167" fontId="10" fillId="5" borderId="34" xfId="0" applyNumberFormat="1" applyFont="1" applyFill="1" applyBorder="1"/>
    <xf numFmtId="42" fontId="10" fillId="0" borderId="34" xfId="0" applyNumberFormat="1" applyFont="1" applyFill="1" applyBorder="1"/>
    <xf numFmtId="167" fontId="8" fillId="4" borderId="34" xfId="0" applyNumberFormat="1" applyFont="1" applyFill="1" applyBorder="1"/>
    <xf numFmtId="167" fontId="7" fillId="4" borderId="34" xfId="0" applyNumberFormat="1" applyFont="1" applyFill="1" applyBorder="1"/>
    <xf numFmtId="167" fontId="8" fillId="41" borderId="34" xfId="0" applyNumberFormat="1" applyFont="1" applyFill="1" applyBorder="1"/>
    <xf numFmtId="42" fontId="8" fillId="4" borderId="34" xfId="0" applyNumberFormat="1" applyFont="1" applyFill="1" applyBorder="1"/>
    <xf numFmtId="42" fontId="9" fillId="4" borderId="34" xfId="0" applyNumberFormat="1" applyFont="1" applyFill="1" applyBorder="1"/>
    <xf numFmtId="42" fontId="8" fillId="41" borderId="34" xfId="0" applyNumberFormat="1" applyFont="1" applyFill="1" applyBorder="1"/>
    <xf numFmtId="165" fontId="8" fillId="4" borderId="34" xfId="0" applyNumberFormat="1" applyFont="1" applyFill="1" applyBorder="1"/>
    <xf numFmtId="165" fontId="7" fillId="4" borderId="34" xfId="0" applyNumberFormat="1" applyFont="1" applyFill="1" applyBorder="1"/>
    <xf numFmtId="165" fontId="8" fillId="41" borderId="34" xfId="0" applyNumberFormat="1" applyFont="1" applyFill="1" applyBorder="1"/>
    <xf numFmtId="3" fontId="8" fillId="4" borderId="34" xfId="0" applyNumberFormat="1" applyFont="1" applyFill="1" applyBorder="1"/>
    <xf numFmtId="3" fontId="9" fillId="4" borderId="34" xfId="0" applyNumberFormat="1" applyFont="1" applyFill="1" applyBorder="1"/>
    <xf numFmtId="3" fontId="8" fillId="41" borderId="34" xfId="0" applyNumberFormat="1" applyFont="1" applyFill="1" applyBorder="1"/>
    <xf numFmtId="0" fontId="43" fillId="0" borderId="25"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2" borderId="25" xfId="0" applyFont="1" applyFill="1" applyBorder="1" applyAlignment="1">
      <alignment horizontal="center" vertical="center" wrapText="1"/>
    </xf>
    <xf numFmtId="167" fontId="8" fillId="4" borderId="26" xfId="0" applyNumberFormat="1" applyFont="1" applyFill="1" applyBorder="1"/>
    <xf numFmtId="42" fontId="8" fillId="4" borderId="26" xfId="0" applyNumberFormat="1" applyFont="1" applyFill="1" applyBorder="1"/>
    <xf numFmtId="165" fontId="8" fillId="4" borderId="26" xfId="0" applyNumberFormat="1" applyFont="1" applyFill="1" applyBorder="1"/>
    <xf numFmtId="3" fontId="8" fillId="4" borderId="26" xfId="0" applyNumberFormat="1" applyFont="1" applyFill="1" applyBorder="1"/>
    <xf numFmtId="0" fontId="0" fillId="0" borderId="25" xfId="0" applyFill="1" applyBorder="1"/>
    <xf numFmtId="0" fontId="0" fillId="0" borderId="26" xfId="0" applyFill="1" applyBorder="1"/>
    <xf numFmtId="39" fontId="6" fillId="4" borderId="1" xfId="0" applyNumberFormat="1" applyFont="1" applyFill="1" applyBorder="1"/>
    <xf numFmtId="42" fontId="8" fillId="0" borderId="1" xfId="0" applyNumberFormat="1" applyFont="1" applyFill="1" applyBorder="1"/>
    <xf numFmtId="0" fontId="8" fillId="0" borderId="26" xfId="0" applyFont="1" applyBorder="1"/>
    <xf numFmtId="167" fontId="8" fillId="4" borderId="1" xfId="0" applyNumberFormat="1" applyFont="1" applyFill="1" applyBorder="1"/>
    <xf numFmtId="42" fontId="8" fillId="4" borderId="1" xfId="0" applyNumberFormat="1" applyFont="1" applyFill="1" applyBorder="1"/>
    <xf numFmtId="165" fontId="8" fillId="4" borderId="1" xfId="0" applyNumberFormat="1" applyFont="1" applyFill="1" applyBorder="1"/>
    <xf numFmtId="0" fontId="0" fillId="5" borderId="32" xfId="0" applyFont="1" applyFill="1" applyBorder="1" applyAlignment="1">
      <alignment horizontal="left"/>
    </xf>
    <xf numFmtId="39" fontId="6" fillId="41" borderId="1" xfId="0" applyNumberFormat="1" applyFont="1" applyFill="1" applyBorder="1"/>
    <xf numFmtId="167" fontId="7" fillId="41" borderId="1" xfId="0" applyNumberFormat="1" applyFont="1" applyFill="1" applyBorder="1"/>
    <xf numFmtId="42" fontId="7" fillId="41" borderId="1" xfId="0" applyNumberFormat="1" applyFont="1" applyFill="1" applyBorder="1"/>
    <xf numFmtId="165" fontId="7" fillId="41" borderId="1" xfId="0" applyNumberFormat="1" applyFont="1" applyFill="1" applyBorder="1"/>
    <xf numFmtId="3" fontId="7" fillId="41" borderId="1" xfId="0" applyNumberFormat="1" applyFont="1" applyFill="1" applyBorder="1"/>
    <xf numFmtId="42" fontId="7" fillId="41" borderId="31" xfId="0" applyNumberFormat="1" applyFont="1" applyFill="1" applyBorder="1"/>
    <xf numFmtId="42" fontId="7" fillId="41" borderId="34" xfId="0" applyNumberFormat="1" applyFont="1" applyFill="1" applyBorder="1"/>
    <xf numFmtId="42" fontId="8" fillId="4" borderId="25" xfId="0" applyNumberFormat="1" applyFont="1" applyFill="1" applyBorder="1"/>
    <xf numFmtId="42" fontId="9" fillId="4" borderId="1" xfId="0" applyNumberFormat="1" applyFont="1" applyFill="1" applyBorder="1"/>
    <xf numFmtId="42" fontId="8" fillId="41" borderId="26" xfId="0" applyNumberFormat="1" applyFont="1" applyFill="1" applyBorder="1"/>
    <xf numFmtId="42" fontId="8" fillId="41" borderId="1" xfId="0" applyNumberFormat="1" applyFont="1" applyFill="1" applyBorder="1"/>
    <xf numFmtId="3" fontId="8" fillId="4" borderId="25" xfId="0" applyNumberFormat="1" applyFont="1" applyFill="1" applyBorder="1"/>
    <xf numFmtId="3" fontId="9" fillId="4" borderId="1" xfId="0" applyNumberFormat="1" applyFont="1" applyFill="1" applyBorder="1"/>
    <xf numFmtId="3" fontId="8" fillId="41" borderId="26" xfId="0" applyNumberFormat="1" applyFont="1" applyFill="1" applyBorder="1"/>
    <xf numFmtId="165" fontId="7" fillId="41" borderId="31" xfId="0" applyNumberFormat="1" applyFont="1" applyFill="1" applyBorder="1"/>
    <xf numFmtId="0" fontId="43" fillId="0" borderId="11" xfId="0" applyFont="1" applyFill="1" applyBorder="1" applyAlignment="1">
      <alignment horizontal="center" vertical="center" wrapText="1"/>
    </xf>
    <xf numFmtId="3" fontId="1" fillId="5" borderId="11" xfId="0" applyNumberFormat="1" applyFont="1" applyFill="1" applyBorder="1"/>
    <xf numFmtId="0" fontId="5" fillId="3" borderId="11" xfId="0" applyFont="1" applyFill="1" applyBorder="1" applyAlignment="1">
      <alignment horizontal="center"/>
    </xf>
    <xf numFmtId="0" fontId="1" fillId="2" borderId="11" xfId="0" applyFont="1" applyFill="1" applyBorder="1" applyAlignment="1">
      <alignment horizontal="center" vertical="center" wrapText="1"/>
    </xf>
    <xf numFmtId="167" fontId="7" fillId="41" borderId="31" xfId="0" applyNumberFormat="1" applyFont="1" applyFill="1" applyBorder="1"/>
    <xf numFmtId="165" fontId="7" fillId="41" borderId="34" xfId="0" applyNumberFormat="1" applyFont="1" applyFill="1" applyBorder="1"/>
    <xf numFmtId="0" fontId="1" fillId="3"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167" fontId="7" fillId="41" borderId="34" xfId="0" applyNumberFormat="1" applyFont="1" applyFill="1" applyBorder="1"/>
    <xf numFmtId="42" fontId="8" fillId="0" borderId="26" xfId="0" applyNumberFormat="1" applyFont="1" applyFill="1" applyBorder="1"/>
    <xf numFmtId="165" fontId="8" fillId="4" borderId="25" xfId="0" applyNumberFormat="1" applyFont="1" applyFill="1" applyBorder="1"/>
    <xf numFmtId="165" fontId="7" fillId="4" borderId="1" xfId="0" applyNumberFormat="1" applyFont="1" applyFill="1" applyBorder="1"/>
    <xf numFmtId="165" fontId="8" fillId="41" borderId="26" xfId="0" applyNumberFormat="1" applyFont="1" applyFill="1" applyBorder="1"/>
    <xf numFmtId="165" fontId="8" fillId="41" borderId="1" xfId="0" applyNumberFormat="1" applyFont="1" applyFill="1" applyBorder="1"/>
    <xf numFmtId="0" fontId="0" fillId="0" borderId="1" xfId="0" applyFill="1" applyBorder="1"/>
    <xf numFmtId="3" fontId="0" fillId="0" borderId="26" xfId="0" applyNumberFormat="1" applyFill="1" applyBorder="1"/>
    <xf numFmtId="39" fontId="6" fillId="4" borderId="26" xfId="0" applyNumberFormat="1" applyFont="1" applyFill="1" applyBorder="1"/>
    <xf numFmtId="39" fontId="44" fillId="4" borderId="1" xfId="0" applyNumberFormat="1" applyFont="1" applyFill="1" applyBorder="1"/>
    <xf numFmtId="39" fontId="6" fillId="41" borderId="26" xfId="0" applyNumberFormat="1" applyFont="1" applyFill="1" applyBorder="1"/>
    <xf numFmtId="42" fontId="10" fillId="0" borderId="25" xfId="0" applyNumberFormat="1" applyFont="1" applyFill="1" applyBorder="1"/>
    <xf numFmtId="0" fontId="8" fillId="0" borderId="1" xfId="0" applyFont="1" applyBorder="1"/>
    <xf numFmtId="0" fontId="7" fillId="2" borderId="26" xfId="0" applyFont="1" applyFill="1" applyBorder="1" applyAlignment="1">
      <alignment horizontal="center" vertical="center" wrapText="1"/>
    </xf>
    <xf numFmtId="44" fontId="10" fillId="0" borderId="1" xfId="0" applyNumberFormat="1" applyFont="1" applyFill="1" applyBorder="1"/>
    <xf numFmtId="167" fontId="10" fillId="0" borderId="26" xfId="0" applyNumberFormat="1" applyFont="1" applyFill="1" applyBorder="1"/>
    <xf numFmtId="42" fontId="10" fillId="0" borderId="1" xfId="0" applyNumberFormat="1" applyFont="1" applyFill="1" applyBorder="1"/>
    <xf numFmtId="167" fontId="8" fillId="4" borderId="25" xfId="0" applyNumberFormat="1" applyFont="1" applyFill="1" applyBorder="1"/>
    <xf numFmtId="167" fontId="7" fillId="4" borderId="1" xfId="0" applyNumberFormat="1" applyFont="1" applyFill="1" applyBorder="1"/>
    <xf numFmtId="167" fontId="8" fillId="41" borderId="26" xfId="0" applyNumberFormat="1" applyFont="1" applyFill="1" applyBorder="1"/>
    <xf numFmtId="167" fontId="8" fillId="41" borderId="1" xfId="0" applyNumberFormat="1" applyFont="1" applyFill="1" applyBorder="1"/>
    <xf numFmtId="0" fontId="0" fillId="43" borderId="0" xfId="0" applyFill="1" applyAlignment="1">
      <alignment wrapText="1"/>
    </xf>
    <xf numFmtId="0" fontId="0" fillId="0" borderId="0" xfId="0" applyAlignment="1">
      <alignment wrapText="1"/>
    </xf>
    <xf numFmtId="0" fontId="0" fillId="0" borderId="12" xfId="0" applyBorder="1" applyAlignment="1">
      <alignment horizontal="center"/>
    </xf>
    <xf numFmtId="0" fontId="0" fillId="0" borderId="0" xfId="0" applyAlignment="1">
      <alignment horizontal="left" vertical="top" wrapText="1"/>
    </xf>
    <xf numFmtId="0" fontId="0" fillId="0" borderId="33" xfId="0" applyBorder="1" applyAlignment="1">
      <alignment horizont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3" fillId="0" borderId="3" xfId="0" applyFont="1" applyBorder="1" applyAlignment="1">
      <alignment horizont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3" fillId="2" borderId="1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3" fillId="0" borderId="0" xfId="0" applyFont="1" applyBorder="1" applyAlignment="1">
      <alignment horizontal="left"/>
    </xf>
    <xf numFmtId="0" fontId="14" fillId="0" borderId="0" xfId="0" applyFont="1" applyBorder="1" applyAlignment="1">
      <alignment horizontal="left"/>
    </xf>
    <xf numFmtId="0" fontId="8" fillId="41" borderId="24" xfId="0" applyFont="1" applyFill="1" applyBorder="1" applyAlignment="1">
      <alignment horizontal="center" vertical="center"/>
    </xf>
    <xf numFmtId="0" fontId="8" fillId="41" borderId="2" xfId="0" applyFont="1" applyFill="1" applyBorder="1" applyAlignment="1">
      <alignment horizontal="center" vertical="center"/>
    </xf>
    <xf numFmtId="3" fontId="7" fillId="41" borderId="30" xfId="0" applyNumberFormat="1" applyFont="1" applyFill="1" applyBorder="1" applyAlignment="1">
      <alignment wrapText="1"/>
    </xf>
    <xf numFmtId="3" fontId="7" fillId="41" borderId="24" xfId="0" applyNumberFormat="1" applyFont="1" applyFill="1" applyBorder="1" applyAlignment="1">
      <alignment wrapText="1"/>
    </xf>
    <xf numFmtId="3" fontId="7" fillId="41" borderId="31" xfId="0" applyNumberFormat="1" applyFont="1" applyFill="1" applyBorder="1" applyAlignment="1">
      <alignment wrapText="1"/>
    </xf>
    <xf numFmtId="0" fontId="8" fillId="0" borderId="32" xfId="0" applyFont="1" applyBorder="1" applyAlignment="1">
      <alignment vertical="top" wrapText="1"/>
    </xf>
    <xf numFmtId="0" fontId="8" fillId="0" borderId="0" xfId="0" applyFont="1" applyAlignment="1">
      <alignment vertical="top" wrapText="1"/>
    </xf>
    <xf numFmtId="3" fontId="7" fillId="41" borderId="25" xfId="0" applyNumberFormat="1" applyFont="1" applyFill="1" applyBorder="1" applyAlignment="1">
      <alignment vertical="top" wrapText="1"/>
    </xf>
    <xf numFmtId="3" fontId="7" fillId="41" borderId="26" xfId="0" applyNumberFormat="1" applyFont="1" applyFill="1" applyBorder="1" applyAlignment="1">
      <alignment vertical="top" wrapText="1"/>
    </xf>
    <xf numFmtId="3" fontId="7" fillId="41" borderId="2" xfId="0" applyNumberFormat="1" applyFont="1" applyFill="1" applyBorder="1" applyAlignment="1">
      <alignment vertical="top" wrapText="1"/>
    </xf>
    <xf numFmtId="0" fontId="8" fillId="41" borderId="1" xfId="0" applyFont="1" applyFill="1" applyBorder="1" applyAlignment="1">
      <alignment vertical="top" wrapText="1"/>
    </xf>
    <xf numFmtId="0" fontId="8" fillId="41" borderId="26" xfId="0" applyFont="1" applyFill="1" applyBorder="1" applyAlignment="1">
      <alignment vertical="top" wrapText="1"/>
    </xf>
    <xf numFmtId="3" fontId="8" fillId="41" borderId="1" xfId="0" applyNumberFormat="1" applyFont="1" applyFill="1" applyBorder="1" applyAlignment="1">
      <alignment vertical="top" wrapText="1"/>
    </xf>
    <xf numFmtId="3" fontId="8" fillId="41" borderId="26" xfId="0" applyNumberFormat="1" applyFont="1" applyFill="1" applyBorder="1" applyAlignment="1">
      <alignment vertical="top" wrapText="1"/>
    </xf>
    <xf numFmtId="3" fontId="8" fillId="41" borderId="2" xfId="0" applyNumberFormat="1" applyFont="1" applyFill="1" applyBorder="1" applyAlignment="1">
      <alignment vertical="top" wrapText="1"/>
    </xf>
  </cellXfs>
  <cellStyles count="17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6"/>
    <cellStyle name="Comma 3" xfId="44"/>
    <cellStyle name="Comma 4" xfId="168"/>
    <cellStyle name="Currency [0] 2" xfId="90"/>
    <cellStyle name="Currency 10" xfId="169"/>
    <cellStyle name="Currency 2" xfId="47"/>
    <cellStyle name="Currency 2 2" xfId="89"/>
    <cellStyle name="Currency 3" xfId="45"/>
    <cellStyle name="Currency 4" xfId="91"/>
    <cellStyle name="Currency 5" xfId="92"/>
    <cellStyle name="Currency 6" xfId="93"/>
    <cellStyle name="Currency 7" xfId="94"/>
    <cellStyle name="Currency 8" xfId="170"/>
    <cellStyle name="Currency 9" xfId="171"/>
    <cellStyle name="Data Field" xfId="95"/>
    <cellStyle name="Data Name" xfId="9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97"/>
    <cellStyle name="Hyperlink 3" xfId="98"/>
    <cellStyle name="Input" xfId="10" builtinId="20" customBuiltin="1"/>
    <cellStyle name="Linked Cell" xfId="13" builtinId="24" customBuiltin="1"/>
    <cellStyle name="Neutral" xfId="9" builtinId="28" customBuiltin="1"/>
    <cellStyle name="Normal" xfId="0" builtinId="0"/>
    <cellStyle name="Normal 10" xfId="99"/>
    <cellStyle name="Normal 10 2" xfId="100"/>
    <cellStyle name="Normal 11" xfId="101"/>
    <cellStyle name="Normal 12" xfId="102"/>
    <cellStyle name="Normal 13" xfId="103"/>
    <cellStyle name="Normal 14" xfId="104"/>
    <cellStyle name="Normal 15" xfId="105"/>
    <cellStyle name="Normal 16" xfId="106"/>
    <cellStyle name="Normal 18" xfId="107"/>
    <cellStyle name="Normal 19" xfId="108"/>
    <cellStyle name="Normal 2" xfId="48"/>
    <cellStyle name="Normal 2 2" xfId="49"/>
    <cellStyle name="Normal 2 2 2" xfId="50"/>
    <cellStyle name="Normal 2 2 3" xfId="51"/>
    <cellStyle name="Normal 2 2 4" xfId="52"/>
    <cellStyle name="Normal 2 2 5" xfId="53"/>
    <cellStyle name="Normal 2 2 6" xfId="54"/>
    <cellStyle name="Normal 2 2 7" xfId="55"/>
    <cellStyle name="Normal 2 2 8" xfId="56"/>
    <cellStyle name="Normal 2 2 9" xfId="57"/>
    <cellStyle name="Normal 2 3" xfId="58"/>
    <cellStyle name="Normal 2 4" xfId="59"/>
    <cellStyle name="Normal 2 4 2" xfId="60"/>
    <cellStyle name="Normal 2 5" xfId="88"/>
    <cellStyle name="Normal 26" xfId="84"/>
    <cellStyle name="Normal 27" xfId="85"/>
    <cellStyle name="Normal 28" xfId="109"/>
    <cellStyle name="Normal 3" xfId="61"/>
    <cellStyle name="Normal 3 2" xfId="62"/>
    <cellStyle name="Normal 3 2 2" xfId="63"/>
    <cellStyle name="Normal 3 2 3" xfId="64"/>
    <cellStyle name="Normal 3 2 4" xfId="65"/>
    <cellStyle name="Normal 3 2 5" xfId="66"/>
    <cellStyle name="Normal 3 2 6" xfId="67"/>
    <cellStyle name="Normal 3 2 7" xfId="68"/>
    <cellStyle name="Normal 3 2 8" xfId="69"/>
    <cellStyle name="Normal 3 2 9" xfId="70"/>
    <cellStyle name="Normal 3 3" xfId="86"/>
    <cellStyle name="Normal 3 40" xfId="87"/>
    <cellStyle name="Normal 33" xfId="173"/>
    <cellStyle name="Normal 36" xfId="110"/>
    <cellStyle name="Normal 37" xfId="111"/>
    <cellStyle name="Normal 38" xfId="112"/>
    <cellStyle name="Normal 39" xfId="113"/>
    <cellStyle name="Normal 4" xfId="43"/>
    <cellStyle name="Normal 4 2" xfId="72"/>
    <cellStyle name="Normal 4 3" xfId="71"/>
    <cellStyle name="Normal 40" xfId="114"/>
    <cellStyle name="Normal 41" xfId="115"/>
    <cellStyle name="Normal 42" xfId="116"/>
    <cellStyle name="Normal 43" xfId="117"/>
    <cellStyle name="Normal 44" xfId="118"/>
    <cellStyle name="Normal 45" xfId="119"/>
    <cellStyle name="Normal 46" xfId="120"/>
    <cellStyle name="Normal 47" xfId="121"/>
    <cellStyle name="Normal 48" xfId="122"/>
    <cellStyle name="Normal 49" xfId="123"/>
    <cellStyle name="Normal 5" xfId="73"/>
    <cellStyle name="Normal 5 2" xfId="74"/>
    <cellStyle name="Normal 5 3" xfId="75"/>
    <cellStyle name="Normal 5 4" xfId="76"/>
    <cellStyle name="Normal 50" xfId="124"/>
    <cellStyle name="Normal 51" xfId="125"/>
    <cellStyle name="Normal 52" xfId="126"/>
    <cellStyle name="Normal 53" xfId="127"/>
    <cellStyle name="Normal 54" xfId="128"/>
    <cellStyle name="Normal 55" xfId="129"/>
    <cellStyle name="Normal 56" xfId="130"/>
    <cellStyle name="Normal 57" xfId="131"/>
    <cellStyle name="Normal 58" xfId="132"/>
    <cellStyle name="Normal 59" xfId="133"/>
    <cellStyle name="Normal 6" xfId="77"/>
    <cellStyle name="Normal 6 2" xfId="78"/>
    <cellStyle name="Normal 6 3" xfId="79"/>
    <cellStyle name="Normal 60" xfId="134"/>
    <cellStyle name="Normal 61" xfId="135"/>
    <cellStyle name="Normal 62" xfId="136"/>
    <cellStyle name="Normal 63" xfId="137"/>
    <cellStyle name="Normal 64" xfId="138"/>
    <cellStyle name="Normal 65" xfId="139"/>
    <cellStyle name="Normal 66" xfId="140"/>
    <cellStyle name="Normal 67" xfId="141"/>
    <cellStyle name="Normal 69" xfId="142"/>
    <cellStyle name="Normal 7" xfId="80"/>
    <cellStyle name="Normal 70" xfId="143"/>
    <cellStyle name="Normal 71" xfId="144"/>
    <cellStyle name="Normal 72" xfId="145"/>
    <cellStyle name="Normal 73" xfId="146"/>
    <cellStyle name="Normal 74" xfId="147"/>
    <cellStyle name="Normal 75" xfId="148"/>
    <cellStyle name="Normal 76" xfId="149"/>
    <cellStyle name="Normal 77" xfId="150"/>
    <cellStyle name="Normal 78" xfId="151"/>
    <cellStyle name="Normal 79" xfId="152"/>
    <cellStyle name="Normal 8" xfId="81"/>
    <cellStyle name="Normal 80" xfId="153"/>
    <cellStyle name="Normal 81" xfId="154"/>
    <cellStyle name="Normal 82" xfId="155"/>
    <cellStyle name="Normal 83" xfId="156"/>
    <cellStyle name="Normal 84" xfId="157"/>
    <cellStyle name="Normal 85" xfId="158"/>
    <cellStyle name="Normal 86" xfId="159"/>
    <cellStyle name="Normal 87" xfId="160"/>
    <cellStyle name="Normal 9" xfId="82"/>
    <cellStyle name="Normal 9 2" xfId="83"/>
    <cellStyle name="Note" xfId="16" builtinId="10" customBuiltin="1"/>
    <cellStyle name="Output" xfId="11" builtinId="21" customBuiltin="1"/>
    <cellStyle name="Percent" xfId="1" builtinId="5"/>
    <cellStyle name="Percent 2" xfId="161"/>
    <cellStyle name="Percent 3" xfId="162"/>
    <cellStyle name="Percent 4" xfId="163"/>
    <cellStyle name="Percent 5" xfId="164"/>
    <cellStyle name="Percent 6" xfId="165"/>
    <cellStyle name="Percent 7" xfId="166"/>
    <cellStyle name="Percent 8" xfId="167"/>
    <cellStyle name="Percent 9" xfId="172"/>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1"/>
  <sheetViews>
    <sheetView tabSelected="1" topLeftCell="A29" zoomScaleNormal="100" zoomScaleSheetLayoutView="80" zoomScalePageLayoutView="80" workbookViewId="0">
      <selection activeCell="J43" sqref="J43"/>
    </sheetView>
  </sheetViews>
  <sheetFormatPr defaultRowHeight="14.4" x14ac:dyDescent="0.3"/>
  <cols>
    <col min="1" max="1" width="18.109375" customWidth="1"/>
    <col min="5" max="5" width="6.44140625" customWidth="1"/>
    <col min="7" max="7" width="9.109375" customWidth="1"/>
    <col min="10" max="10" width="11.5546875" customWidth="1"/>
  </cols>
  <sheetData>
    <row r="2" spans="1:9" ht="15" x14ac:dyDescent="0.25">
      <c r="A2" s="273">
        <v>41698</v>
      </c>
      <c r="B2" s="274"/>
      <c r="C2" s="274"/>
      <c r="D2" s="274"/>
      <c r="E2" s="274"/>
      <c r="F2" s="274"/>
      <c r="G2" s="274"/>
      <c r="H2" s="274"/>
      <c r="I2" s="274"/>
    </row>
    <row r="3" spans="1:9" ht="15" x14ac:dyDescent="0.25">
      <c r="A3" s="274" t="s">
        <v>109</v>
      </c>
      <c r="B3" s="274"/>
      <c r="C3" s="274"/>
      <c r="D3" s="274"/>
      <c r="E3" s="274"/>
      <c r="F3" s="274"/>
      <c r="G3" s="274"/>
      <c r="H3" s="274"/>
      <c r="I3" s="274"/>
    </row>
    <row r="4" spans="1:9" ht="15" x14ac:dyDescent="0.25">
      <c r="A4" s="274" t="s">
        <v>120</v>
      </c>
      <c r="B4" s="274"/>
      <c r="C4" s="274"/>
      <c r="D4" s="274"/>
      <c r="E4" s="274"/>
      <c r="F4" s="274"/>
      <c r="G4" s="274"/>
      <c r="H4" s="274"/>
      <c r="I4" s="274"/>
    </row>
    <row r="5" spans="1:9" ht="33.75" customHeight="1" x14ac:dyDescent="0.25">
      <c r="A5" s="385" t="s">
        <v>110</v>
      </c>
      <c r="B5" s="386"/>
      <c r="C5" s="386"/>
      <c r="D5" s="386"/>
      <c r="E5" s="386"/>
      <c r="F5" s="386"/>
      <c r="G5" s="386"/>
      <c r="H5" s="386"/>
      <c r="I5" s="386"/>
    </row>
    <row r="8" spans="1:9" ht="15" x14ac:dyDescent="0.25">
      <c r="A8" s="20" t="s">
        <v>132</v>
      </c>
    </row>
    <row r="9" spans="1:9" ht="8.25" customHeight="1" x14ac:dyDescent="0.25"/>
    <row r="10" spans="1:9" ht="15.75" thickBot="1" x14ac:dyDescent="0.3">
      <c r="A10" s="266" t="s">
        <v>111</v>
      </c>
      <c r="B10" s="266"/>
      <c r="C10" s="266"/>
      <c r="D10" s="267" t="s">
        <v>112</v>
      </c>
      <c r="E10" s="268"/>
      <c r="F10" s="277" t="s">
        <v>134</v>
      </c>
      <c r="G10" s="268"/>
      <c r="H10" s="268"/>
    </row>
    <row r="11" spans="1:9" ht="15" x14ac:dyDescent="0.25">
      <c r="A11" s="275" t="s">
        <v>121</v>
      </c>
      <c r="B11" s="275"/>
      <c r="C11" s="275"/>
      <c r="D11" s="276">
        <v>1</v>
      </c>
      <c r="E11" s="62"/>
    </row>
    <row r="12" spans="1:9" s="55" customFormat="1" ht="15" x14ac:dyDescent="0.25">
      <c r="A12" s="271" t="s">
        <v>145</v>
      </c>
      <c r="B12" s="271"/>
      <c r="C12" s="271"/>
      <c r="D12" s="272">
        <v>1</v>
      </c>
      <c r="E12" s="271"/>
      <c r="F12" s="387" t="s">
        <v>142</v>
      </c>
      <c r="G12" s="387"/>
      <c r="H12" s="387"/>
    </row>
    <row r="13" spans="1:9" ht="15" x14ac:dyDescent="0.25">
      <c r="A13" s="62" t="s">
        <v>122</v>
      </c>
      <c r="B13" s="62"/>
      <c r="C13" s="62"/>
      <c r="D13" s="269">
        <v>2</v>
      </c>
      <c r="E13" s="62"/>
      <c r="F13" s="389" t="s">
        <v>135</v>
      </c>
      <c r="G13" s="389"/>
      <c r="H13" s="389"/>
    </row>
    <row r="14" spans="1:9" ht="15" x14ac:dyDescent="0.25">
      <c r="A14" s="271" t="s">
        <v>123</v>
      </c>
      <c r="B14" s="271"/>
      <c r="C14" s="271"/>
      <c r="D14" s="272">
        <v>3</v>
      </c>
      <c r="E14" s="271"/>
      <c r="F14" s="387" t="s">
        <v>143</v>
      </c>
      <c r="G14" s="387"/>
      <c r="H14" s="387"/>
    </row>
    <row r="15" spans="1:9" ht="15" x14ac:dyDescent="0.25">
      <c r="A15" s="62" t="s">
        <v>124</v>
      </c>
      <c r="B15" s="62"/>
      <c r="C15" s="62"/>
      <c r="D15" s="269">
        <v>4</v>
      </c>
      <c r="E15" s="62"/>
      <c r="F15" s="387" t="s">
        <v>102</v>
      </c>
      <c r="G15" s="387"/>
      <c r="H15" s="387"/>
    </row>
    <row r="16" spans="1:9" ht="15" x14ac:dyDescent="0.25">
      <c r="A16" s="271" t="s">
        <v>113</v>
      </c>
      <c r="B16" s="271"/>
      <c r="C16" s="271"/>
      <c r="D16" s="272">
        <v>5</v>
      </c>
      <c r="E16" s="271"/>
      <c r="F16" s="387" t="s">
        <v>143</v>
      </c>
      <c r="G16" s="387"/>
      <c r="H16" s="387"/>
    </row>
    <row r="17" spans="1:9" ht="15" x14ac:dyDescent="0.25">
      <c r="A17" s="62" t="s">
        <v>114</v>
      </c>
      <c r="B17" s="62"/>
      <c r="C17" s="62"/>
      <c r="D17" s="269">
        <v>6</v>
      </c>
      <c r="E17" s="62"/>
      <c r="F17" s="387" t="s">
        <v>138</v>
      </c>
      <c r="G17" s="387"/>
      <c r="H17" s="387"/>
    </row>
    <row r="18" spans="1:9" ht="15" x14ac:dyDescent="0.25">
      <c r="A18" s="271" t="s">
        <v>35</v>
      </c>
      <c r="B18" s="271"/>
      <c r="C18" s="271"/>
      <c r="D18" s="272">
        <v>7</v>
      </c>
      <c r="E18" s="271"/>
      <c r="F18" s="387" t="s">
        <v>140</v>
      </c>
      <c r="G18" s="387"/>
      <c r="H18" s="387"/>
    </row>
    <row r="19" spans="1:9" ht="15" x14ac:dyDescent="0.25">
      <c r="A19" s="62" t="s">
        <v>115</v>
      </c>
      <c r="B19" s="62"/>
      <c r="C19" s="62"/>
      <c r="D19" s="269">
        <v>8</v>
      </c>
      <c r="E19" s="62"/>
      <c r="F19" s="387" t="s">
        <v>135</v>
      </c>
      <c r="G19" s="387"/>
      <c r="H19" s="387"/>
    </row>
    <row r="20" spans="1:9" ht="15" x14ac:dyDescent="0.25">
      <c r="A20" s="271" t="s">
        <v>116</v>
      </c>
      <c r="B20" s="271"/>
      <c r="C20" s="271"/>
      <c r="D20" s="272">
        <v>9</v>
      </c>
      <c r="E20" s="271"/>
      <c r="F20" s="387" t="s">
        <v>139</v>
      </c>
      <c r="G20" s="387"/>
      <c r="H20" s="387"/>
    </row>
    <row r="21" spans="1:9" ht="15" x14ac:dyDescent="0.25">
      <c r="A21" s="62" t="s">
        <v>117</v>
      </c>
      <c r="B21" s="62"/>
      <c r="C21" s="62"/>
      <c r="D21" s="269">
        <v>10</v>
      </c>
      <c r="E21" s="62"/>
      <c r="F21" s="387" t="s">
        <v>141</v>
      </c>
      <c r="G21" s="387"/>
      <c r="H21" s="387"/>
    </row>
    <row r="22" spans="1:9" ht="15" x14ac:dyDescent="0.25">
      <c r="A22" s="271" t="s">
        <v>118</v>
      </c>
      <c r="B22" s="271"/>
      <c r="C22" s="271"/>
      <c r="D22" s="272">
        <v>11</v>
      </c>
      <c r="E22" s="271"/>
      <c r="F22" s="387" t="s">
        <v>137</v>
      </c>
      <c r="G22" s="387"/>
      <c r="H22" s="387"/>
    </row>
    <row r="23" spans="1:9" ht="15" x14ac:dyDescent="0.25">
      <c r="A23" s="265" t="s">
        <v>119</v>
      </c>
      <c r="B23" s="265"/>
      <c r="C23" s="265"/>
      <c r="D23" s="270">
        <v>12</v>
      </c>
      <c r="E23" s="265"/>
      <c r="F23" s="387" t="s">
        <v>136</v>
      </c>
      <c r="G23" s="387"/>
      <c r="H23" s="387"/>
    </row>
    <row r="25" spans="1:9" s="55" customFormat="1" ht="15" x14ac:dyDescent="0.25"/>
    <row r="26" spans="1:9" s="55" customFormat="1" ht="15" x14ac:dyDescent="0.25"/>
    <row r="27" spans="1:9" s="55" customFormat="1" ht="15" x14ac:dyDescent="0.25"/>
    <row r="28" spans="1:9" s="55" customFormat="1" ht="15" x14ac:dyDescent="0.25"/>
    <row r="29" spans="1:9" s="55" customFormat="1" ht="15" x14ac:dyDescent="0.25"/>
    <row r="30" spans="1:9" s="55" customFormat="1" ht="15" x14ac:dyDescent="0.25">
      <c r="A30" s="20" t="s">
        <v>144</v>
      </c>
    </row>
    <row r="31" spans="1:9" x14ac:dyDescent="0.3">
      <c r="A31" s="388" t="s">
        <v>146</v>
      </c>
      <c r="B31" s="388"/>
      <c r="C31" s="388"/>
      <c r="D31" s="388"/>
      <c r="E31" s="388"/>
      <c r="F31" s="388"/>
      <c r="G31" s="388"/>
      <c r="H31" s="388"/>
      <c r="I31" s="388"/>
    </row>
    <row r="32" spans="1:9" x14ac:dyDescent="0.3">
      <c r="A32" s="388"/>
      <c r="B32" s="388"/>
      <c r="C32" s="388"/>
      <c r="D32" s="388"/>
      <c r="E32" s="388"/>
      <c r="F32" s="388"/>
      <c r="G32" s="388"/>
      <c r="H32" s="388"/>
      <c r="I32" s="388"/>
    </row>
    <row r="33" spans="1:9" x14ac:dyDescent="0.3">
      <c r="A33" s="388"/>
      <c r="B33" s="388"/>
      <c r="C33" s="388"/>
      <c r="D33" s="388"/>
      <c r="E33" s="388"/>
      <c r="F33" s="388"/>
      <c r="G33" s="388"/>
      <c r="H33" s="388"/>
      <c r="I33" s="388"/>
    </row>
    <row r="34" spans="1:9" x14ac:dyDescent="0.3">
      <c r="A34" s="388"/>
      <c r="B34" s="388"/>
      <c r="C34" s="388"/>
      <c r="D34" s="388"/>
      <c r="E34" s="388"/>
      <c r="F34" s="388"/>
      <c r="G34" s="388"/>
      <c r="H34" s="388"/>
      <c r="I34" s="388"/>
    </row>
    <row r="35" spans="1:9" x14ac:dyDescent="0.3">
      <c r="A35" s="388"/>
      <c r="B35" s="388"/>
      <c r="C35" s="388"/>
      <c r="D35" s="388"/>
      <c r="E35" s="388"/>
      <c r="F35" s="388"/>
      <c r="G35" s="388"/>
      <c r="H35" s="388"/>
      <c r="I35" s="388"/>
    </row>
    <row r="36" spans="1:9" x14ac:dyDescent="0.3">
      <c r="A36" s="388"/>
      <c r="B36" s="388"/>
      <c r="C36" s="388"/>
      <c r="D36" s="388"/>
      <c r="E36" s="388"/>
      <c r="F36" s="388"/>
      <c r="G36" s="388"/>
      <c r="H36" s="388"/>
      <c r="I36" s="388"/>
    </row>
    <row r="37" spans="1:9" x14ac:dyDescent="0.3">
      <c r="A37" s="388"/>
      <c r="B37" s="388"/>
      <c r="C37" s="388"/>
      <c r="D37" s="388"/>
      <c r="E37" s="388"/>
      <c r="F37" s="388"/>
      <c r="G37" s="388"/>
      <c r="H37" s="388"/>
      <c r="I37" s="388"/>
    </row>
    <row r="38" spans="1:9" x14ac:dyDescent="0.3">
      <c r="A38" s="388"/>
      <c r="B38" s="388"/>
      <c r="C38" s="388"/>
      <c r="D38" s="388"/>
      <c r="E38" s="388"/>
      <c r="F38" s="388"/>
      <c r="G38" s="388"/>
      <c r="H38" s="388"/>
      <c r="I38" s="388"/>
    </row>
    <row r="39" spans="1:9" x14ac:dyDescent="0.3">
      <c r="A39" s="388"/>
      <c r="B39" s="388"/>
      <c r="C39" s="388"/>
      <c r="D39" s="388"/>
      <c r="E39" s="388"/>
      <c r="F39" s="388"/>
      <c r="G39" s="388"/>
      <c r="H39" s="388"/>
      <c r="I39" s="388"/>
    </row>
    <row r="40" spans="1:9" x14ac:dyDescent="0.3">
      <c r="A40" s="388"/>
      <c r="B40" s="388"/>
      <c r="C40" s="388"/>
      <c r="D40" s="388"/>
      <c r="E40" s="388"/>
      <c r="F40" s="388"/>
      <c r="G40" s="388"/>
      <c r="H40" s="388"/>
      <c r="I40" s="388"/>
    </row>
    <row r="41" spans="1:9" x14ac:dyDescent="0.3">
      <c r="A41" s="388"/>
      <c r="B41" s="388"/>
      <c r="C41" s="388"/>
      <c r="D41" s="388"/>
      <c r="E41" s="388"/>
      <c r="F41" s="388"/>
      <c r="G41" s="388"/>
      <c r="H41" s="388"/>
      <c r="I41" s="388"/>
    </row>
  </sheetData>
  <mergeCells count="14">
    <mergeCell ref="F21:H21"/>
    <mergeCell ref="A31:I41"/>
    <mergeCell ref="F13:H13"/>
    <mergeCell ref="F14:H14"/>
    <mergeCell ref="F15:H15"/>
    <mergeCell ref="F16:H16"/>
    <mergeCell ref="F17:H17"/>
    <mergeCell ref="F23:H23"/>
    <mergeCell ref="F22:H22"/>
    <mergeCell ref="A5:I5"/>
    <mergeCell ref="F12:H12"/>
    <mergeCell ref="F18:H18"/>
    <mergeCell ref="F19:H19"/>
    <mergeCell ref="F20:H20"/>
  </mergeCells>
  <pageMargins left="0.7" right="0.7" top="0.75" bottom="0.75" header="0.3" footer="0.3"/>
  <pageSetup orientation="portrait" r:id="rId1"/>
  <headerFooter>
    <oddHeader>&amp;RNP</oddHeader>
    <oddFooter>&amp;CTab 1 of 12&amp;RExhibit 1 NP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66"/>
  <sheetViews>
    <sheetView view="pageBreakPreview" zoomScale="60" zoomScaleNormal="55" zoomScalePageLayoutView="55" workbookViewId="0">
      <selection activeCell="B2" sqref="B2:B5"/>
    </sheetView>
  </sheetViews>
  <sheetFormatPr defaultRowHeight="14.4" x14ac:dyDescent="0.3"/>
  <cols>
    <col min="1" max="1" width="1.5546875" style="55" customWidth="1"/>
    <col min="2" max="2" width="66.6640625" customWidth="1"/>
    <col min="3" max="3" width="1.6640625" style="62" customWidth="1"/>
    <col min="4" max="6" width="21.33203125" customWidth="1"/>
    <col min="7" max="7" width="2" customWidth="1"/>
  </cols>
  <sheetData>
    <row r="1" spans="1:13" s="62" customFormat="1" ht="10.5" customHeight="1" thickBot="1" x14ac:dyDescent="0.5">
      <c r="B1" s="402"/>
      <c r="C1" s="402"/>
      <c r="D1" s="403"/>
      <c r="E1" s="212"/>
      <c r="F1" s="212"/>
    </row>
    <row r="2" spans="1:13" ht="26.25" customHeight="1" x14ac:dyDescent="0.5">
      <c r="B2" s="390" t="s">
        <v>160</v>
      </c>
      <c r="C2" s="174"/>
      <c r="D2" s="120"/>
      <c r="E2" s="121"/>
      <c r="F2" s="123"/>
      <c r="G2" s="45"/>
      <c r="H2" s="45"/>
      <c r="I2" s="1"/>
      <c r="J2" s="1"/>
      <c r="K2" s="1"/>
      <c r="L2" s="1"/>
      <c r="M2" s="1"/>
    </row>
    <row r="3" spans="1:13" ht="25.8" x14ac:dyDescent="0.5">
      <c r="B3" s="397"/>
      <c r="C3" s="194"/>
      <c r="D3" s="129"/>
      <c r="E3" s="130"/>
      <c r="F3" s="131"/>
      <c r="G3" s="45"/>
      <c r="H3" s="45"/>
      <c r="I3" s="1"/>
      <c r="J3" s="1"/>
      <c r="K3" s="1"/>
      <c r="L3" s="1"/>
      <c r="M3" s="1"/>
    </row>
    <row r="4" spans="1:13" s="1" customFormat="1" ht="25.8" x14ac:dyDescent="0.5">
      <c r="A4" s="55"/>
      <c r="B4" s="397"/>
      <c r="C4" s="194"/>
      <c r="D4" s="129"/>
      <c r="E4" s="130"/>
      <c r="F4" s="131"/>
      <c r="G4" s="45"/>
      <c r="H4" s="45"/>
    </row>
    <row r="5" spans="1:13" ht="26.4" thickBot="1" x14ac:dyDescent="0.55000000000000004">
      <c r="B5" s="398"/>
      <c r="C5" s="194"/>
      <c r="D5" s="125"/>
      <c r="E5" s="126"/>
      <c r="F5" s="128"/>
      <c r="G5" s="45"/>
      <c r="H5" s="45"/>
    </row>
    <row r="6" spans="1:13" s="1" customFormat="1" ht="17.25" customHeight="1" x14ac:dyDescent="0.4">
      <c r="A6" s="55"/>
      <c r="B6" s="44"/>
      <c r="C6" s="130"/>
      <c r="D6" s="44"/>
      <c r="E6" s="13"/>
      <c r="F6" s="13"/>
    </row>
    <row r="7" spans="1:13" ht="45" customHeight="1" x14ac:dyDescent="0.6">
      <c r="B7" s="213"/>
      <c r="C7" s="197"/>
      <c r="D7" s="261"/>
      <c r="E7" s="261"/>
      <c r="F7" s="261"/>
    </row>
    <row r="8" spans="1:13" s="1" customFormat="1" ht="18" customHeight="1" x14ac:dyDescent="0.3">
      <c r="A8" s="55"/>
      <c r="B8" s="14"/>
      <c r="C8" s="14"/>
      <c r="D8" s="15"/>
      <c r="E8" s="15"/>
      <c r="F8" s="15"/>
    </row>
    <row r="9" spans="1:13" s="1" customFormat="1" ht="18" customHeight="1" x14ac:dyDescent="0.3">
      <c r="A9" s="55"/>
      <c r="B9" s="16"/>
      <c r="C9" s="210"/>
      <c r="D9" s="358"/>
      <c r="E9" s="326"/>
      <c r="F9" s="362"/>
    </row>
    <row r="10" spans="1:13" ht="18" customHeight="1" x14ac:dyDescent="0.25">
      <c r="B10" s="2"/>
      <c r="C10" s="211"/>
      <c r="D10" s="281"/>
      <c r="E10" s="18"/>
      <c r="F10" s="302"/>
    </row>
    <row r="11" spans="1:13" ht="18" customHeight="1" x14ac:dyDescent="0.25">
      <c r="B11" s="2"/>
      <c r="C11" s="211"/>
      <c r="D11" s="281"/>
      <c r="E11" s="371"/>
      <c r="F11" s="302"/>
    </row>
    <row r="12" spans="1:13" ht="18" customHeight="1" x14ac:dyDescent="0.25">
      <c r="B12" s="2"/>
      <c r="C12" s="211"/>
      <c r="D12" s="281"/>
      <c r="E12" s="18"/>
      <c r="F12" s="302"/>
    </row>
    <row r="13" spans="1:13" ht="18" customHeight="1" x14ac:dyDescent="0.25">
      <c r="B13" s="2"/>
      <c r="C13" s="211"/>
      <c r="D13" s="281"/>
      <c r="E13" s="371"/>
      <c r="F13" s="302"/>
    </row>
    <row r="14" spans="1:13" ht="18" customHeight="1" x14ac:dyDescent="0.25">
      <c r="B14" s="2"/>
      <c r="C14" s="211"/>
      <c r="D14" s="281"/>
      <c r="E14" s="18"/>
      <c r="F14" s="302"/>
    </row>
    <row r="15" spans="1:13" ht="18" customHeight="1" x14ac:dyDescent="0.25">
      <c r="B15" s="2"/>
      <c r="C15" s="211"/>
      <c r="D15" s="281"/>
      <c r="E15" s="371"/>
      <c r="F15" s="302"/>
    </row>
    <row r="16" spans="1:13" ht="18" customHeight="1" x14ac:dyDescent="0.25">
      <c r="B16" s="2"/>
      <c r="C16" s="211"/>
      <c r="D16" s="281"/>
      <c r="E16" s="18"/>
      <c r="F16" s="302"/>
    </row>
    <row r="17" spans="1:6" ht="18" customHeight="1" x14ac:dyDescent="0.25">
      <c r="B17" s="2"/>
      <c r="C17" s="211"/>
      <c r="D17" s="281"/>
      <c r="E17" s="371"/>
      <c r="F17" s="302"/>
    </row>
    <row r="18" spans="1:6" s="55" customFormat="1" ht="18" customHeight="1" x14ac:dyDescent="0.25">
      <c r="B18" s="2"/>
      <c r="C18" s="211"/>
      <c r="D18" s="281"/>
      <c r="E18" s="18"/>
      <c r="F18" s="302"/>
    </row>
    <row r="19" spans="1:6" s="55" customFormat="1" ht="18" customHeight="1" x14ac:dyDescent="0.25">
      <c r="B19" s="2"/>
      <c r="C19" s="211"/>
      <c r="D19" s="281"/>
      <c r="E19" s="371"/>
      <c r="F19" s="302"/>
    </row>
    <row r="20" spans="1:6" s="55" customFormat="1" ht="18" customHeight="1" x14ac:dyDescent="0.25">
      <c r="B20" s="2"/>
      <c r="C20" s="211"/>
      <c r="D20" s="281"/>
      <c r="E20" s="18"/>
      <c r="F20" s="302"/>
    </row>
    <row r="21" spans="1:6" s="55" customFormat="1" ht="18" customHeight="1" x14ac:dyDescent="0.25">
      <c r="B21" s="2"/>
      <c r="C21" s="211"/>
      <c r="D21" s="18"/>
      <c r="E21" s="18"/>
      <c r="F21" s="18"/>
    </row>
    <row r="22" spans="1:6" s="55" customFormat="1" ht="18" customHeight="1" x14ac:dyDescent="0.25">
      <c r="B22" s="2"/>
      <c r="C22" s="211"/>
      <c r="D22" s="18"/>
      <c r="E22" s="18"/>
      <c r="F22" s="18"/>
    </row>
    <row r="23" spans="1:6" s="55" customFormat="1" ht="18" customHeight="1" x14ac:dyDescent="0.25">
      <c r="B23" s="2"/>
      <c r="C23" s="211"/>
      <c r="D23" s="18"/>
      <c r="E23" s="18"/>
      <c r="F23" s="18"/>
    </row>
    <row r="24" spans="1:6" s="55" customFormat="1" ht="18" customHeight="1" x14ac:dyDescent="0.25">
      <c r="B24" s="2"/>
      <c r="C24" s="211"/>
      <c r="D24" s="18"/>
      <c r="E24" s="18"/>
      <c r="F24" s="18"/>
    </row>
    <row r="25" spans="1:6" ht="18" customHeight="1" x14ac:dyDescent="0.25">
      <c r="B25" s="2"/>
      <c r="C25" s="211"/>
      <c r="D25" s="18"/>
      <c r="E25" s="18"/>
      <c r="F25" s="18"/>
    </row>
    <row r="26" spans="1:6" ht="18" customHeight="1" x14ac:dyDescent="0.25">
      <c r="B26" s="2"/>
      <c r="C26" s="211"/>
      <c r="D26" s="18"/>
      <c r="E26" s="18"/>
      <c r="F26" s="18"/>
    </row>
    <row r="27" spans="1:6" ht="18" customHeight="1" x14ac:dyDescent="0.25">
      <c r="B27" s="2"/>
      <c r="C27" s="211"/>
      <c r="D27" s="18"/>
      <c r="E27" s="18"/>
      <c r="F27" s="18"/>
    </row>
    <row r="28" spans="1:6" ht="18" customHeight="1" x14ac:dyDescent="0.25">
      <c r="B28" s="2"/>
      <c r="C28" s="211"/>
      <c r="D28" s="18"/>
      <c r="E28" s="18"/>
      <c r="F28" s="18"/>
    </row>
    <row r="29" spans="1:6" ht="18" customHeight="1" x14ac:dyDescent="0.25">
      <c r="B29" s="2"/>
      <c r="C29" s="211"/>
      <c r="D29" s="18"/>
      <c r="E29" s="18"/>
      <c r="F29" s="18"/>
    </row>
    <row r="30" spans="1:6" s="1" customFormat="1" ht="18" customHeight="1" x14ac:dyDescent="0.25">
      <c r="A30" s="55"/>
      <c r="B30" s="2"/>
      <c r="C30" s="211"/>
      <c r="D30" s="18"/>
      <c r="E30" s="18"/>
      <c r="F30" s="18"/>
    </row>
    <row r="31" spans="1:6" s="1" customFormat="1" ht="18" customHeight="1" x14ac:dyDescent="0.25">
      <c r="A31" s="55"/>
      <c r="B31" s="2"/>
      <c r="C31" s="211"/>
      <c r="D31" s="18"/>
      <c r="E31" s="18"/>
      <c r="F31" s="18"/>
    </row>
    <row r="32" spans="1:6" ht="18" customHeight="1" x14ac:dyDescent="0.25">
      <c r="B32" s="262"/>
      <c r="C32" s="200"/>
      <c r="D32" s="263"/>
      <c r="E32" s="263"/>
      <c r="F32" s="263"/>
    </row>
    <row r="33" spans="2:6" s="55" customFormat="1" ht="18" customHeight="1" x14ac:dyDescent="0.25">
      <c r="B33" s="262"/>
      <c r="C33" s="200"/>
      <c r="D33" s="263"/>
      <c r="E33" s="263"/>
      <c r="F33" s="263"/>
    </row>
    <row r="34" spans="2:6" s="55" customFormat="1" ht="18" customHeight="1" x14ac:dyDescent="0.25">
      <c r="B34" s="262"/>
      <c r="C34" s="200"/>
      <c r="D34" s="264"/>
      <c r="E34" s="264"/>
      <c r="F34" s="263"/>
    </row>
    <row r="35" spans="2:6" s="55" customFormat="1" ht="18" customHeight="1" x14ac:dyDescent="0.25">
      <c r="B35" s="69"/>
      <c r="C35" s="69"/>
      <c r="D35" s="68"/>
      <c r="E35" s="68"/>
      <c r="F35" s="68"/>
    </row>
    <row r="36" spans="2:6" ht="18" customHeight="1" x14ac:dyDescent="0.25">
      <c r="B36" s="4"/>
      <c r="C36" s="70"/>
      <c r="D36" s="1"/>
      <c r="E36" s="70"/>
      <c r="F36" s="70"/>
    </row>
    <row r="37" spans="2:6" s="55" customFormat="1" ht="63.75" customHeight="1" x14ac:dyDescent="0.35">
      <c r="B37" s="193"/>
      <c r="C37" s="184"/>
      <c r="E37" s="50"/>
    </row>
    <row r="38" spans="2:6" ht="18" customHeight="1" x14ac:dyDescent="0.25"/>
    <row r="39" spans="2:6" ht="18" customHeight="1" x14ac:dyDescent="0.3"/>
    <row r="40" spans="2:6" ht="18" customHeight="1" x14ac:dyDescent="0.3"/>
    <row r="41" spans="2:6" ht="18" customHeight="1" x14ac:dyDescent="0.3"/>
    <row r="42" spans="2:6" ht="18" customHeight="1" x14ac:dyDescent="0.3"/>
    <row r="43" spans="2:6" ht="18" customHeight="1" x14ac:dyDescent="0.3"/>
    <row r="44" spans="2:6" ht="18" customHeight="1" x14ac:dyDescent="0.3"/>
    <row r="45" spans="2:6" ht="18" customHeight="1" x14ac:dyDescent="0.3"/>
    <row r="46" spans="2:6" ht="18" customHeight="1" x14ac:dyDescent="0.3"/>
    <row r="47" spans="2:6" ht="18" customHeight="1" x14ac:dyDescent="0.3"/>
    <row r="48" spans="2:6" ht="18" customHeight="1" x14ac:dyDescent="0.3"/>
    <row r="49" spans="1:15" ht="18" customHeight="1" x14ac:dyDescent="0.3"/>
    <row r="50" spans="1:15" ht="18" customHeight="1" x14ac:dyDescent="0.3"/>
    <row r="51" spans="1:15" ht="18" customHeight="1" x14ac:dyDescent="0.3"/>
    <row r="52" spans="1:15" s="1" customFormat="1" ht="18" customHeight="1" x14ac:dyDescent="0.3">
      <c r="A52" s="55"/>
      <c r="B52" s="12"/>
      <c r="C52" s="12"/>
      <c r="D52" s="17"/>
      <c r="E52" s="17"/>
      <c r="F52" s="17"/>
      <c r="G52" s="14" t="s">
        <v>0</v>
      </c>
      <c r="H52" s="14" t="s">
        <v>0</v>
      </c>
      <c r="I52" s="14" t="s">
        <v>0</v>
      </c>
      <c r="J52" s="14" t="s">
        <v>0</v>
      </c>
      <c r="K52" s="14" t="s">
        <v>0</v>
      </c>
      <c r="L52" s="14" t="s">
        <v>0</v>
      </c>
      <c r="M52" s="14" t="s">
        <v>0</v>
      </c>
      <c r="N52" s="14" t="s">
        <v>0</v>
      </c>
      <c r="O52" s="14" t="s">
        <v>0</v>
      </c>
    </row>
    <row r="53" spans="1:15" ht="15.6" x14ac:dyDescent="0.3">
      <c r="G53" s="14" t="s">
        <v>0</v>
      </c>
      <c r="H53" s="14" t="s">
        <v>0</v>
      </c>
      <c r="I53" s="14" t="s">
        <v>0</v>
      </c>
      <c r="J53" s="14" t="s">
        <v>0</v>
      </c>
      <c r="K53" s="14" t="s">
        <v>0</v>
      </c>
      <c r="L53" s="14" t="s">
        <v>0</v>
      </c>
      <c r="M53" s="14" t="s">
        <v>0</v>
      </c>
      <c r="N53" s="14" t="s">
        <v>0</v>
      </c>
      <c r="O53" s="14" t="s">
        <v>0</v>
      </c>
    </row>
    <row r="54" spans="1:15" ht="15.6" x14ac:dyDescent="0.3">
      <c r="G54" s="14" t="s">
        <v>0</v>
      </c>
      <c r="H54" s="14" t="s">
        <v>0</v>
      </c>
      <c r="I54" s="14" t="s">
        <v>0</v>
      </c>
      <c r="J54" s="14" t="s">
        <v>0</v>
      </c>
      <c r="K54" s="14" t="s">
        <v>0</v>
      </c>
      <c r="L54" s="14" t="s">
        <v>0</v>
      </c>
      <c r="M54" s="14" t="s">
        <v>0</v>
      </c>
      <c r="N54" s="14" t="s">
        <v>0</v>
      </c>
      <c r="O54" s="14" t="s">
        <v>0</v>
      </c>
    </row>
    <row r="55" spans="1:15" ht="15.6" x14ac:dyDescent="0.3">
      <c r="G55" s="14" t="s">
        <v>0</v>
      </c>
      <c r="H55" s="14" t="s">
        <v>0</v>
      </c>
      <c r="I55" s="14" t="s">
        <v>0</v>
      </c>
      <c r="J55" s="14" t="s">
        <v>0</v>
      </c>
      <c r="K55" s="14" t="s">
        <v>0</v>
      </c>
      <c r="L55" s="14" t="s">
        <v>0</v>
      </c>
      <c r="M55" s="14" t="s">
        <v>0</v>
      </c>
      <c r="N55" s="14" t="s">
        <v>0</v>
      </c>
      <c r="O55" s="14" t="s">
        <v>0</v>
      </c>
    </row>
    <row r="56" spans="1:15" ht="15.6" x14ac:dyDescent="0.3">
      <c r="G56" s="14" t="s">
        <v>0</v>
      </c>
      <c r="H56" s="14" t="s">
        <v>0</v>
      </c>
      <c r="I56" s="14" t="s">
        <v>0</v>
      </c>
      <c r="J56" s="14" t="s">
        <v>0</v>
      </c>
      <c r="K56" s="14" t="s">
        <v>0</v>
      </c>
      <c r="L56" s="14" t="s">
        <v>0</v>
      </c>
      <c r="M56" s="14" t="s">
        <v>0</v>
      </c>
      <c r="N56" s="14" t="s">
        <v>0</v>
      </c>
      <c r="O56" s="14" t="s">
        <v>0</v>
      </c>
    </row>
    <row r="57" spans="1:15" ht="15.6" x14ac:dyDescent="0.3">
      <c r="G57" s="14" t="s">
        <v>0</v>
      </c>
      <c r="H57" s="14" t="s">
        <v>0</v>
      </c>
      <c r="I57" s="14" t="s">
        <v>0</v>
      </c>
      <c r="J57" s="14" t="s">
        <v>0</v>
      </c>
      <c r="K57" s="14" t="s">
        <v>0</v>
      </c>
      <c r="L57" s="14" t="s">
        <v>0</v>
      </c>
      <c r="M57" s="14" t="s">
        <v>0</v>
      </c>
      <c r="N57" s="14" t="s">
        <v>0</v>
      </c>
      <c r="O57" s="14" t="s">
        <v>0</v>
      </c>
    </row>
    <row r="58" spans="1:15" ht="15.6" x14ac:dyDescent="0.3">
      <c r="G58" s="14" t="s">
        <v>0</v>
      </c>
      <c r="H58" s="14" t="s">
        <v>0</v>
      </c>
      <c r="I58" s="14" t="s">
        <v>0</v>
      </c>
      <c r="J58" s="14" t="s">
        <v>0</v>
      </c>
      <c r="K58" s="14" t="s">
        <v>0</v>
      </c>
      <c r="L58" s="14" t="s">
        <v>0</v>
      </c>
      <c r="M58" s="14" t="s">
        <v>0</v>
      </c>
      <c r="N58" s="14" t="s">
        <v>0</v>
      </c>
      <c r="O58" s="14" t="s">
        <v>0</v>
      </c>
    </row>
    <row r="59" spans="1:15" ht="15.6" x14ac:dyDescent="0.3">
      <c r="G59" s="14" t="s">
        <v>0</v>
      </c>
      <c r="H59" s="14" t="s">
        <v>0</v>
      </c>
      <c r="I59" s="14" t="s">
        <v>0</v>
      </c>
      <c r="J59" s="14" t="s">
        <v>0</v>
      </c>
      <c r="K59" s="14" t="s">
        <v>0</v>
      </c>
      <c r="L59" s="14" t="s">
        <v>0</v>
      </c>
      <c r="M59" s="14" t="s">
        <v>0</v>
      </c>
      <c r="N59" s="14" t="s">
        <v>0</v>
      </c>
      <c r="O59" s="14" t="s">
        <v>0</v>
      </c>
    </row>
    <row r="60" spans="1:15" ht="15.6" x14ac:dyDescent="0.3">
      <c r="G60" s="14" t="s">
        <v>0</v>
      </c>
      <c r="H60" s="14" t="s">
        <v>0</v>
      </c>
      <c r="I60" s="14" t="s">
        <v>0</v>
      </c>
      <c r="J60" s="14" t="s">
        <v>0</v>
      </c>
      <c r="K60" s="14" t="s">
        <v>0</v>
      </c>
      <c r="L60" s="14" t="s">
        <v>0</v>
      </c>
      <c r="M60" s="14" t="s">
        <v>0</v>
      </c>
      <c r="N60" s="14" t="s">
        <v>0</v>
      </c>
      <c r="O60" s="14" t="s">
        <v>0</v>
      </c>
    </row>
    <row r="61" spans="1:15" ht="15.6" x14ac:dyDescent="0.3">
      <c r="G61" s="14" t="s">
        <v>0</v>
      </c>
      <c r="H61" s="14" t="s">
        <v>0</v>
      </c>
      <c r="I61" s="14" t="s">
        <v>0</v>
      </c>
      <c r="J61" s="14" t="s">
        <v>0</v>
      </c>
      <c r="K61" s="14" t="s">
        <v>0</v>
      </c>
      <c r="L61" s="14" t="s">
        <v>0</v>
      </c>
      <c r="M61" s="14" t="s">
        <v>0</v>
      </c>
      <c r="N61" s="14" t="s">
        <v>0</v>
      </c>
      <c r="O61" s="14" t="s">
        <v>0</v>
      </c>
    </row>
    <row r="62" spans="1:15" ht="15.6" x14ac:dyDescent="0.3">
      <c r="G62" s="14" t="s">
        <v>0</v>
      </c>
      <c r="H62" s="14" t="s">
        <v>0</v>
      </c>
      <c r="I62" s="14" t="s">
        <v>0</v>
      </c>
      <c r="J62" s="14" t="s">
        <v>0</v>
      </c>
      <c r="K62" s="14" t="s">
        <v>0</v>
      </c>
      <c r="L62" s="14" t="s">
        <v>0</v>
      </c>
      <c r="M62" s="14" t="s">
        <v>0</v>
      </c>
      <c r="N62" s="14" t="s">
        <v>0</v>
      </c>
      <c r="O62" s="14" t="s">
        <v>0</v>
      </c>
    </row>
    <row r="63" spans="1:15" ht="15.6" x14ac:dyDescent="0.3">
      <c r="G63" s="14" t="s">
        <v>0</v>
      </c>
      <c r="H63" s="14" t="s">
        <v>0</v>
      </c>
      <c r="I63" s="14" t="s">
        <v>0</v>
      </c>
      <c r="J63" s="14" t="s">
        <v>0</v>
      </c>
      <c r="K63" s="14" t="s">
        <v>0</v>
      </c>
      <c r="L63" s="14" t="s">
        <v>0</v>
      </c>
      <c r="M63" s="14" t="s">
        <v>0</v>
      </c>
      <c r="N63" s="14" t="s">
        <v>0</v>
      </c>
      <c r="O63" s="14" t="s">
        <v>0</v>
      </c>
    </row>
    <row r="64" spans="1:15" ht="15.6" x14ac:dyDescent="0.3">
      <c r="G64" s="14" t="s">
        <v>0</v>
      </c>
      <c r="H64" s="14" t="s">
        <v>0</v>
      </c>
      <c r="I64" s="14" t="s">
        <v>0</v>
      </c>
      <c r="J64" s="14" t="s">
        <v>0</v>
      </c>
      <c r="K64" s="14" t="s">
        <v>0</v>
      </c>
      <c r="L64" s="14" t="s">
        <v>0</v>
      </c>
      <c r="M64" s="14" t="s">
        <v>0</v>
      </c>
      <c r="N64" s="14" t="s">
        <v>0</v>
      </c>
      <c r="O64" s="14" t="s">
        <v>0</v>
      </c>
    </row>
    <row r="65" spans="7:15" ht="15.6" x14ac:dyDescent="0.3">
      <c r="G65" s="14" t="s">
        <v>0</v>
      </c>
      <c r="H65" s="14" t="s">
        <v>0</v>
      </c>
      <c r="I65" s="14" t="s">
        <v>0</v>
      </c>
      <c r="J65" s="14" t="s">
        <v>0</v>
      </c>
      <c r="K65" s="14" t="s">
        <v>0</v>
      </c>
      <c r="L65" s="14" t="s">
        <v>0</v>
      </c>
      <c r="M65" s="14" t="s">
        <v>0</v>
      </c>
      <c r="N65" s="14" t="s">
        <v>0</v>
      </c>
      <c r="O65" s="14" t="s">
        <v>0</v>
      </c>
    </row>
    <row r="66" spans="7:15" ht="15.6" x14ac:dyDescent="0.3">
      <c r="G66" s="14" t="s">
        <v>0</v>
      </c>
      <c r="H66" s="14" t="s">
        <v>0</v>
      </c>
      <c r="I66" s="14" t="s">
        <v>0</v>
      </c>
      <c r="J66" s="14" t="s">
        <v>0</v>
      </c>
      <c r="K66" s="14" t="s">
        <v>0</v>
      </c>
      <c r="L66" s="14" t="s">
        <v>0</v>
      </c>
      <c r="M66" s="14" t="s">
        <v>0</v>
      </c>
      <c r="N66" s="14" t="s">
        <v>0</v>
      </c>
      <c r="O66" s="14" t="s">
        <v>0</v>
      </c>
    </row>
  </sheetData>
  <mergeCells count="2">
    <mergeCell ref="B1:D1"/>
    <mergeCell ref="B2:B5"/>
  </mergeCells>
  <pageMargins left="0.7" right="0.7" top="0.75" bottom="0.75" header="0.3" footer="0.3"/>
  <pageSetup scale="41" orientation="portrait" r:id="rId1"/>
  <headerFooter>
    <oddHeader>&amp;RNP</oddHeader>
    <oddFooter>&amp;CTab 10 of 12&amp;RExhibit 1 - NP</oddFooter>
  </headerFooter>
  <rowBreaks count="1" manualBreakCount="1">
    <brk id="38"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view="pageBreakPreview" zoomScale="60" zoomScaleNormal="40" zoomScalePageLayoutView="60" workbookViewId="0">
      <selection activeCell="J43" sqref="J43"/>
    </sheetView>
  </sheetViews>
  <sheetFormatPr defaultColWidth="9.109375" defaultRowHeight="14.4" x14ac:dyDescent="0.3"/>
  <cols>
    <col min="1" max="1" width="1.44140625" style="55" customWidth="1"/>
    <col min="2" max="2" width="66.6640625" style="119" customWidth="1"/>
    <col min="3" max="3" width="1.6640625" style="62" customWidth="1"/>
    <col min="4" max="4" width="174.44140625" style="55" customWidth="1"/>
    <col min="5" max="5" width="9.109375" style="61" hidden="1" customWidth="1"/>
    <col min="6" max="6" width="0.6640625" style="61" customWidth="1"/>
    <col min="7" max="7" width="1.6640625" style="61" customWidth="1"/>
    <col min="8" max="8" width="9.109375" style="61"/>
    <col min="9" max="16384" width="9.109375" style="55"/>
  </cols>
  <sheetData>
    <row r="1" spans="2:11" ht="13.5" customHeight="1" thickBot="1" x14ac:dyDescent="0.45">
      <c r="B1" s="130"/>
      <c r="C1" s="130"/>
      <c r="D1" s="141"/>
    </row>
    <row r="2" spans="2:11" s="62" customFormat="1" ht="30" customHeight="1" x14ac:dyDescent="0.5">
      <c r="B2" s="390" t="s">
        <v>99</v>
      </c>
      <c r="C2" s="217"/>
      <c r="D2" s="219" t="s">
        <v>65</v>
      </c>
      <c r="E2" s="141"/>
      <c r="F2" s="141"/>
      <c r="G2" s="45"/>
      <c r="H2" s="45"/>
      <c r="J2" s="167"/>
      <c r="K2" s="167"/>
    </row>
    <row r="3" spans="2:11" s="62" customFormat="1" ht="30" customHeight="1" x14ac:dyDescent="0.6">
      <c r="B3" s="397"/>
      <c r="C3" s="218"/>
      <c r="D3" s="220" t="str">
        <f>Costs!$D$3</f>
        <v>Report Date: 02/28/14</v>
      </c>
      <c r="E3" s="130"/>
      <c r="F3" s="130"/>
      <c r="G3" s="45"/>
      <c r="H3" s="45"/>
      <c r="I3" s="171"/>
      <c r="J3" s="168"/>
      <c r="K3" s="168"/>
    </row>
    <row r="4" spans="2:11" s="62" customFormat="1" ht="30" customHeight="1" x14ac:dyDescent="0.6">
      <c r="B4" s="397"/>
      <c r="C4" s="218"/>
      <c r="D4" s="220" t="s">
        <v>73</v>
      </c>
      <c r="E4" s="130"/>
      <c r="F4" s="130"/>
      <c r="G4" s="45"/>
      <c r="H4" s="45"/>
      <c r="I4" s="171"/>
      <c r="J4" s="168"/>
      <c r="K4" s="168"/>
    </row>
    <row r="5" spans="2:11" s="62" customFormat="1" ht="30" customHeight="1" thickBot="1" x14ac:dyDescent="0.65">
      <c r="B5" s="398"/>
      <c r="C5" s="218"/>
      <c r="D5" s="221" t="s">
        <v>58</v>
      </c>
      <c r="E5" s="130"/>
      <c r="F5" s="130"/>
      <c r="G5" s="45"/>
      <c r="H5" s="45"/>
      <c r="I5" s="7"/>
      <c r="J5" s="156"/>
      <c r="K5" s="156"/>
    </row>
    <row r="6" spans="2:11" s="62" customFormat="1" ht="17.25" customHeight="1" x14ac:dyDescent="0.4">
      <c r="B6" s="130"/>
      <c r="C6" s="130"/>
      <c r="D6" s="130"/>
      <c r="E6" s="67"/>
      <c r="F6" s="67"/>
      <c r="G6" s="67"/>
      <c r="H6" s="67"/>
    </row>
    <row r="7" spans="2:11" ht="31.5" x14ac:dyDescent="0.5">
      <c r="B7" s="227" t="s">
        <v>0</v>
      </c>
      <c r="C7" s="216"/>
      <c r="D7" s="66" t="s">
        <v>25</v>
      </c>
    </row>
    <row r="8" spans="2:11" ht="18" customHeight="1" x14ac:dyDescent="0.25">
      <c r="B8" s="65"/>
      <c r="C8" s="14"/>
      <c r="D8" s="64"/>
    </row>
    <row r="9" spans="2:11" ht="18" customHeight="1" x14ac:dyDescent="0.3">
      <c r="B9" s="225" t="s">
        <v>74</v>
      </c>
      <c r="C9" s="182"/>
      <c r="D9" s="357" t="s">
        <v>104</v>
      </c>
      <c r="E9" s="332"/>
    </row>
    <row r="10" spans="2:11" ht="27.75" customHeight="1" x14ac:dyDescent="0.3">
      <c r="B10" s="142" t="s">
        <v>47</v>
      </c>
      <c r="C10" s="214"/>
      <c r="D10" s="279" t="s">
        <v>147</v>
      </c>
      <c r="E10" s="370"/>
    </row>
    <row r="11" spans="2:11" ht="27.75" customHeight="1" x14ac:dyDescent="0.3">
      <c r="B11" s="186" t="s">
        <v>48</v>
      </c>
      <c r="C11" s="214"/>
      <c r="D11" s="279" t="s">
        <v>147</v>
      </c>
      <c r="E11" s="333"/>
    </row>
    <row r="12" spans="2:11" ht="27.75" customHeight="1" x14ac:dyDescent="0.3">
      <c r="B12" s="186" t="s">
        <v>49</v>
      </c>
      <c r="C12" s="214"/>
      <c r="D12" s="279" t="s">
        <v>84</v>
      </c>
      <c r="E12" s="370"/>
    </row>
    <row r="13" spans="2:11" ht="27.75" customHeight="1" x14ac:dyDescent="0.3">
      <c r="B13" s="186" t="s">
        <v>50</v>
      </c>
      <c r="C13" s="214"/>
      <c r="D13" s="279" t="s">
        <v>79</v>
      </c>
      <c r="E13" s="333"/>
    </row>
    <row r="14" spans="2:11" ht="27.75" customHeight="1" x14ac:dyDescent="0.3">
      <c r="B14" s="144" t="s">
        <v>51</v>
      </c>
      <c r="C14" s="215"/>
      <c r="D14" s="278" t="s">
        <v>82</v>
      </c>
      <c r="E14" s="370"/>
    </row>
    <row r="15" spans="2:11" ht="41.25" customHeight="1" x14ac:dyDescent="0.35">
      <c r="B15" s="144" t="s">
        <v>52</v>
      </c>
      <c r="C15" s="215"/>
      <c r="D15" s="280" t="s">
        <v>105</v>
      </c>
      <c r="E15" s="333"/>
    </row>
    <row r="16" spans="2:11" ht="27.75" customHeight="1" x14ac:dyDescent="0.3">
      <c r="B16" s="144" t="s">
        <v>53</v>
      </c>
      <c r="C16" s="215"/>
      <c r="D16" s="278" t="s">
        <v>81</v>
      </c>
      <c r="E16" s="370"/>
    </row>
    <row r="17" spans="2:8" ht="27.75" customHeight="1" x14ac:dyDescent="0.3">
      <c r="B17" s="144" t="s">
        <v>54</v>
      </c>
      <c r="C17" s="215"/>
      <c r="D17" s="278" t="s">
        <v>79</v>
      </c>
      <c r="E17" s="333"/>
    </row>
    <row r="18" spans="2:8" ht="27.75" customHeight="1" x14ac:dyDescent="0.3">
      <c r="B18" s="144" t="s">
        <v>55</v>
      </c>
      <c r="C18" s="215"/>
      <c r="D18" s="278" t="s">
        <v>80</v>
      </c>
      <c r="E18" s="370"/>
    </row>
    <row r="19" spans="2:8" ht="27.75" customHeight="1" x14ac:dyDescent="0.3">
      <c r="B19" s="144" t="s">
        <v>56</v>
      </c>
      <c r="C19" s="215"/>
      <c r="D19" s="278" t="s">
        <v>79</v>
      </c>
      <c r="E19" s="333"/>
    </row>
    <row r="20" spans="2:8" ht="27.75" customHeight="1" x14ac:dyDescent="0.3">
      <c r="B20" s="144" t="s">
        <v>57</v>
      </c>
      <c r="C20" s="215"/>
      <c r="D20" s="278" t="s">
        <v>78</v>
      </c>
      <c r="E20" s="370"/>
    </row>
    <row r="21" spans="2:8" ht="27.75" customHeight="1" x14ac:dyDescent="0.3">
      <c r="B21" s="226"/>
      <c r="C21" s="63"/>
      <c r="D21" s="62"/>
      <c r="E21" s="14" t="s">
        <v>0</v>
      </c>
      <c r="F21" s="14"/>
      <c r="G21" s="14" t="s">
        <v>0</v>
      </c>
      <c r="H21" s="14" t="s">
        <v>0</v>
      </c>
    </row>
    <row r="22" spans="2:8" ht="63.75" customHeight="1" x14ac:dyDescent="0.3">
      <c r="B22" s="193" t="s">
        <v>64</v>
      </c>
      <c r="C22" s="184"/>
      <c r="E22" s="50"/>
      <c r="F22" s="55"/>
      <c r="G22" s="55"/>
      <c r="H22" s="55"/>
    </row>
    <row r="23" spans="2:8" ht="15.75" x14ac:dyDescent="0.25">
      <c r="E23" s="14" t="s">
        <v>0</v>
      </c>
      <c r="F23" s="14"/>
      <c r="G23" s="14" t="s">
        <v>0</v>
      </c>
      <c r="H23" s="14" t="s">
        <v>0</v>
      </c>
    </row>
    <row r="24" spans="2:8" ht="15.75" x14ac:dyDescent="0.25">
      <c r="E24" s="14" t="s">
        <v>0</v>
      </c>
      <c r="F24" s="14"/>
      <c r="G24" s="14" t="s">
        <v>0</v>
      </c>
      <c r="H24" s="14" t="s">
        <v>0</v>
      </c>
    </row>
    <row r="25" spans="2:8" ht="15.75" x14ac:dyDescent="0.25">
      <c r="E25" s="14" t="s">
        <v>0</v>
      </c>
      <c r="F25" s="14"/>
      <c r="G25" s="14" t="s">
        <v>0</v>
      </c>
      <c r="H25" s="14" t="s">
        <v>0</v>
      </c>
    </row>
    <row r="26" spans="2:8" ht="15.75" x14ac:dyDescent="0.25">
      <c r="E26" s="14" t="s">
        <v>0</v>
      </c>
      <c r="F26" s="14"/>
      <c r="G26" s="14" t="s">
        <v>0</v>
      </c>
      <c r="H26" s="14" t="s">
        <v>0</v>
      </c>
    </row>
    <row r="27" spans="2:8" ht="15.75" x14ac:dyDescent="0.25">
      <c r="E27" s="14" t="s">
        <v>0</v>
      </c>
      <c r="F27" s="14"/>
      <c r="G27" s="14" t="s">
        <v>0</v>
      </c>
      <c r="H27" s="14" t="s">
        <v>0</v>
      </c>
    </row>
    <row r="28" spans="2:8" ht="15.75" x14ac:dyDescent="0.25">
      <c r="E28" s="14" t="s">
        <v>0</v>
      </c>
      <c r="F28" s="14"/>
      <c r="G28" s="14" t="s">
        <v>0</v>
      </c>
      <c r="H28" s="14" t="s">
        <v>0</v>
      </c>
    </row>
    <row r="29" spans="2:8" ht="15.75" x14ac:dyDescent="0.25">
      <c r="E29" s="14" t="s">
        <v>0</v>
      </c>
      <c r="F29" s="14"/>
      <c r="G29" s="14" t="s">
        <v>0</v>
      </c>
      <c r="H29" s="14" t="s">
        <v>0</v>
      </c>
    </row>
    <row r="30" spans="2:8" ht="15.75" x14ac:dyDescent="0.25">
      <c r="E30" s="14" t="s">
        <v>0</v>
      </c>
      <c r="F30" s="14"/>
      <c r="G30" s="14" t="s">
        <v>0</v>
      </c>
      <c r="H30" s="14" t="s">
        <v>0</v>
      </c>
    </row>
    <row r="31" spans="2:8" ht="15.75" x14ac:dyDescent="0.25">
      <c r="E31" s="14" t="s">
        <v>0</v>
      </c>
      <c r="F31" s="14"/>
      <c r="G31" s="14" t="s">
        <v>0</v>
      </c>
      <c r="H31" s="14" t="s">
        <v>0</v>
      </c>
    </row>
    <row r="32" spans="2:8" ht="15.6" x14ac:dyDescent="0.3">
      <c r="E32" s="14" t="s">
        <v>0</v>
      </c>
      <c r="F32" s="14"/>
      <c r="G32" s="14" t="s">
        <v>0</v>
      </c>
      <c r="H32" s="14" t="s">
        <v>0</v>
      </c>
    </row>
  </sheetData>
  <mergeCells count="1">
    <mergeCell ref="B2:B5"/>
  </mergeCells>
  <pageMargins left="0.7" right="0.7" top="0.75" bottom="0.75" header="0.3" footer="0.3"/>
  <pageSetup scale="37" fitToHeight="0" orientation="portrait" r:id="rId1"/>
  <headerFooter>
    <oddHeader>&amp;RNP</oddHeader>
    <oddFooter>&amp;CTab 11 of 13&amp;RExhibit 1 - NP</oddFooter>
  </headerFooter>
  <rowBreaks count="1" manualBreakCount="1">
    <brk id="22" min="1" max="3" man="1"/>
  </rowBreaks>
  <colBreaks count="1" manualBreakCount="1">
    <brk id="6" max="2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5"/>
  <sheetViews>
    <sheetView view="pageBreakPreview" zoomScale="50" zoomScaleNormal="55" zoomScaleSheetLayoutView="50" zoomScalePageLayoutView="40" workbookViewId="0">
      <selection activeCell="J43" sqref="J43"/>
    </sheetView>
  </sheetViews>
  <sheetFormatPr defaultColWidth="9.109375" defaultRowHeight="14.4" x14ac:dyDescent="0.3"/>
  <cols>
    <col min="1" max="1" width="3.44140625" style="55" customWidth="1"/>
    <col min="2" max="2" width="66.6640625" style="119" customWidth="1"/>
    <col min="3" max="3" width="1.6640625" style="155" customWidth="1"/>
    <col min="4" max="4" width="105.6640625" style="55" customWidth="1"/>
    <col min="5" max="5" width="115.6640625" style="55" customWidth="1"/>
    <col min="6" max="7" width="2.6640625" style="61" customWidth="1"/>
    <col min="8" max="16384" width="9.109375" style="55"/>
  </cols>
  <sheetData>
    <row r="1" spans="2:7" s="62" customFormat="1" ht="16.5" customHeight="1" thickBot="1" x14ac:dyDescent="0.45">
      <c r="B1" s="130"/>
      <c r="C1" s="130"/>
      <c r="D1" s="141"/>
      <c r="E1" s="141"/>
      <c r="F1" s="67"/>
      <c r="G1" s="67"/>
    </row>
    <row r="2" spans="2:7" s="62" customFormat="1" ht="30" customHeight="1" x14ac:dyDescent="0.5">
      <c r="B2" s="390" t="s">
        <v>106</v>
      </c>
      <c r="C2" s="217"/>
      <c r="D2" s="120" t="s">
        <v>65</v>
      </c>
      <c r="E2" s="138"/>
      <c r="F2" s="141"/>
      <c r="G2" s="45"/>
    </row>
    <row r="3" spans="2:7" s="62" customFormat="1" ht="30" customHeight="1" x14ac:dyDescent="0.5">
      <c r="B3" s="397"/>
      <c r="C3" s="218"/>
      <c r="D3" s="129" t="str">
        <f>Costs!$D$3</f>
        <v>Report Date: 02/28/14</v>
      </c>
      <c r="E3" s="139"/>
      <c r="F3" s="130"/>
      <c r="G3" s="45"/>
    </row>
    <row r="4" spans="2:7" s="62" customFormat="1" ht="30" customHeight="1" x14ac:dyDescent="0.5">
      <c r="B4" s="397"/>
      <c r="C4" s="218"/>
      <c r="D4" s="129" t="s">
        <v>73</v>
      </c>
      <c r="E4" s="139"/>
      <c r="F4" s="130"/>
      <c r="G4" s="45"/>
    </row>
    <row r="5" spans="2:7" s="62" customFormat="1" ht="30" customHeight="1" thickBot="1" x14ac:dyDescent="0.55000000000000004">
      <c r="B5" s="398"/>
      <c r="C5" s="218"/>
      <c r="D5" s="125" t="s">
        <v>58</v>
      </c>
      <c r="E5" s="140"/>
      <c r="F5" s="130"/>
      <c r="G5" s="45"/>
    </row>
    <row r="6" spans="2:7" ht="17.25" customHeight="1" x14ac:dyDescent="0.4">
      <c r="B6" s="130"/>
      <c r="C6" s="195"/>
      <c r="D6" s="130"/>
      <c r="E6" s="130"/>
    </row>
    <row r="7" spans="2:7" ht="31.5" x14ac:dyDescent="0.5">
      <c r="B7" s="8" t="s">
        <v>0</v>
      </c>
      <c r="C7" s="196"/>
      <c r="D7" s="136" t="s">
        <v>25</v>
      </c>
      <c r="E7" s="137"/>
    </row>
    <row r="8" spans="2:7" ht="18" customHeight="1" x14ac:dyDescent="0.25">
      <c r="B8" s="14"/>
      <c r="C8" s="228"/>
      <c r="D8" s="15"/>
      <c r="E8" s="15"/>
    </row>
    <row r="9" spans="2:7" ht="31.5" customHeight="1" x14ac:dyDescent="0.35">
      <c r="B9" s="106" t="s">
        <v>85</v>
      </c>
      <c r="C9" s="229"/>
      <c r="D9" s="356" t="s">
        <v>76</v>
      </c>
      <c r="E9" s="325" t="s">
        <v>75</v>
      </c>
    </row>
    <row r="10" spans="2:7" ht="30" customHeight="1" x14ac:dyDescent="0.35">
      <c r="B10" s="253" t="s">
        <v>51</v>
      </c>
      <c r="C10" s="254"/>
      <c r="D10" s="278" t="s">
        <v>92</v>
      </c>
      <c r="E10" s="414" t="s">
        <v>107</v>
      </c>
    </row>
    <row r="11" spans="2:7" ht="30" customHeight="1" x14ac:dyDescent="0.35">
      <c r="B11" s="255"/>
      <c r="C11" s="256"/>
      <c r="D11" s="278" t="s">
        <v>94</v>
      </c>
      <c r="E11" s="415"/>
    </row>
    <row r="12" spans="2:7" ht="30" customHeight="1" x14ac:dyDescent="0.35">
      <c r="B12" s="255"/>
      <c r="C12" s="256"/>
      <c r="D12" s="278" t="s">
        <v>93</v>
      </c>
      <c r="E12" s="414"/>
    </row>
    <row r="13" spans="2:7" ht="30" customHeight="1" x14ac:dyDescent="0.35">
      <c r="B13" s="255"/>
      <c r="C13" s="256"/>
      <c r="D13" s="278" t="s">
        <v>95</v>
      </c>
      <c r="E13" s="415"/>
    </row>
    <row r="14" spans="2:7" ht="30" customHeight="1" x14ac:dyDescent="0.35">
      <c r="B14" s="255"/>
      <c r="C14" s="256"/>
      <c r="D14" s="278" t="s">
        <v>96</v>
      </c>
      <c r="E14" s="414"/>
    </row>
    <row r="15" spans="2:7" ht="30" customHeight="1" x14ac:dyDescent="0.3">
      <c r="B15" s="255"/>
      <c r="C15" s="256"/>
      <c r="D15" s="406" t="s">
        <v>108</v>
      </c>
      <c r="E15" s="415"/>
    </row>
    <row r="16" spans="2:7" ht="30" customHeight="1" x14ac:dyDescent="0.3">
      <c r="B16" s="255"/>
      <c r="C16" s="256"/>
      <c r="D16" s="407"/>
      <c r="E16" s="414"/>
    </row>
    <row r="17" spans="2:5" ht="30" customHeight="1" x14ac:dyDescent="0.3">
      <c r="B17" s="255"/>
      <c r="C17" s="256"/>
      <c r="D17" s="407"/>
      <c r="E17" s="415"/>
    </row>
    <row r="18" spans="2:5" ht="30" customHeight="1" x14ac:dyDescent="0.3">
      <c r="B18" s="404"/>
      <c r="C18" s="256"/>
      <c r="D18" s="407"/>
      <c r="E18" s="414"/>
    </row>
    <row r="19" spans="2:5" ht="30" customHeight="1" x14ac:dyDescent="0.3">
      <c r="B19" s="405"/>
      <c r="C19" s="256"/>
      <c r="D19" s="408"/>
      <c r="E19" s="415"/>
    </row>
    <row r="20" spans="2:5" ht="30" customHeight="1" x14ac:dyDescent="0.35">
      <c r="B20" s="253" t="s">
        <v>53</v>
      </c>
      <c r="C20" s="254"/>
      <c r="D20" s="278" t="s">
        <v>89</v>
      </c>
      <c r="E20" s="416" t="s">
        <v>159</v>
      </c>
    </row>
    <row r="21" spans="2:5" ht="30" customHeight="1" x14ac:dyDescent="0.35">
      <c r="B21" s="255"/>
      <c r="C21" s="257"/>
      <c r="D21" s="258" t="s">
        <v>90</v>
      </c>
      <c r="E21" s="417"/>
    </row>
    <row r="22" spans="2:5" ht="30" customHeight="1" x14ac:dyDescent="0.35">
      <c r="B22" s="255"/>
      <c r="C22" s="256"/>
      <c r="D22" s="251" t="s">
        <v>91</v>
      </c>
      <c r="E22" s="417"/>
    </row>
    <row r="23" spans="2:5" ht="30" customHeight="1" x14ac:dyDescent="0.35">
      <c r="B23" s="255"/>
      <c r="C23" s="256"/>
      <c r="D23" s="251"/>
      <c r="E23" s="417"/>
    </row>
    <row r="24" spans="2:5" ht="30" customHeight="1" x14ac:dyDescent="0.35">
      <c r="B24" s="255"/>
      <c r="C24" s="256"/>
      <c r="D24" s="251"/>
      <c r="E24" s="417"/>
    </row>
    <row r="25" spans="2:5" ht="30" customHeight="1" x14ac:dyDescent="0.35">
      <c r="B25" s="255"/>
      <c r="C25" s="256"/>
      <c r="D25" s="252"/>
      <c r="E25" s="417"/>
    </row>
    <row r="26" spans="2:5" ht="30" customHeight="1" x14ac:dyDescent="0.35">
      <c r="B26" s="255"/>
      <c r="C26" s="256"/>
      <c r="D26" s="251"/>
      <c r="E26" s="418"/>
    </row>
    <row r="27" spans="2:5" ht="30" customHeight="1" x14ac:dyDescent="0.35">
      <c r="B27" s="253"/>
      <c r="C27" s="254"/>
      <c r="D27" s="258"/>
      <c r="E27" s="411"/>
    </row>
    <row r="28" spans="2:5" ht="30" customHeight="1" x14ac:dyDescent="0.35">
      <c r="B28" s="255"/>
      <c r="C28" s="256"/>
      <c r="D28" s="258"/>
      <c r="E28" s="412"/>
    </row>
    <row r="29" spans="2:5" ht="30" customHeight="1" x14ac:dyDescent="0.35">
      <c r="B29" s="255"/>
      <c r="C29" s="256"/>
      <c r="D29" s="258"/>
      <c r="E29" s="412"/>
    </row>
    <row r="30" spans="2:5" ht="30" customHeight="1" x14ac:dyDescent="0.35">
      <c r="B30" s="255"/>
      <c r="C30" s="256"/>
      <c r="D30" s="258"/>
      <c r="E30" s="412"/>
    </row>
    <row r="31" spans="2:5" ht="30" customHeight="1" x14ac:dyDescent="0.35">
      <c r="B31" s="255"/>
      <c r="C31" s="256"/>
      <c r="D31" s="258"/>
      <c r="E31" s="412"/>
    </row>
    <row r="32" spans="2:5" ht="30" customHeight="1" x14ac:dyDescent="0.35">
      <c r="B32" s="259"/>
      <c r="C32" s="260"/>
      <c r="D32" s="258"/>
      <c r="E32" s="413"/>
    </row>
    <row r="33" spans="2:7" ht="30" customHeight="1" x14ac:dyDescent="0.3">
      <c r="B33" s="409" t="s">
        <v>64</v>
      </c>
      <c r="C33" s="167"/>
      <c r="D33" s="230"/>
      <c r="E33" s="230"/>
    </row>
    <row r="34" spans="2:7" ht="30.75" customHeight="1" x14ac:dyDescent="0.35">
      <c r="B34" s="410"/>
      <c r="C34" s="184"/>
      <c r="E34" s="50"/>
    </row>
    <row r="35" spans="2:7" ht="54" customHeight="1" x14ac:dyDescent="0.3">
      <c r="F35" s="55"/>
      <c r="G35" s="55"/>
    </row>
    <row r="36" spans="2:7" ht="15.6" x14ac:dyDescent="0.3">
      <c r="F36" s="14" t="s">
        <v>0</v>
      </c>
      <c r="G36" s="14"/>
    </row>
    <row r="37" spans="2:7" ht="15.6" x14ac:dyDescent="0.3">
      <c r="F37" s="14" t="s">
        <v>0</v>
      </c>
      <c r="G37" s="14"/>
    </row>
    <row r="38" spans="2:7" ht="15.6" x14ac:dyDescent="0.3">
      <c r="F38" s="14" t="s">
        <v>0</v>
      </c>
      <c r="G38" s="14"/>
    </row>
    <row r="39" spans="2:7" ht="15.6" x14ac:dyDescent="0.3">
      <c r="F39" s="14" t="s">
        <v>0</v>
      </c>
      <c r="G39" s="14"/>
    </row>
    <row r="40" spans="2:7" ht="15.6" x14ac:dyDescent="0.3">
      <c r="F40" s="14" t="s">
        <v>0</v>
      </c>
      <c r="G40" s="14"/>
    </row>
    <row r="41" spans="2:7" ht="15.6" x14ac:dyDescent="0.3">
      <c r="F41" s="14" t="s">
        <v>0</v>
      </c>
      <c r="G41" s="14"/>
    </row>
    <row r="42" spans="2:7" ht="15.6" x14ac:dyDescent="0.3">
      <c r="F42" s="14" t="s">
        <v>0</v>
      </c>
      <c r="G42" s="14"/>
    </row>
    <row r="43" spans="2:7" ht="15.6" x14ac:dyDescent="0.3">
      <c r="F43" s="14" t="s">
        <v>0</v>
      </c>
      <c r="G43" s="14"/>
    </row>
    <row r="44" spans="2:7" ht="15.6" x14ac:dyDescent="0.3">
      <c r="F44" s="14" t="s">
        <v>0</v>
      </c>
      <c r="G44" s="14"/>
    </row>
    <row r="45" spans="2:7" ht="15.6" x14ac:dyDescent="0.3">
      <c r="F45" s="14" t="s">
        <v>0</v>
      </c>
      <c r="G45" s="14"/>
    </row>
  </sheetData>
  <mergeCells count="7">
    <mergeCell ref="B2:B5"/>
    <mergeCell ref="B18:B19"/>
    <mergeCell ref="D15:D19"/>
    <mergeCell ref="B33:B34"/>
    <mergeCell ref="E27:E32"/>
    <mergeCell ref="E10:E19"/>
    <mergeCell ref="E20:E26"/>
  </mergeCells>
  <pageMargins left="0.7" right="0.7" top="0.75" bottom="0.75" header="0.3" footer="0.3"/>
  <pageSetup scale="34" fitToHeight="0" orientation="landscape" r:id="rId1"/>
  <headerFooter>
    <oddHeader>&amp;RNP</oddHeader>
    <oddFooter>&amp;CTab 12 of 12&amp;RExhibit 1 - NP</oddFooter>
  </headerFooter>
  <colBreaks count="1" manualBreakCount="1">
    <brk id="6"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view="pageBreakPreview" zoomScale="60" zoomScaleNormal="40" zoomScalePageLayoutView="10" workbookViewId="0">
      <selection activeCell="J43" sqref="J43"/>
    </sheetView>
  </sheetViews>
  <sheetFormatPr defaultColWidth="9.109375" defaultRowHeight="14.4" x14ac:dyDescent="0.3"/>
  <cols>
    <col min="1" max="1" width="3.44140625" style="55" customWidth="1"/>
    <col min="2" max="2" width="66.6640625" style="55" customWidth="1"/>
    <col min="3" max="3" width="1.6640625" style="167" customWidth="1"/>
    <col min="4" max="8" width="24.6640625" style="55" customWidth="1"/>
    <col min="9" max="10" width="1.6640625" style="55" customWidth="1"/>
    <col min="11" max="16384" width="9.109375" style="55"/>
  </cols>
  <sheetData>
    <row r="1" spans="1:10" ht="14.25" customHeight="1" thickBot="1" x14ac:dyDescent="0.5">
      <c r="B1" s="62"/>
      <c r="D1" s="393"/>
      <c r="E1" s="393"/>
      <c r="F1" s="393"/>
      <c r="G1" s="393"/>
      <c r="H1" s="393"/>
      <c r="I1" s="159"/>
      <c r="J1" s="159"/>
    </row>
    <row r="2" spans="1:10" ht="30" customHeight="1" x14ac:dyDescent="0.6">
      <c r="B2" s="390" t="s">
        <v>127</v>
      </c>
      <c r="C2" s="174"/>
      <c r="D2" s="120" t="s">
        <v>65</v>
      </c>
      <c r="E2" s="121"/>
      <c r="F2" s="122"/>
      <c r="G2" s="122"/>
      <c r="H2" s="123"/>
      <c r="I2" s="7"/>
      <c r="J2" s="7"/>
    </row>
    <row r="3" spans="1:10" ht="30" customHeight="1" x14ac:dyDescent="0.6">
      <c r="B3" s="391"/>
      <c r="C3" s="174"/>
      <c r="D3" s="124" t="s">
        <v>100</v>
      </c>
      <c r="E3" s="130"/>
      <c r="F3" s="45"/>
      <c r="G3" s="45"/>
      <c r="H3" s="131"/>
      <c r="I3" s="7"/>
      <c r="J3" s="7"/>
    </row>
    <row r="4" spans="1:10" ht="30" customHeight="1" x14ac:dyDescent="0.6">
      <c r="B4" s="391"/>
      <c r="C4" s="174"/>
      <c r="D4" s="129" t="s">
        <v>73</v>
      </c>
      <c r="E4" s="130"/>
      <c r="F4" s="45"/>
      <c r="G4" s="45"/>
      <c r="H4" s="131"/>
      <c r="I4" s="43"/>
      <c r="J4" s="43"/>
    </row>
    <row r="5" spans="1:10" ht="31.8" thickBot="1" x14ac:dyDescent="0.65">
      <c r="B5" s="392"/>
      <c r="C5" s="174"/>
      <c r="D5" s="125" t="s">
        <v>58</v>
      </c>
      <c r="E5" s="126"/>
      <c r="F5" s="127"/>
      <c r="G5" s="127"/>
      <c r="H5" s="128"/>
      <c r="I5" s="7"/>
      <c r="J5" s="7"/>
    </row>
    <row r="6" spans="1:10" ht="15.75" customHeight="1" x14ac:dyDescent="0.25"/>
    <row r="7" spans="1:10" ht="36" customHeight="1" x14ac:dyDescent="0.3">
      <c r="A7" s="46"/>
      <c r="B7" s="21" t="s">
        <v>18</v>
      </c>
      <c r="C7" s="175"/>
      <c r="D7" s="21" t="s">
        <v>1</v>
      </c>
      <c r="E7" s="21" t="s">
        <v>2</v>
      </c>
      <c r="F7" s="21" t="s">
        <v>3</v>
      </c>
      <c r="G7" s="21" t="s">
        <v>4</v>
      </c>
      <c r="H7" s="21" t="s">
        <v>9</v>
      </c>
      <c r="I7" s="22"/>
      <c r="J7" s="22"/>
    </row>
    <row r="8" spans="1:10" ht="18" customHeight="1" x14ac:dyDescent="0.3">
      <c r="A8" s="47"/>
      <c r="B8" s="76" t="s">
        <v>47</v>
      </c>
      <c r="C8" s="181"/>
      <c r="D8" s="25">
        <v>239218.01</v>
      </c>
      <c r="E8" s="25">
        <v>664011.13</v>
      </c>
      <c r="F8" s="25">
        <v>416288.20999999996</v>
      </c>
      <c r="G8" s="25">
        <v>1004313.4400000002</v>
      </c>
      <c r="H8" s="25">
        <f t="shared" ref="H8:H23" si="0">SUM(D8:G8)</f>
        <v>2323830.79</v>
      </c>
      <c r="I8" s="23"/>
      <c r="J8" s="23"/>
    </row>
    <row r="9" spans="1:10" ht="18" customHeight="1" x14ac:dyDescent="0.3">
      <c r="A9" s="47"/>
      <c r="B9" s="76" t="s">
        <v>48</v>
      </c>
      <c r="C9" s="181"/>
      <c r="D9" s="25">
        <v>773728.97</v>
      </c>
      <c r="E9" s="329">
        <v>1374208.23</v>
      </c>
      <c r="F9" s="25">
        <v>1964948.2599999998</v>
      </c>
      <c r="G9" s="25">
        <v>2468445.2999999998</v>
      </c>
      <c r="H9" s="25">
        <f t="shared" si="0"/>
        <v>6581330.7599999998</v>
      </c>
      <c r="I9" s="23"/>
      <c r="J9" s="23"/>
    </row>
    <row r="10" spans="1:10" ht="18" customHeight="1" x14ac:dyDescent="0.3">
      <c r="A10" s="47"/>
      <c r="B10" s="76" t="s">
        <v>49</v>
      </c>
      <c r="C10" s="181"/>
      <c r="D10" s="293">
        <v>124245</v>
      </c>
      <c r="E10" s="348">
        <v>62707.68</v>
      </c>
      <c r="F10" s="316">
        <v>60338.979999999996</v>
      </c>
      <c r="G10" s="25">
        <v>73343.27</v>
      </c>
      <c r="H10" s="25">
        <f t="shared" si="0"/>
        <v>320634.93</v>
      </c>
      <c r="I10" s="23"/>
      <c r="J10" s="23"/>
    </row>
    <row r="11" spans="1:10" ht="18" customHeight="1" x14ac:dyDescent="0.3">
      <c r="A11" s="49"/>
      <c r="B11" s="76" t="s">
        <v>50</v>
      </c>
      <c r="C11" s="181"/>
      <c r="D11" s="293">
        <v>93183.75</v>
      </c>
      <c r="E11" s="338">
        <v>108903.84</v>
      </c>
      <c r="F11" s="316">
        <v>42653.829999999994</v>
      </c>
      <c r="G11" s="25">
        <v>120252.83</v>
      </c>
      <c r="H11" s="25">
        <f t="shared" si="0"/>
        <v>364994.25</v>
      </c>
      <c r="I11" s="23"/>
      <c r="J11" s="23"/>
    </row>
    <row r="12" spans="1:10" s="20" customFormat="1" ht="18" customHeight="1" x14ac:dyDescent="0.3">
      <c r="A12" s="48"/>
      <c r="B12" s="77" t="s">
        <v>41</v>
      </c>
      <c r="C12" s="182"/>
      <c r="D12" s="294">
        <f>SUM(D8:D11)</f>
        <v>1230375.73</v>
      </c>
      <c r="E12" s="349">
        <f>SUM(E8:E11)</f>
        <v>2209830.88</v>
      </c>
      <c r="F12" s="317">
        <f>SUM(F8:F11)</f>
        <v>2484229.2799999998</v>
      </c>
      <c r="G12" s="78">
        <f>SUM(G8:G11)</f>
        <v>3666354.8400000003</v>
      </c>
      <c r="H12" s="78">
        <f t="shared" si="0"/>
        <v>9590790.7300000004</v>
      </c>
      <c r="I12" s="24"/>
      <c r="J12" s="24"/>
    </row>
    <row r="13" spans="1:10" ht="18" customHeight="1" x14ac:dyDescent="0.3">
      <c r="B13" s="80" t="s">
        <v>51</v>
      </c>
      <c r="C13" s="181"/>
      <c r="D13" s="295">
        <v>1138006.4099999999</v>
      </c>
      <c r="E13" s="350">
        <v>1184551.1000000001</v>
      </c>
      <c r="F13" s="318">
        <v>2284706.2500000009</v>
      </c>
      <c r="G13" s="81">
        <v>2469950.4000000004</v>
      </c>
      <c r="H13" s="81">
        <f t="shared" si="0"/>
        <v>7077214.1600000011</v>
      </c>
      <c r="I13" s="23"/>
      <c r="J13" s="23"/>
    </row>
    <row r="14" spans="1:10" ht="18" customHeight="1" x14ac:dyDescent="0.3">
      <c r="B14" s="80" t="s">
        <v>52</v>
      </c>
      <c r="C14" s="181"/>
      <c r="D14" s="295">
        <v>201070.51</v>
      </c>
      <c r="E14" s="351">
        <v>146947.99</v>
      </c>
      <c r="F14" s="318">
        <v>404954.05000000016</v>
      </c>
      <c r="G14" s="81">
        <v>640039.39</v>
      </c>
      <c r="H14" s="81">
        <f t="shared" si="0"/>
        <v>1393011.9400000002</v>
      </c>
      <c r="I14" s="23"/>
      <c r="J14" s="23"/>
    </row>
    <row r="15" spans="1:10" ht="18" customHeight="1" x14ac:dyDescent="0.3">
      <c r="B15" s="80" t="s">
        <v>53</v>
      </c>
      <c r="C15" s="181"/>
      <c r="D15" s="295">
        <v>373961.10000000009</v>
      </c>
      <c r="E15" s="350">
        <v>1539594.97</v>
      </c>
      <c r="F15" s="318">
        <v>1803160.42</v>
      </c>
      <c r="G15" s="81">
        <v>1247284.67</v>
      </c>
      <c r="H15" s="81">
        <f t="shared" si="0"/>
        <v>4964001.16</v>
      </c>
      <c r="I15" s="23"/>
      <c r="J15" s="23"/>
    </row>
    <row r="16" spans="1:10" ht="18" customHeight="1" x14ac:dyDescent="0.3">
      <c r="B16" s="80" t="s">
        <v>54</v>
      </c>
      <c r="C16" s="181"/>
      <c r="D16" s="295">
        <v>174274.33000000002</v>
      </c>
      <c r="E16" s="351">
        <v>289879.44</v>
      </c>
      <c r="F16" s="318">
        <v>333464.94999999995</v>
      </c>
      <c r="G16" s="81">
        <v>261164.59000000003</v>
      </c>
      <c r="H16" s="81">
        <f t="shared" si="0"/>
        <v>1058783.31</v>
      </c>
      <c r="I16" s="23"/>
      <c r="J16" s="23"/>
    </row>
    <row r="17" spans="1:10" ht="18" customHeight="1" x14ac:dyDescent="0.3">
      <c r="B17" s="80" t="s">
        <v>55</v>
      </c>
      <c r="C17" s="181"/>
      <c r="D17" s="295">
        <v>0</v>
      </c>
      <c r="E17" s="350">
        <v>31754.620000000003</v>
      </c>
      <c r="F17" s="318">
        <v>86430.699999999953</v>
      </c>
      <c r="G17" s="81">
        <v>63683.289999999994</v>
      </c>
      <c r="H17" s="81">
        <f t="shared" si="0"/>
        <v>181868.60999999993</v>
      </c>
      <c r="I17" s="23"/>
      <c r="J17" s="23"/>
    </row>
    <row r="18" spans="1:10" ht="18" customHeight="1" x14ac:dyDescent="0.3">
      <c r="B18" s="80" t="s">
        <v>56</v>
      </c>
      <c r="C18" s="181"/>
      <c r="D18" s="295">
        <v>77520.87</v>
      </c>
      <c r="E18" s="351">
        <v>118905.78</v>
      </c>
      <c r="F18" s="318">
        <v>112550.47</v>
      </c>
      <c r="G18" s="81">
        <v>99472.25</v>
      </c>
      <c r="H18" s="81">
        <f t="shared" si="0"/>
        <v>408449.37</v>
      </c>
      <c r="I18" s="23"/>
      <c r="J18" s="23"/>
    </row>
    <row r="19" spans="1:10" ht="18" customHeight="1" x14ac:dyDescent="0.3">
      <c r="B19" s="80" t="s">
        <v>57</v>
      </c>
      <c r="C19" s="181"/>
      <c r="D19" s="295">
        <v>492935.33000000007</v>
      </c>
      <c r="E19" s="350">
        <v>977601.58000000007</v>
      </c>
      <c r="F19" s="318">
        <v>1330864.73</v>
      </c>
      <c r="G19" s="81">
        <v>1017486.0199999999</v>
      </c>
      <c r="H19" s="81">
        <f t="shared" si="0"/>
        <v>3818887.66</v>
      </c>
      <c r="I19" s="23"/>
      <c r="J19" s="23"/>
    </row>
    <row r="20" spans="1:10" s="20" customFormat="1" ht="18" customHeight="1" x14ac:dyDescent="0.3">
      <c r="B20" s="82" t="s">
        <v>42</v>
      </c>
      <c r="C20" s="182"/>
      <c r="D20" s="346">
        <f>SUM(D13:D19)</f>
        <v>2457768.5500000003</v>
      </c>
      <c r="E20" s="343">
        <f>SUM(E13:E19)</f>
        <v>4289235.4800000004</v>
      </c>
      <c r="F20" s="347">
        <f>SUM(F13:F19)</f>
        <v>6356131.5700000003</v>
      </c>
      <c r="G20" s="83">
        <f>SUM(G13:G19)</f>
        <v>5799080.6100000003</v>
      </c>
      <c r="H20" s="83">
        <f t="shared" si="0"/>
        <v>18902216.210000001</v>
      </c>
      <c r="I20" s="24"/>
      <c r="J20" s="24"/>
    </row>
    <row r="21" spans="1:10" ht="18" customHeight="1" x14ac:dyDescent="0.3">
      <c r="B21" s="84" t="s">
        <v>43</v>
      </c>
      <c r="C21" s="182"/>
      <c r="D21" s="85">
        <v>19120.45</v>
      </c>
      <c r="E21" s="85">
        <v>812215.4800000001</v>
      </c>
      <c r="F21" s="85">
        <v>618094.07000000007</v>
      </c>
      <c r="G21" s="85">
        <v>1100021.97</v>
      </c>
      <c r="H21" s="85">
        <f t="shared" si="0"/>
        <v>2549451.9699999997</v>
      </c>
      <c r="I21" s="23"/>
      <c r="J21" s="23"/>
    </row>
    <row r="22" spans="1:10" ht="18" customHeight="1" x14ac:dyDescent="0.3">
      <c r="B22" s="86" t="s">
        <v>44</v>
      </c>
      <c r="C22" s="182"/>
      <c r="D22" s="87">
        <v>1409309.21</v>
      </c>
      <c r="E22" s="87">
        <v>755539.31000000029</v>
      </c>
      <c r="F22" s="87">
        <v>551143.02999999991</v>
      </c>
      <c r="G22" s="87">
        <v>673951.45000000019</v>
      </c>
      <c r="H22" s="87">
        <f t="shared" si="0"/>
        <v>3389943.0000000005</v>
      </c>
      <c r="I22" s="23"/>
      <c r="J22" s="23"/>
    </row>
    <row r="23" spans="1:10" s="20" customFormat="1" ht="24.75" customHeight="1" x14ac:dyDescent="0.3">
      <c r="B23" s="241" t="s">
        <v>45</v>
      </c>
      <c r="C23" s="182"/>
      <c r="D23" s="242">
        <f>D22+D21+D20+D12</f>
        <v>5116573.9399999995</v>
      </c>
      <c r="E23" s="242">
        <f>E22+E21+E20+E12</f>
        <v>8066821.1500000013</v>
      </c>
      <c r="F23" s="242">
        <f>F22+F21+F20+F12</f>
        <v>10009597.949999999</v>
      </c>
      <c r="G23" s="242">
        <f>G22+G21+G20+G12</f>
        <v>11239408.870000001</v>
      </c>
      <c r="H23" s="242">
        <f t="shared" si="0"/>
        <v>34432401.909999996</v>
      </c>
      <c r="I23" s="24"/>
      <c r="J23" s="24"/>
    </row>
    <row r="24" spans="1:10" s="20" customFormat="1" ht="24.75" customHeight="1" x14ac:dyDescent="0.3">
      <c r="B24" s="241" t="s">
        <v>46</v>
      </c>
      <c r="C24" s="182"/>
      <c r="D24" s="242">
        <f>D23</f>
        <v>5116573.9399999995</v>
      </c>
      <c r="E24" s="242">
        <f>D24+E23</f>
        <v>13183395.09</v>
      </c>
      <c r="F24" s="242">
        <f>E24+F23</f>
        <v>23192993.039999999</v>
      </c>
      <c r="G24" s="242">
        <f>F24+G23</f>
        <v>34432401.909999996</v>
      </c>
      <c r="H24" s="242"/>
      <c r="I24" s="24"/>
      <c r="J24" s="24"/>
    </row>
    <row r="25" spans="1:10" ht="18" customHeight="1" x14ac:dyDescent="0.3">
      <c r="B25" s="57"/>
      <c r="C25" s="184"/>
      <c r="D25" s="57"/>
      <c r="E25" s="57"/>
      <c r="F25" s="57"/>
      <c r="G25" s="57"/>
      <c r="H25" s="57"/>
      <c r="I25" s="57"/>
      <c r="J25" s="57"/>
    </row>
    <row r="26" spans="1:10" ht="36" customHeight="1" x14ac:dyDescent="0.3">
      <c r="A26" s="54"/>
      <c r="B26" s="21" t="s">
        <v>26</v>
      </c>
      <c r="C26" s="175"/>
      <c r="D26" s="21" t="s">
        <v>1</v>
      </c>
      <c r="E26" s="21" t="s">
        <v>2</v>
      </c>
      <c r="F26" s="21" t="s">
        <v>3</v>
      </c>
      <c r="G26" s="21" t="s">
        <v>4</v>
      </c>
      <c r="H26" s="21" t="s">
        <v>9</v>
      </c>
      <c r="I26" s="22"/>
      <c r="J26" s="22"/>
    </row>
    <row r="27" spans="1:10" ht="18" customHeight="1" x14ac:dyDescent="0.3">
      <c r="A27" s="54"/>
      <c r="B27" s="76" t="s">
        <v>47</v>
      </c>
      <c r="C27" s="181"/>
      <c r="D27" s="25">
        <v>102715.40887289948</v>
      </c>
      <c r="E27" s="25">
        <v>850483.21715755179</v>
      </c>
      <c r="F27" s="25">
        <v>1120635.116213904</v>
      </c>
      <c r="G27" s="25">
        <v>1148246.2577556449</v>
      </c>
      <c r="H27" s="25">
        <f t="shared" ref="H27:H42" si="1">SUM(D27:G27)</f>
        <v>3222080</v>
      </c>
      <c r="I27" s="23"/>
      <c r="J27" s="23"/>
    </row>
    <row r="28" spans="1:10" ht="18" customHeight="1" x14ac:dyDescent="0.3">
      <c r="A28" s="54"/>
      <c r="B28" s="76" t="s">
        <v>48</v>
      </c>
      <c r="C28" s="181"/>
      <c r="D28" s="25">
        <v>21527.874451984826</v>
      </c>
      <c r="E28" s="25">
        <v>1244667.4659248262</v>
      </c>
      <c r="F28" s="25">
        <v>2640092.7024034308</v>
      </c>
      <c r="G28" s="25">
        <v>4451001.957219759</v>
      </c>
      <c r="H28" s="25">
        <f t="shared" si="1"/>
        <v>8357290.0000000009</v>
      </c>
      <c r="I28" s="23"/>
      <c r="J28" s="23"/>
    </row>
    <row r="29" spans="1:10" ht="18" customHeight="1" x14ac:dyDescent="0.3">
      <c r="A29" s="54"/>
      <c r="B29" s="76" t="s">
        <v>49</v>
      </c>
      <c r="C29" s="181"/>
      <c r="D29" s="25">
        <v>0</v>
      </c>
      <c r="E29" s="25">
        <v>0</v>
      </c>
      <c r="F29" s="25">
        <v>48077.782811619822</v>
      </c>
      <c r="G29" s="25">
        <v>207092.21718838016</v>
      </c>
      <c r="H29" s="25">
        <f t="shared" si="1"/>
        <v>255170</v>
      </c>
      <c r="I29" s="23"/>
      <c r="J29" s="23"/>
    </row>
    <row r="30" spans="1:10" ht="18" customHeight="1" x14ac:dyDescent="0.3">
      <c r="A30" s="54"/>
      <c r="B30" s="76" t="s">
        <v>50</v>
      </c>
      <c r="C30" s="181"/>
      <c r="D30" s="25">
        <v>0</v>
      </c>
      <c r="E30" s="25">
        <v>0</v>
      </c>
      <c r="F30" s="25">
        <v>122482.75374201396</v>
      </c>
      <c r="G30" s="25">
        <v>527587.24625798606</v>
      </c>
      <c r="H30" s="25">
        <f t="shared" si="1"/>
        <v>650070</v>
      </c>
      <c r="I30" s="23"/>
      <c r="J30" s="23"/>
    </row>
    <row r="31" spans="1:10" s="20" customFormat="1" ht="18" customHeight="1" x14ac:dyDescent="0.3">
      <c r="A31" s="54"/>
      <c r="B31" s="77" t="s">
        <v>41</v>
      </c>
      <c r="C31" s="182"/>
      <c r="D31" s="78">
        <f>SUM(D27:D30)</f>
        <v>124243.28332488431</v>
      </c>
      <c r="E31" s="78">
        <f>SUM(E27:E30)</f>
        <v>2095150.683082378</v>
      </c>
      <c r="F31" s="78">
        <f>SUM(F27:F30)</f>
        <v>3931288.3551709685</v>
      </c>
      <c r="G31" s="78">
        <f>SUM(G27:G30)</f>
        <v>6333927.6784217693</v>
      </c>
      <c r="H31" s="78">
        <f t="shared" si="1"/>
        <v>12484610</v>
      </c>
      <c r="I31" s="24"/>
      <c r="J31" s="24"/>
    </row>
    <row r="32" spans="1:10" ht="18" customHeight="1" x14ac:dyDescent="0.3">
      <c r="A32" s="54"/>
      <c r="B32" s="80" t="s">
        <v>51</v>
      </c>
      <c r="C32" s="181"/>
      <c r="D32" s="81">
        <v>1131316.270572339</v>
      </c>
      <c r="E32" s="81">
        <v>1651921.9880038577</v>
      </c>
      <c r="F32" s="81">
        <v>1561817.1522945564</v>
      </c>
      <c r="G32" s="81">
        <v>1892201.549895328</v>
      </c>
      <c r="H32" s="81">
        <f t="shared" si="1"/>
        <v>6237256.9607660808</v>
      </c>
      <c r="I32" s="23"/>
      <c r="J32" s="23"/>
    </row>
    <row r="33" spans="1:10" ht="18" customHeight="1" x14ac:dyDescent="0.3">
      <c r="A33" s="54"/>
      <c r="B33" s="80" t="s">
        <v>52</v>
      </c>
      <c r="C33" s="181"/>
      <c r="D33" s="81">
        <v>54087.069409419142</v>
      </c>
      <c r="E33" s="81">
        <v>254981.89864440454</v>
      </c>
      <c r="F33" s="81">
        <v>316795.69225516933</v>
      </c>
      <c r="G33" s="81">
        <v>332249.14065786049</v>
      </c>
      <c r="H33" s="81">
        <f t="shared" si="1"/>
        <v>958113.80096685351</v>
      </c>
      <c r="I33" s="23"/>
      <c r="J33" s="23"/>
    </row>
    <row r="34" spans="1:10" ht="18" customHeight="1" x14ac:dyDescent="0.3">
      <c r="A34" s="54"/>
      <c r="B34" s="80" t="s">
        <v>53</v>
      </c>
      <c r="C34" s="181"/>
      <c r="D34" s="81">
        <v>200652.07996630014</v>
      </c>
      <c r="E34" s="81">
        <v>1203790.9461333752</v>
      </c>
      <c r="F34" s="81">
        <v>1304056.2192843128</v>
      </c>
      <c r="G34" s="81">
        <v>635377.9976158794</v>
      </c>
      <c r="H34" s="81">
        <f t="shared" si="1"/>
        <v>3343877.2429998675</v>
      </c>
      <c r="I34" s="23"/>
      <c r="J34" s="23"/>
    </row>
    <row r="35" spans="1:10" ht="18" customHeight="1" x14ac:dyDescent="0.3">
      <c r="A35" s="54"/>
      <c r="B35" s="80" t="s">
        <v>54</v>
      </c>
      <c r="C35" s="181"/>
      <c r="D35" s="81">
        <v>376409.68060934322</v>
      </c>
      <c r="E35" s="81">
        <v>455865.02896824502</v>
      </c>
      <c r="F35" s="81">
        <v>436121.57876997243</v>
      </c>
      <c r="G35" s="81">
        <v>370631.10981960484</v>
      </c>
      <c r="H35" s="81">
        <f t="shared" si="1"/>
        <v>1639027.3981671655</v>
      </c>
      <c r="I35" s="23"/>
      <c r="J35" s="23"/>
    </row>
    <row r="36" spans="1:10" ht="18" customHeight="1" x14ac:dyDescent="0.3">
      <c r="A36" s="54"/>
      <c r="B36" s="80" t="s">
        <v>55</v>
      </c>
      <c r="C36" s="181"/>
      <c r="D36" s="81">
        <v>4310.3448275862074</v>
      </c>
      <c r="E36" s="81">
        <v>202586.20689655171</v>
      </c>
      <c r="F36" s="81">
        <v>142241.37931034484</v>
      </c>
      <c r="G36" s="81">
        <v>81896.551724137942</v>
      </c>
      <c r="H36" s="81">
        <f t="shared" si="1"/>
        <v>431034.48275862075</v>
      </c>
      <c r="I36" s="23"/>
      <c r="J36" s="23"/>
    </row>
    <row r="37" spans="1:10" ht="18" customHeight="1" x14ac:dyDescent="0.3">
      <c r="A37" s="54"/>
      <c r="B37" s="80" t="s">
        <v>56</v>
      </c>
      <c r="C37" s="181"/>
      <c r="D37" s="81">
        <v>0</v>
      </c>
      <c r="E37" s="81">
        <v>35897.879138461023</v>
      </c>
      <c r="F37" s="81">
        <v>64998.526724077361</v>
      </c>
      <c r="G37" s="81">
        <v>43332.351149384907</v>
      </c>
      <c r="H37" s="81">
        <f t="shared" si="1"/>
        <v>144228.7570119233</v>
      </c>
      <c r="I37" s="23"/>
      <c r="J37" s="23"/>
    </row>
    <row r="38" spans="1:10" ht="18" customHeight="1" x14ac:dyDescent="0.3">
      <c r="A38" s="54"/>
      <c r="B38" s="80" t="s">
        <v>57</v>
      </c>
      <c r="C38" s="181"/>
      <c r="D38" s="81">
        <v>591741.34001018747</v>
      </c>
      <c r="E38" s="81">
        <v>982513.92303578299</v>
      </c>
      <c r="F38" s="81">
        <v>893194.47548707551</v>
      </c>
      <c r="G38" s="81">
        <v>658730.92567171808</v>
      </c>
      <c r="H38" s="81">
        <f t="shared" si="1"/>
        <v>3126180.6642047642</v>
      </c>
      <c r="I38" s="23"/>
      <c r="J38" s="23"/>
    </row>
    <row r="39" spans="1:10" s="20" customFormat="1" ht="18" customHeight="1" x14ac:dyDescent="0.35">
      <c r="A39" s="54"/>
      <c r="B39" s="82" t="s">
        <v>42</v>
      </c>
      <c r="C39" s="182"/>
      <c r="D39" s="83">
        <f>SUM(D32:D38)</f>
        <v>2358516.7853951752</v>
      </c>
      <c r="E39" s="83">
        <f>SUM(E32:E38)</f>
        <v>4787557.8708206778</v>
      </c>
      <c r="F39" s="83">
        <f>SUM(F32:F38)</f>
        <v>4719225.024125509</v>
      </c>
      <c r="G39" s="83">
        <f>SUM(G32:G38)</f>
        <v>4014419.6265339134</v>
      </c>
      <c r="H39" s="83">
        <f t="shared" si="1"/>
        <v>15879719.306875277</v>
      </c>
      <c r="I39" s="24"/>
      <c r="J39" s="24"/>
    </row>
    <row r="40" spans="1:10" s="20" customFormat="1" ht="18" customHeight="1" x14ac:dyDescent="0.35">
      <c r="A40" s="54"/>
      <c r="B40" s="84" t="s">
        <v>43</v>
      </c>
      <c r="C40" s="182"/>
      <c r="D40" s="85">
        <v>164360.3841088854</v>
      </c>
      <c r="E40" s="85">
        <v>354913.50498032977</v>
      </c>
      <c r="F40" s="85">
        <v>420407.63796217449</v>
      </c>
      <c r="G40" s="85">
        <v>522148.47294861043</v>
      </c>
      <c r="H40" s="85">
        <f t="shared" si="1"/>
        <v>1461830</v>
      </c>
      <c r="I40" s="24"/>
      <c r="J40" s="24"/>
    </row>
    <row r="41" spans="1:10" s="20" customFormat="1" ht="18" customHeight="1" x14ac:dyDescent="0.35">
      <c r="A41" s="54"/>
      <c r="B41" s="86" t="s">
        <v>44</v>
      </c>
      <c r="C41" s="182"/>
      <c r="D41" s="87">
        <v>707567.1642058182</v>
      </c>
      <c r="E41" s="87">
        <v>1527893.3766114474</v>
      </c>
      <c r="F41" s="87">
        <v>1809843.9098700117</v>
      </c>
      <c r="G41" s="87">
        <v>2247835.5493127229</v>
      </c>
      <c r="H41" s="87">
        <f t="shared" si="1"/>
        <v>6293140</v>
      </c>
      <c r="I41" s="24"/>
      <c r="J41" s="24"/>
    </row>
    <row r="42" spans="1:10" s="58" customFormat="1" ht="24.75" customHeight="1" x14ac:dyDescent="0.35">
      <c r="A42" s="243"/>
      <c r="B42" s="241" t="s">
        <v>45</v>
      </c>
      <c r="C42" s="182"/>
      <c r="D42" s="242">
        <f>D41+D40+D39+D31</f>
        <v>3354687.6170347631</v>
      </c>
      <c r="E42" s="242">
        <f>E41+E40+E39+E31</f>
        <v>8765515.4354948327</v>
      </c>
      <c r="F42" s="242">
        <f>F41+F40+F39+F31</f>
        <v>10880764.927128663</v>
      </c>
      <c r="G42" s="242">
        <f>G41+G40+G39+G31</f>
        <v>13118331.327217016</v>
      </c>
      <c r="H42" s="242">
        <f t="shared" si="1"/>
        <v>36119299.306875274</v>
      </c>
      <c r="I42" s="24"/>
      <c r="J42" s="24"/>
    </row>
    <row r="43" spans="1:10" s="58" customFormat="1" ht="24.9" customHeight="1" x14ac:dyDescent="0.35">
      <c r="A43" s="243"/>
      <c r="B43" s="241" t="s">
        <v>46</v>
      </c>
      <c r="C43" s="182"/>
      <c r="D43" s="242">
        <f>D42</f>
        <v>3354687.6170347631</v>
      </c>
      <c r="E43" s="242">
        <f>D43+E42</f>
        <v>12120203.052529596</v>
      </c>
      <c r="F43" s="242">
        <f>E43+F42</f>
        <v>23000967.979658261</v>
      </c>
      <c r="G43" s="242">
        <f>F43+G42</f>
        <v>36119299.306875274</v>
      </c>
      <c r="H43" s="242"/>
      <c r="I43" s="24"/>
      <c r="J43" s="24"/>
    </row>
    <row r="44" spans="1:10" ht="18" customHeight="1" x14ac:dyDescent="0.35">
      <c r="B44" s="57"/>
      <c r="C44" s="184"/>
      <c r="D44" s="57"/>
      <c r="E44" s="57"/>
      <c r="F44" s="57" t="s">
        <v>0</v>
      </c>
      <c r="G44" s="57"/>
      <c r="H44" s="57"/>
      <c r="I44" s="57"/>
      <c r="J44" s="57"/>
    </row>
    <row r="45" spans="1:10" ht="36" customHeight="1" x14ac:dyDescent="0.3">
      <c r="B45" s="21" t="s">
        <v>150</v>
      </c>
      <c r="C45" s="175"/>
      <c r="D45" s="21" t="s">
        <v>1</v>
      </c>
      <c r="E45" s="21" t="s">
        <v>2</v>
      </c>
      <c r="F45" s="21" t="s">
        <v>3</v>
      </c>
      <c r="G45" s="21" t="s">
        <v>4</v>
      </c>
      <c r="H45" s="21" t="s">
        <v>9</v>
      </c>
      <c r="I45" s="22"/>
      <c r="J45" s="22"/>
    </row>
    <row r="46" spans="1:10" ht="18" customHeight="1" x14ac:dyDescent="0.35">
      <c r="B46" s="76" t="s">
        <v>47</v>
      </c>
      <c r="C46" s="181"/>
      <c r="D46" s="25">
        <f t="shared" ref="D46:G60" si="2">IF(D$23=0,0,D8-D27)</f>
        <v>136502.60112710053</v>
      </c>
      <c r="E46" s="25">
        <f t="shared" si="2"/>
        <v>-186472.08715755178</v>
      </c>
      <c r="F46" s="25">
        <f t="shared" si="2"/>
        <v>-704346.90621390403</v>
      </c>
      <c r="G46" s="25">
        <f t="shared" si="2"/>
        <v>-143932.81775564468</v>
      </c>
      <c r="H46" s="25">
        <f t="shared" ref="H46:H61" si="3">SUM(D46:G46)</f>
        <v>-898249.21</v>
      </c>
      <c r="I46" s="23"/>
      <c r="J46" s="23"/>
    </row>
    <row r="47" spans="1:10" ht="18" customHeight="1" x14ac:dyDescent="0.35">
      <c r="B47" s="76" t="s">
        <v>48</v>
      </c>
      <c r="C47" s="181"/>
      <c r="D47" s="25">
        <f t="shared" si="2"/>
        <v>752201.09554801509</v>
      </c>
      <c r="E47" s="25">
        <f t="shared" si="2"/>
        <v>129540.76407517376</v>
      </c>
      <c r="F47" s="25">
        <f t="shared" si="2"/>
        <v>-675144.44240343105</v>
      </c>
      <c r="G47" s="25">
        <f t="shared" si="2"/>
        <v>-1982556.6572197592</v>
      </c>
      <c r="H47" s="25">
        <f t="shared" si="3"/>
        <v>-1775959.2400000014</v>
      </c>
      <c r="I47" s="23"/>
      <c r="J47" s="23"/>
    </row>
    <row r="48" spans="1:10" ht="18" customHeight="1" x14ac:dyDescent="0.35">
      <c r="B48" s="76" t="s">
        <v>49</v>
      </c>
      <c r="C48" s="181"/>
      <c r="D48" s="25">
        <f t="shared" si="2"/>
        <v>124245</v>
      </c>
      <c r="E48" s="25">
        <f t="shared" si="2"/>
        <v>62707.68</v>
      </c>
      <c r="F48" s="25">
        <f t="shared" si="2"/>
        <v>12261.197188380174</v>
      </c>
      <c r="G48" s="25">
        <f t="shared" si="2"/>
        <v>-133748.94718838017</v>
      </c>
      <c r="H48" s="25">
        <f t="shared" si="3"/>
        <v>65464.929999999993</v>
      </c>
      <c r="I48" s="23"/>
      <c r="J48" s="23"/>
    </row>
    <row r="49" spans="2:10" ht="18" customHeight="1" x14ac:dyDescent="0.35">
      <c r="B49" s="76" t="s">
        <v>50</v>
      </c>
      <c r="C49" s="181"/>
      <c r="D49" s="25">
        <f t="shared" si="2"/>
        <v>93183.75</v>
      </c>
      <c r="E49" s="25">
        <f t="shared" si="2"/>
        <v>108903.84</v>
      </c>
      <c r="F49" s="25">
        <f t="shared" si="2"/>
        <v>-79828.923742013954</v>
      </c>
      <c r="G49" s="25">
        <f t="shared" si="2"/>
        <v>-407334.41625798604</v>
      </c>
      <c r="H49" s="25">
        <f t="shared" si="3"/>
        <v>-285075.75</v>
      </c>
      <c r="I49" s="23"/>
      <c r="J49" s="23"/>
    </row>
    <row r="50" spans="2:10" ht="18" customHeight="1" x14ac:dyDescent="0.35">
      <c r="B50" s="77" t="s">
        <v>41</v>
      </c>
      <c r="C50" s="182"/>
      <c r="D50" s="78">
        <f t="shared" si="2"/>
        <v>1106132.4466751157</v>
      </c>
      <c r="E50" s="78">
        <f t="shared" si="2"/>
        <v>114680.19691762188</v>
      </c>
      <c r="F50" s="78">
        <f t="shared" si="2"/>
        <v>-1447059.0751709687</v>
      </c>
      <c r="G50" s="78">
        <f t="shared" si="2"/>
        <v>-2667572.838421769</v>
      </c>
      <c r="H50" s="78">
        <f t="shared" si="3"/>
        <v>-2893819.27</v>
      </c>
      <c r="I50" s="23"/>
      <c r="J50" s="23"/>
    </row>
    <row r="51" spans="2:10" ht="18" customHeight="1" x14ac:dyDescent="0.35">
      <c r="B51" s="80" t="s">
        <v>51</v>
      </c>
      <c r="C51" s="181"/>
      <c r="D51" s="81">
        <f t="shared" si="2"/>
        <v>6690.1394276609644</v>
      </c>
      <c r="E51" s="81">
        <f t="shared" si="2"/>
        <v>-467370.88800385757</v>
      </c>
      <c r="F51" s="81">
        <f t="shared" si="2"/>
        <v>722889.09770544455</v>
      </c>
      <c r="G51" s="81">
        <f t="shared" si="2"/>
        <v>577748.85010467237</v>
      </c>
      <c r="H51" s="81">
        <f t="shared" si="3"/>
        <v>839957.19923392031</v>
      </c>
      <c r="I51" s="23"/>
      <c r="J51" s="23"/>
    </row>
    <row r="52" spans="2:10" ht="18" customHeight="1" x14ac:dyDescent="0.35">
      <c r="B52" s="80" t="s">
        <v>52</v>
      </c>
      <c r="C52" s="181"/>
      <c r="D52" s="81">
        <f t="shared" si="2"/>
        <v>146983.44059058087</v>
      </c>
      <c r="E52" s="81">
        <f t="shared" si="2"/>
        <v>-108033.90864440455</v>
      </c>
      <c r="F52" s="81">
        <f t="shared" si="2"/>
        <v>88158.357744830835</v>
      </c>
      <c r="G52" s="81">
        <f t="shared" si="2"/>
        <v>307790.24934213952</v>
      </c>
      <c r="H52" s="81">
        <f t="shared" si="3"/>
        <v>434898.13903314667</v>
      </c>
      <c r="I52" s="23"/>
      <c r="J52" s="23"/>
    </row>
    <row r="53" spans="2:10" ht="18" customHeight="1" x14ac:dyDescent="0.35">
      <c r="B53" s="80" t="s">
        <v>53</v>
      </c>
      <c r="C53" s="181"/>
      <c r="D53" s="81">
        <f t="shared" si="2"/>
        <v>173309.02003369996</v>
      </c>
      <c r="E53" s="81">
        <f t="shared" si="2"/>
        <v>335804.0238666248</v>
      </c>
      <c r="F53" s="81">
        <f t="shared" si="2"/>
        <v>499104.20071568713</v>
      </c>
      <c r="G53" s="81">
        <f t="shared" si="2"/>
        <v>611906.67238412052</v>
      </c>
      <c r="H53" s="81">
        <f t="shared" si="3"/>
        <v>1620123.9170001324</v>
      </c>
      <c r="I53" s="23"/>
      <c r="J53" s="23"/>
    </row>
    <row r="54" spans="2:10" ht="18" customHeight="1" x14ac:dyDescent="0.35">
      <c r="B54" s="80" t="s">
        <v>54</v>
      </c>
      <c r="C54" s="181"/>
      <c r="D54" s="81">
        <f t="shared" si="2"/>
        <v>-202135.35060934321</v>
      </c>
      <c r="E54" s="81">
        <f t="shared" si="2"/>
        <v>-165985.58896824502</v>
      </c>
      <c r="F54" s="81">
        <f t="shared" si="2"/>
        <v>-102656.62876997248</v>
      </c>
      <c r="G54" s="81">
        <f t="shared" si="2"/>
        <v>-109466.51981960481</v>
      </c>
      <c r="H54" s="81">
        <f t="shared" si="3"/>
        <v>-580244.08816716552</v>
      </c>
      <c r="I54" s="23"/>
      <c r="J54" s="23"/>
    </row>
    <row r="55" spans="2:10" ht="18" customHeight="1" x14ac:dyDescent="0.35">
      <c r="B55" s="80" t="s">
        <v>55</v>
      </c>
      <c r="C55" s="181"/>
      <c r="D55" s="81">
        <f t="shared" si="2"/>
        <v>-4310.3448275862074</v>
      </c>
      <c r="E55" s="81">
        <f t="shared" si="2"/>
        <v>-170831.58689655171</v>
      </c>
      <c r="F55" s="81">
        <f t="shared" si="2"/>
        <v>-55810.679310344887</v>
      </c>
      <c r="G55" s="81">
        <f t="shared" si="2"/>
        <v>-18213.261724137948</v>
      </c>
      <c r="H55" s="81">
        <f t="shared" si="3"/>
        <v>-249165.87275862077</v>
      </c>
      <c r="I55" s="23"/>
      <c r="J55" s="23"/>
    </row>
    <row r="56" spans="2:10" ht="18" customHeight="1" x14ac:dyDescent="0.35">
      <c r="B56" s="80" t="s">
        <v>56</v>
      </c>
      <c r="C56" s="181"/>
      <c r="D56" s="81">
        <f t="shared" si="2"/>
        <v>77520.87</v>
      </c>
      <c r="E56" s="81">
        <f t="shared" si="2"/>
        <v>83007.900861538976</v>
      </c>
      <c r="F56" s="81">
        <f t="shared" si="2"/>
        <v>47551.94327592264</v>
      </c>
      <c r="G56" s="81">
        <f t="shared" si="2"/>
        <v>56139.898850615093</v>
      </c>
      <c r="H56" s="81">
        <f t="shared" si="3"/>
        <v>264220.6129880767</v>
      </c>
      <c r="I56" s="23"/>
      <c r="J56" s="23"/>
    </row>
    <row r="57" spans="2:10" ht="18" customHeight="1" x14ac:dyDescent="0.35">
      <c r="B57" s="80" t="s">
        <v>57</v>
      </c>
      <c r="C57" s="181"/>
      <c r="D57" s="81">
        <f t="shared" si="2"/>
        <v>-98806.010010187398</v>
      </c>
      <c r="E57" s="81">
        <f t="shared" si="2"/>
        <v>-4912.3430357829202</v>
      </c>
      <c r="F57" s="81">
        <f t="shared" si="2"/>
        <v>437670.25451292447</v>
      </c>
      <c r="G57" s="81">
        <f t="shared" si="2"/>
        <v>358755.09432828182</v>
      </c>
      <c r="H57" s="81">
        <f t="shared" si="3"/>
        <v>692706.99579523597</v>
      </c>
      <c r="I57" s="23"/>
      <c r="J57" s="23"/>
    </row>
    <row r="58" spans="2:10" ht="18" customHeight="1" x14ac:dyDescent="0.35">
      <c r="B58" s="82" t="s">
        <v>42</v>
      </c>
      <c r="C58" s="182"/>
      <c r="D58" s="83">
        <f t="shared" si="2"/>
        <v>99251.764604825061</v>
      </c>
      <c r="E58" s="83">
        <f t="shared" si="2"/>
        <v>-498322.39082067739</v>
      </c>
      <c r="F58" s="83">
        <f t="shared" si="2"/>
        <v>1636906.5458744913</v>
      </c>
      <c r="G58" s="83">
        <f t="shared" si="2"/>
        <v>1784660.9834660869</v>
      </c>
      <c r="H58" s="83">
        <f t="shared" si="3"/>
        <v>3022496.9031247259</v>
      </c>
      <c r="I58" s="23"/>
      <c r="J58" s="23"/>
    </row>
    <row r="59" spans="2:10" ht="18" customHeight="1" x14ac:dyDescent="0.35">
      <c r="B59" s="84" t="s">
        <v>43</v>
      </c>
      <c r="C59" s="182"/>
      <c r="D59" s="85">
        <f t="shared" si="2"/>
        <v>-145239.93410888538</v>
      </c>
      <c r="E59" s="85">
        <f t="shared" si="2"/>
        <v>457301.97501967032</v>
      </c>
      <c r="F59" s="85">
        <f t="shared" si="2"/>
        <v>197686.43203782558</v>
      </c>
      <c r="G59" s="85">
        <f t="shared" si="2"/>
        <v>577873.49705138954</v>
      </c>
      <c r="H59" s="85">
        <f t="shared" si="3"/>
        <v>1087621.9700000002</v>
      </c>
      <c r="I59" s="23"/>
      <c r="J59" s="23"/>
    </row>
    <row r="60" spans="2:10" ht="18" customHeight="1" x14ac:dyDescent="0.35">
      <c r="B60" s="86" t="s">
        <v>44</v>
      </c>
      <c r="C60" s="182"/>
      <c r="D60" s="87">
        <f t="shared" si="2"/>
        <v>701742.04579418176</v>
      </c>
      <c r="E60" s="87">
        <f t="shared" si="2"/>
        <v>-772354.06661144714</v>
      </c>
      <c r="F60" s="87">
        <f t="shared" si="2"/>
        <v>-1258700.8798700119</v>
      </c>
      <c r="G60" s="87">
        <f t="shared" si="2"/>
        <v>-1573884.0993127227</v>
      </c>
      <c r="H60" s="87">
        <f t="shared" si="3"/>
        <v>-2903197</v>
      </c>
      <c r="I60" s="23"/>
      <c r="J60" s="23"/>
    </row>
    <row r="61" spans="2:10" s="58" customFormat="1" ht="24.9" customHeight="1" x14ac:dyDescent="0.35">
      <c r="B61" s="241" t="s">
        <v>45</v>
      </c>
      <c r="C61" s="182"/>
      <c r="D61" s="242">
        <f>D60+D59+D58+D50</f>
        <v>1761886.3229652373</v>
      </c>
      <c r="E61" s="242">
        <f>E60+E59+E58+E50</f>
        <v>-698694.28549483232</v>
      </c>
      <c r="F61" s="242">
        <f>F60+F59+F58+F50</f>
        <v>-871166.97712866357</v>
      </c>
      <c r="G61" s="242">
        <f>G60+G59+G58+G50</f>
        <v>-1878922.4572170153</v>
      </c>
      <c r="H61" s="242">
        <f t="shared" si="3"/>
        <v>-1686897.3968752739</v>
      </c>
      <c r="I61" s="24"/>
      <c r="J61" s="24"/>
    </row>
    <row r="62" spans="2:10" s="58" customFormat="1" ht="24.9" customHeight="1" x14ac:dyDescent="0.35">
      <c r="B62" s="241" t="s">
        <v>46</v>
      </c>
      <c r="C62" s="182"/>
      <c r="D62" s="242">
        <f>D61</f>
        <v>1761886.3229652373</v>
      </c>
      <c r="E62" s="242">
        <f>D62+E61</f>
        <v>1063192.037470405</v>
      </c>
      <c r="F62" s="242">
        <f>E62+F61</f>
        <v>192025.06034174142</v>
      </c>
      <c r="G62" s="242">
        <f>F62+G61</f>
        <v>-1686897.3968752739</v>
      </c>
      <c r="H62" s="242"/>
      <c r="I62" s="24"/>
      <c r="J62" s="24"/>
    </row>
    <row r="63" spans="2:10" ht="18" customHeight="1" x14ac:dyDescent="0.35">
      <c r="B63" s="57"/>
      <c r="C63" s="184"/>
      <c r="D63" s="57" t="s">
        <v>0</v>
      </c>
      <c r="E63" s="57"/>
      <c r="F63" s="57"/>
      <c r="G63" s="57"/>
      <c r="H63" s="57"/>
      <c r="I63" s="57"/>
      <c r="J63" s="57"/>
    </row>
    <row r="64" spans="2:10" ht="36" customHeight="1" x14ac:dyDescent="0.3">
      <c r="B64" s="21" t="s">
        <v>157</v>
      </c>
      <c r="C64" s="175"/>
      <c r="D64" s="21" t="s">
        <v>1</v>
      </c>
      <c r="E64" s="21" t="s">
        <v>2</v>
      </c>
      <c r="F64" s="21" t="s">
        <v>3</v>
      </c>
      <c r="G64" s="21" t="s">
        <v>4</v>
      </c>
      <c r="H64" s="21" t="s">
        <v>9</v>
      </c>
      <c r="I64" s="22"/>
      <c r="J64" s="22"/>
    </row>
    <row r="65" spans="2:10" ht="18" customHeight="1" x14ac:dyDescent="0.35">
      <c r="B65" s="76" t="s">
        <v>47</v>
      </c>
      <c r="C65" s="181"/>
      <c r="D65" s="88">
        <f t="shared" ref="D65:G66" si="4">IF(D$23=0,"",D8/D27-1)</f>
        <v>1.3289398603865705</v>
      </c>
      <c r="E65" s="88">
        <f t="shared" si="4"/>
        <v>-0.21925428203130304</v>
      </c>
      <c r="F65" s="88">
        <f t="shared" si="4"/>
        <v>-0.62852474995925445</v>
      </c>
      <c r="G65" s="88">
        <f t="shared" si="4"/>
        <v>-0.1253501300644122</v>
      </c>
      <c r="H65" s="88">
        <f t="shared" ref="H65:H80" si="5">IF(H46=0,"",H8/H27-1)</f>
        <v>-0.2787793009484556</v>
      </c>
      <c r="I65" s="27"/>
      <c r="J65" s="27"/>
    </row>
    <row r="66" spans="2:10" ht="18" customHeight="1" x14ac:dyDescent="0.35">
      <c r="B66" s="76" t="s">
        <v>48</v>
      </c>
      <c r="C66" s="181"/>
      <c r="D66" s="88">
        <f t="shared" si="4"/>
        <v>34.940797208089613</v>
      </c>
      <c r="E66" s="88">
        <f t="shared" si="4"/>
        <v>0.10407660489375847</v>
      </c>
      <c r="F66" s="88">
        <f t="shared" si="4"/>
        <v>-0.25572755145635895</v>
      </c>
      <c r="G66" s="88">
        <f t="shared" si="4"/>
        <v>-0.445418060085089</v>
      </c>
      <c r="H66" s="88">
        <f t="shared" si="5"/>
        <v>-0.2125042017208929</v>
      </c>
      <c r="I66" s="27"/>
      <c r="J66" s="27"/>
    </row>
    <row r="67" spans="2:10" ht="18" customHeight="1" x14ac:dyDescent="0.35">
      <c r="B67" s="76" t="s">
        <v>49</v>
      </c>
      <c r="C67" s="181"/>
      <c r="D67" s="88"/>
      <c r="E67" s="88"/>
      <c r="F67" s="88">
        <f t="shared" ref="F67:G81" si="6">IF(F$23=0,"",F10/F29-1)</f>
        <v>0.25502834097866911</v>
      </c>
      <c r="G67" s="88">
        <f t="shared" si="6"/>
        <v>-0.64584246092993558</v>
      </c>
      <c r="H67" s="88">
        <f t="shared" si="5"/>
        <v>0.25655417956656335</v>
      </c>
      <c r="I67" s="27"/>
      <c r="J67" s="27"/>
    </row>
    <row r="68" spans="2:10" ht="18" customHeight="1" x14ac:dyDescent="0.35">
      <c r="B68" s="76" t="s">
        <v>50</v>
      </c>
      <c r="C68" s="181"/>
      <c r="D68" s="88"/>
      <c r="E68" s="88"/>
      <c r="F68" s="88">
        <f t="shared" si="6"/>
        <v>-0.65175644164694424</v>
      </c>
      <c r="G68" s="88">
        <f t="shared" si="6"/>
        <v>-0.77207024837519045</v>
      </c>
      <c r="H68" s="88">
        <f t="shared" si="5"/>
        <v>-0.43853085052378971</v>
      </c>
      <c r="I68" s="27"/>
      <c r="J68" s="27"/>
    </row>
    <row r="69" spans="2:10" ht="18" customHeight="1" x14ac:dyDescent="0.35">
      <c r="B69" s="77" t="s">
        <v>41</v>
      </c>
      <c r="C69" s="182"/>
      <c r="D69" s="59">
        <f t="shared" ref="D69:E74" si="7">IF(D$23=0,"",D12/D31-1)</f>
        <v>8.9029556936505383</v>
      </c>
      <c r="E69" s="59">
        <f t="shared" si="7"/>
        <v>5.4736013902782821E-2</v>
      </c>
      <c r="F69" s="59">
        <f t="shared" si="6"/>
        <v>-0.36808774743465422</v>
      </c>
      <c r="G69" s="59">
        <f t="shared" si="6"/>
        <v>-0.42115618836469737</v>
      </c>
      <c r="H69" s="59">
        <f t="shared" si="5"/>
        <v>-0.23179092258388523</v>
      </c>
      <c r="I69" s="27"/>
      <c r="J69" s="27"/>
    </row>
    <row r="70" spans="2:10" ht="18" customHeight="1" x14ac:dyDescent="0.35">
      <c r="B70" s="80" t="s">
        <v>51</v>
      </c>
      <c r="C70" s="181"/>
      <c r="D70" s="89">
        <f t="shared" si="7"/>
        <v>5.9135889774450945E-3</v>
      </c>
      <c r="E70" s="89">
        <f t="shared" si="7"/>
        <v>-0.28292552033199658</v>
      </c>
      <c r="F70" s="89">
        <f t="shared" si="6"/>
        <v>0.46285129897786437</v>
      </c>
      <c r="G70" s="89">
        <f t="shared" si="6"/>
        <v>0.30533155949303192</v>
      </c>
      <c r="H70" s="89">
        <f t="shared" si="5"/>
        <v>0.13466772405200933</v>
      </c>
      <c r="I70" s="27"/>
      <c r="J70" s="27"/>
    </row>
    <row r="71" spans="2:10" ht="18" customHeight="1" x14ac:dyDescent="0.35">
      <c r="B71" s="80" t="s">
        <v>52</v>
      </c>
      <c r="C71" s="181"/>
      <c r="D71" s="89">
        <f t="shared" si="7"/>
        <v>2.7175338245444673</v>
      </c>
      <c r="E71" s="89">
        <f t="shared" si="7"/>
        <v>-0.42369246295035112</v>
      </c>
      <c r="F71" s="89">
        <f t="shared" si="6"/>
        <v>0.27828142837820513</v>
      </c>
      <c r="G71" s="89">
        <f t="shared" si="6"/>
        <v>0.92638388389119131</v>
      </c>
      <c r="H71" s="89">
        <f t="shared" si="5"/>
        <v>0.45391073439739782</v>
      </c>
      <c r="I71" s="27"/>
      <c r="J71" s="27"/>
    </row>
    <row r="72" spans="2:10" ht="18" customHeight="1" x14ac:dyDescent="0.35">
      <c r="B72" s="80" t="s">
        <v>53</v>
      </c>
      <c r="C72" s="181"/>
      <c r="D72" s="89">
        <f t="shared" si="7"/>
        <v>0.86372899828801919</v>
      </c>
      <c r="E72" s="89">
        <f t="shared" si="7"/>
        <v>0.27895543237406861</v>
      </c>
      <c r="F72" s="89">
        <f t="shared" si="6"/>
        <v>0.38273211947074159</v>
      </c>
      <c r="G72" s="89">
        <f t="shared" si="6"/>
        <v>0.9630592728740528</v>
      </c>
      <c r="H72" s="89">
        <f t="shared" si="5"/>
        <v>0.48450460326907296</v>
      </c>
      <c r="I72" s="27"/>
      <c r="J72" s="27"/>
    </row>
    <row r="73" spans="2:10" ht="18" customHeight="1" x14ac:dyDescent="0.35">
      <c r="B73" s="80" t="s">
        <v>54</v>
      </c>
      <c r="C73" s="181"/>
      <c r="D73" s="89">
        <f t="shared" si="7"/>
        <v>-0.53700890551518354</v>
      </c>
      <c r="E73" s="89">
        <f t="shared" si="7"/>
        <v>-0.36411125754462592</v>
      </c>
      <c r="F73" s="89">
        <f t="shared" si="6"/>
        <v>-0.23538534612183815</v>
      </c>
      <c r="G73" s="89">
        <f t="shared" si="6"/>
        <v>-0.29535167696226261</v>
      </c>
      <c r="H73" s="89">
        <f t="shared" si="5"/>
        <v>-0.35401732076963488</v>
      </c>
      <c r="I73" s="27"/>
      <c r="J73" s="27"/>
    </row>
    <row r="74" spans="2:10" ht="18" customHeight="1" x14ac:dyDescent="0.35">
      <c r="B74" s="80" t="s">
        <v>55</v>
      </c>
      <c r="C74" s="181"/>
      <c r="D74" s="89">
        <f t="shared" si="7"/>
        <v>-1</v>
      </c>
      <c r="E74" s="89">
        <f t="shared" si="7"/>
        <v>-0.84325379063829786</v>
      </c>
      <c r="F74" s="89">
        <f t="shared" si="6"/>
        <v>-0.39236598787878829</v>
      </c>
      <c r="G74" s="89">
        <f t="shared" si="6"/>
        <v>-0.2223935115789476</v>
      </c>
      <c r="H74" s="89">
        <f t="shared" si="5"/>
        <v>-0.57806482480000021</v>
      </c>
      <c r="I74" s="27"/>
      <c r="J74" s="27"/>
    </row>
    <row r="75" spans="2:10" ht="18" customHeight="1" x14ac:dyDescent="0.35">
      <c r="B75" s="80" t="s">
        <v>56</v>
      </c>
      <c r="C75" s="181"/>
      <c r="D75" s="89"/>
      <c r="E75" s="89">
        <f t="shared" ref="E75:E81" si="8">IF(E$23=0,"",E18/E37-1)</f>
        <v>2.3123344011876243</v>
      </c>
      <c r="F75" s="89">
        <f t="shared" si="6"/>
        <v>0.73158494003692565</v>
      </c>
      <c r="G75" s="89">
        <f t="shared" si="6"/>
        <v>1.2955654923287492</v>
      </c>
      <c r="H75" s="89">
        <f t="shared" si="5"/>
        <v>1.8319551416936481</v>
      </c>
      <c r="I75" s="27"/>
      <c r="J75" s="27"/>
    </row>
    <row r="76" spans="2:10" ht="18" customHeight="1" x14ac:dyDescent="0.35">
      <c r="B76" s="80" t="s">
        <v>57</v>
      </c>
      <c r="C76" s="181"/>
      <c r="D76" s="89">
        <f t="shared" ref="D76:D81" si="9">IF(D$23=0,"",D19/D38-1)</f>
        <v>-0.16697499959777418</v>
      </c>
      <c r="E76" s="89">
        <f t="shared" si="8"/>
        <v>-4.9997693881066452E-3</v>
      </c>
      <c r="F76" s="89">
        <f t="shared" si="6"/>
        <v>0.49000555480849206</v>
      </c>
      <c r="G76" s="89">
        <f t="shared" si="6"/>
        <v>0.54461553321252332</v>
      </c>
      <c r="H76" s="89">
        <f t="shared" si="5"/>
        <v>0.22158252199779582</v>
      </c>
      <c r="I76" s="27"/>
      <c r="J76" s="27"/>
    </row>
    <row r="77" spans="2:10" ht="18" customHeight="1" x14ac:dyDescent="0.35">
      <c r="B77" s="82" t="s">
        <v>42</v>
      </c>
      <c r="C77" s="182"/>
      <c r="D77" s="90">
        <f t="shared" si="9"/>
        <v>4.2082280363417102E-2</v>
      </c>
      <c r="E77" s="90">
        <f t="shared" si="8"/>
        <v>-0.10408696965479303</v>
      </c>
      <c r="F77" s="90">
        <f t="shared" si="6"/>
        <v>0.34685918503702129</v>
      </c>
      <c r="G77" s="90">
        <f t="shared" si="6"/>
        <v>0.44456263905997773</v>
      </c>
      <c r="H77" s="90">
        <f t="shared" si="5"/>
        <v>0.19033692250568346</v>
      </c>
      <c r="I77" s="27"/>
      <c r="J77" s="27"/>
    </row>
    <row r="78" spans="2:10" ht="18" customHeight="1" x14ac:dyDescent="0.35">
      <c r="B78" s="84" t="s">
        <v>43</v>
      </c>
      <c r="C78" s="182"/>
      <c r="D78" s="91">
        <f t="shared" si="9"/>
        <v>-0.88366752667520476</v>
      </c>
      <c r="E78" s="91">
        <f t="shared" si="8"/>
        <v>1.2884885150961365</v>
      </c>
      <c r="F78" s="91">
        <f t="shared" si="6"/>
        <v>0.470225595795698</v>
      </c>
      <c r="G78" s="91">
        <f t="shared" si="6"/>
        <v>1.1067225645381971</v>
      </c>
      <c r="H78" s="91">
        <f t="shared" si="5"/>
        <v>0.74401398931476281</v>
      </c>
      <c r="I78" s="27"/>
      <c r="J78" s="27"/>
    </row>
    <row r="79" spans="2:10" ht="18" customHeight="1" x14ac:dyDescent="0.35">
      <c r="B79" s="86" t="s">
        <v>44</v>
      </c>
      <c r="C79" s="182"/>
      <c r="D79" s="93">
        <f t="shared" si="9"/>
        <v>0.99176739862119723</v>
      </c>
      <c r="E79" s="93">
        <f t="shared" si="8"/>
        <v>-0.50550259490251159</v>
      </c>
      <c r="F79" s="93">
        <f t="shared" si="6"/>
        <v>-0.69547482686527118</v>
      </c>
      <c r="G79" s="93">
        <f t="shared" si="6"/>
        <v>-0.70017759964421722</v>
      </c>
      <c r="H79" s="93">
        <f t="shared" si="5"/>
        <v>-0.46132725475676684</v>
      </c>
      <c r="I79" s="27"/>
      <c r="J79" s="27"/>
    </row>
    <row r="80" spans="2:10" s="20" customFormat="1" ht="24.9" customHeight="1" x14ac:dyDescent="0.35">
      <c r="B80" s="241" t="s">
        <v>45</v>
      </c>
      <c r="C80" s="182"/>
      <c r="D80" s="94">
        <f t="shared" si="9"/>
        <v>0.52520130757288896</v>
      </c>
      <c r="E80" s="94">
        <f t="shared" si="8"/>
        <v>-7.9709435302065423E-2</v>
      </c>
      <c r="F80" s="94">
        <f t="shared" si="6"/>
        <v>-8.0064865196803559E-2</v>
      </c>
      <c r="G80" s="94">
        <f t="shared" si="6"/>
        <v>-0.14322876975357035</v>
      </c>
      <c r="H80" s="94">
        <f t="shared" si="5"/>
        <v>-4.6703491741163949E-2</v>
      </c>
      <c r="I80" s="30"/>
      <c r="J80" s="30"/>
    </row>
    <row r="81" spans="2:10" s="20" customFormat="1" ht="24.9" customHeight="1" x14ac:dyDescent="0.35">
      <c r="B81" s="241" t="s">
        <v>46</v>
      </c>
      <c r="C81" s="182"/>
      <c r="D81" s="94">
        <f t="shared" si="9"/>
        <v>0.52520130757288896</v>
      </c>
      <c r="E81" s="94">
        <f t="shared" si="8"/>
        <v>8.772064567420812E-2</v>
      </c>
      <c r="F81" s="94">
        <f t="shared" si="6"/>
        <v>8.3485643087526373E-3</v>
      </c>
      <c r="G81" s="94">
        <f t="shared" si="6"/>
        <v>-4.6703491741163949E-2</v>
      </c>
      <c r="H81" s="94"/>
      <c r="I81" s="30"/>
      <c r="J81" s="30"/>
    </row>
    <row r="83" spans="2:10" ht="46.8" x14ac:dyDescent="0.3">
      <c r="B83" s="170" t="s">
        <v>64</v>
      </c>
      <c r="C83" s="179"/>
      <c r="D83" s="169"/>
      <c r="E83" s="169"/>
      <c r="F83" s="169"/>
      <c r="G83" s="169"/>
      <c r="H83" s="169"/>
      <c r="I83" s="3" t="s">
        <v>0</v>
      </c>
      <c r="J83" s="3"/>
    </row>
    <row r="84" spans="2:10" x14ac:dyDescent="0.3">
      <c r="B84" s="3" t="s">
        <v>0</v>
      </c>
      <c r="C84" s="180"/>
      <c r="D84" s="3" t="s">
        <v>0</v>
      </c>
      <c r="E84" s="3" t="s">
        <v>0</v>
      </c>
      <c r="F84" s="3" t="s">
        <v>0</v>
      </c>
      <c r="G84" s="3" t="s">
        <v>0</v>
      </c>
      <c r="H84" s="3" t="s">
        <v>0</v>
      </c>
      <c r="I84" s="3" t="s">
        <v>0</v>
      </c>
      <c r="J84" s="3"/>
    </row>
    <row r="85" spans="2:10" x14ac:dyDescent="0.3">
      <c r="B85" s="3" t="s">
        <v>0</v>
      </c>
      <c r="C85" s="180"/>
      <c r="D85" s="3" t="s">
        <v>0</v>
      </c>
      <c r="E85" s="3" t="s">
        <v>0</v>
      </c>
      <c r="F85" s="3" t="s">
        <v>0</v>
      </c>
      <c r="G85" s="3" t="s">
        <v>0</v>
      </c>
      <c r="H85" s="3" t="s">
        <v>0</v>
      </c>
      <c r="I85" s="3" t="s">
        <v>0</v>
      </c>
      <c r="J85" s="3"/>
    </row>
    <row r="86" spans="2:10" x14ac:dyDescent="0.3">
      <c r="B86" s="3" t="s">
        <v>0</v>
      </c>
      <c r="C86" s="180"/>
      <c r="D86" s="3" t="s">
        <v>0</v>
      </c>
      <c r="E86" s="3" t="s">
        <v>0</v>
      </c>
      <c r="F86" s="3" t="s">
        <v>0</v>
      </c>
      <c r="G86" s="3" t="s">
        <v>0</v>
      </c>
      <c r="H86" s="3" t="s">
        <v>0</v>
      </c>
      <c r="I86" s="3" t="s">
        <v>0</v>
      </c>
      <c r="J86" s="3"/>
    </row>
    <row r="87" spans="2:10" x14ac:dyDescent="0.3">
      <c r="B87" s="3" t="s">
        <v>0</v>
      </c>
      <c r="C87" s="180"/>
      <c r="D87" s="3" t="s">
        <v>0</v>
      </c>
      <c r="E87" s="3" t="s">
        <v>0</v>
      </c>
      <c r="F87" s="3" t="s">
        <v>0</v>
      </c>
      <c r="G87" s="3" t="s">
        <v>0</v>
      </c>
      <c r="H87" s="3" t="s">
        <v>0</v>
      </c>
      <c r="I87" s="3" t="s">
        <v>0</v>
      </c>
      <c r="J87" s="3"/>
    </row>
    <row r="88" spans="2:10" x14ac:dyDescent="0.3">
      <c r="B88" s="3" t="s">
        <v>0</v>
      </c>
      <c r="C88" s="180"/>
      <c r="D88" s="3" t="s">
        <v>0</v>
      </c>
      <c r="E88" s="3" t="s">
        <v>0</v>
      </c>
      <c r="F88" s="3" t="s">
        <v>0</v>
      </c>
      <c r="G88" s="3" t="s">
        <v>0</v>
      </c>
      <c r="H88" s="3" t="s">
        <v>0</v>
      </c>
      <c r="I88" s="3" t="s">
        <v>0</v>
      </c>
      <c r="J88" s="3"/>
    </row>
    <row r="89" spans="2:10" x14ac:dyDescent="0.3">
      <c r="B89" s="3" t="s">
        <v>0</v>
      </c>
      <c r="C89" s="180"/>
      <c r="D89" s="3" t="s">
        <v>0</v>
      </c>
      <c r="E89" s="3" t="s">
        <v>0</v>
      </c>
      <c r="F89" s="3" t="s">
        <v>0</v>
      </c>
      <c r="G89" s="3" t="s">
        <v>0</v>
      </c>
      <c r="H89" s="3" t="s">
        <v>0</v>
      </c>
      <c r="I89" s="3" t="s">
        <v>0</v>
      </c>
      <c r="J89" s="3"/>
    </row>
    <row r="90" spans="2:10" x14ac:dyDescent="0.3">
      <c r="B90" s="3" t="s">
        <v>0</v>
      </c>
      <c r="C90" s="180"/>
      <c r="D90" s="3" t="s">
        <v>0</v>
      </c>
      <c r="E90" s="3" t="s">
        <v>0</v>
      </c>
      <c r="F90" s="3" t="s">
        <v>0</v>
      </c>
      <c r="G90" s="3" t="s">
        <v>0</v>
      </c>
      <c r="H90" s="3" t="s">
        <v>0</v>
      </c>
      <c r="I90" s="3" t="s">
        <v>0</v>
      </c>
      <c r="J90" s="3"/>
    </row>
    <row r="91" spans="2:10" x14ac:dyDescent="0.3">
      <c r="B91" s="3" t="s">
        <v>0</v>
      </c>
      <c r="C91" s="180"/>
      <c r="D91" s="3" t="s">
        <v>0</v>
      </c>
      <c r="E91" s="3" t="s">
        <v>0</v>
      </c>
      <c r="F91" s="3" t="s">
        <v>0</v>
      </c>
      <c r="G91" s="3" t="s">
        <v>0</v>
      </c>
      <c r="H91" s="3" t="s">
        <v>0</v>
      </c>
      <c r="I91" s="3" t="s">
        <v>0</v>
      </c>
      <c r="J91" s="3"/>
    </row>
    <row r="92" spans="2:10" x14ac:dyDescent="0.3">
      <c r="B92" s="3" t="s">
        <v>0</v>
      </c>
      <c r="C92" s="180"/>
      <c r="D92" s="3" t="s">
        <v>0</v>
      </c>
      <c r="E92" s="3" t="s">
        <v>0</v>
      </c>
      <c r="F92" s="3" t="s">
        <v>0</v>
      </c>
      <c r="G92" s="3" t="s">
        <v>0</v>
      </c>
      <c r="H92" s="3" t="s">
        <v>0</v>
      </c>
      <c r="I92" s="3" t="s">
        <v>0</v>
      </c>
      <c r="J92" s="3"/>
    </row>
    <row r="93" spans="2:10" x14ac:dyDescent="0.3">
      <c r="B93" s="3" t="s">
        <v>0</v>
      </c>
      <c r="C93" s="180"/>
      <c r="D93" s="3" t="s">
        <v>0</v>
      </c>
      <c r="E93" s="3" t="s">
        <v>0</v>
      </c>
      <c r="F93" s="3" t="s">
        <v>0</v>
      </c>
      <c r="G93" s="3" t="s">
        <v>0</v>
      </c>
      <c r="H93" s="3" t="s">
        <v>0</v>
      </c>
      <c r="I93" s="3" t="s">
        <v>0</v>
      </c>
      <c r="J93" s="3"/>
    </row>
    <row r="94" spans="2:10" x14ac:dyDescent="0.3">
      <c r="B94" s="3" t="s">
        <v>0</v>
      </c>
      <c r="C94" s="180"/>
      <c r="D94" s="3" t="s">
        <v>0</v>
      </c>
      <c r="E94" s="3" t="s">
        <v>0</v>
      </c>
      <c r="F94" s="3" t="s">
        <v>0</v>
      </c>
      <c r="G94" s="3" t="s">
        <v>0</v>
      </c>
      <c r="H94" s="3" t="s">
        <v>0</v>
      </c>
      <c r="I94" s="3" t="s">
        <v>0</v>
      </c>
      <c r="J94" s="3"/>
    </row>
    <row r="95" spans="2:10" x14ac:dyDescent="0.3">
      <c r="B95" s="3" t="s">
        <v>0</v>
      </c>
      <c r="C95" s="180"/>
      <c r="D95" s="3" t="s">
        <v>0</v>
      </c>
      <c r="E95" s="3" t="s">
        <v>0</v>
      </c>
      <c r="F95" s="3" t="s">
        <v>0</v>
      </c>
      <c r="G95" s="3" t="s">
        <v>0</v>
      </c>
      <c r="H95" s="3" t="s">
        <v>0</v>
      </c>
      <c r="I95" s="3" t="s">
        <v>0</v>
      </c>
      <c r="J95" s="3"/>
    </row>
    <row r="96" spans="2:10" x14ac:dyDescent="0.3">
      <c r="B96" s="3" t="s">
        <v>0</v>
      </c>
      <c r="C96" s="180"/>
      <c r="D96" s="3" t="s">
        <v>0</v>
      </c>
      <c r="E96" s="3" t="s">
        <v>0</v>
      </c>
      <c r="F96" s="3" t="s">
        <v>0</v>
      </c>
      <c r="G96" s="3" t="s">
        <v>0</v>
      </c>
      <c r="H96" s="3" t="s">
        <v>0</v>
      </c>
      <c r="I96" s="3" t="s">
        <v>0</v>
      </c>
      <c r="J96" s="3"/>
    </row>
    <row r="97" spans="2:10" x14ac:dyDescent="0.3">
      <c r="B97" s="3" t="s">
        <v>0</v>
      </c>
      <c r="C97" s="180"/>
      <c r="D97" s="3" t="s">
        <v>0</v>
      </c>
      <c r="E97" s="3" t="s">
        <v>0</v>
      </c>
      <c r="F97" s="3" t="s">
        <v>0</v>
      </c>
      <c r="G97" s="3" t="s">
        <v>0</v>
      </c>
      <c r="H97" s="3" t="s">
        <v>0</v>
      </c>
      <c r="I97" s="3" t="s">
        <v>0</v>
      </c>
      <c r="J97" s="3"/>
    </row>
  </sheetData>
  <mergeCells count="2">
    <mergeCell ref="B2:B5"/>
    <mergeCell ref="D1:H1"/>
  </mergeCells>
  <pageMargins left="0.7" right="0.7" top="0.75" bottom="0.75" header="0.3" footer="0.3"/>
  <pageSetup scale="41" fitToHeight="0" orientation="portrait" r:id="rId1"/>
  <headerFooter>
    <oddHeader>&amp;RNP</oddHeader>
    <oddFooter>&amp;CTab 2 of 12&amp;RExhibit 1 - NP</oddFooter>
  </headerFooter>
  <colBreaks count="1" manualBreakCount="1">
    <brk id="9" max="8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5"/>
  <sheetViews>
    <sheetView view="pageBreakPreview" zoomScale="60" zoomScaleNormal="40" zoomScalePageLayoutView="85" workbookViewId="0">
      <selection activeCell="J43" sqref="J43"/>
    </sheetView>
  </sheetViews>
  <sheetFormatPr defaultColWidth="0.5546875" defaultRowHeight="14.4" x14ac:dyDescent="0.3"/>
  <cols>
    <col min="1" max="1" width="8.6640625" style="1" customWidth="1"/>
    <col min="2" max="2" width="66.6640625" style="107" customWidth="1"/>
    <col min="3" max="3" width="1.6640625" style="160" customWidth="1"/>
    <col min="4" max="8" width="24.6640625" style="55" customWidth="1"/>
    <col min="9" max="9" width="1.88671875" style="155" customWidth="1"/>
    <col min="10" max="10" width="1.6640625" customWidth="1"/>
  </cols>
  <sheetData>
    <row r="1" spans="2:10" s="1" customFormat="1" ht="15.75" thickBot="1" x14ac:dyDescent="0.3">
      <c r="B1" s="107"/>
      <c r="C1" s="160"/>
      <c r="D1" s="55"/>
      <c r="E1" s="55"/>
      <c r="F1" s="55"/>
      <c r="G1" s="55"/>
      <c r="H1" s="55"/>
      <c r="I1" s="155"/>
    </row>
    <row r="2" spans="2:10" ht="30" customHeight="1" x14ac:dyDescent="0.6">
      <c r="B2" s="394" t="s">
        <v>125</v>
      </c>
      <c r="C2" s="174"/>
      <c r="D2" s="108" t="s">
        <v>65</v>
      </c>
      <c r="E2" s="109"/>
      <c r="F2" s="110"/>
      <c r="G2" s="110"/>
      <c r="H2" s="111"/>
      <c r="I2" s="160"/>
      <c r="J2" s="7"/>
    </row>
    <row r="3" spans="2:10" ht="30" customHeight="1" x14ac:dyDescent="0.6">
      <c r="B3" s="395"/>
      <c r="C3" s="174"/>
      <c r="D3" s="116" t="str">
        <f>Costs!$D$3</f>
        <v>Report Date: 02/28/14</v>
      </c>
      <c r="E3" s="117"/>
      <c r="F3" s="45"/>
      <c r="G3" s="45"/>
      <c r="H3" s="118"/>
      <c r="I3" s="160"/>
      <c r="J3" s="7"/>
    </row>
    <row r="4" spans="2:10" s="1" customFormat="1" ht="30" customHeight="1" x14ac:dyDescent="0.6">
      <c r="B4" s="395"/>
      <c r="C4" s="174"/>
      <c r="D4" s="116" t="s">
        <v>73</v>
      </c>
      <c r="E4" s="117"/>
      <c r="F4" s="45"/>
      <c r="G4" s="45"/>
      <c r="H4" s="118"/>
      <c r="I4" s="160"/>
      <c r="J4" s="7"/>
    </row>
    <row r="5" spans="2:10" ht="30" customHeight="1" thickBot="1" x14ac:dyDescent="0.65">
      <c r="B5" s="396"/>
      <c r="C5" s="174"/>
      <c r="D5" s="112" t="s">
        <v>58</v>
      </c>
      <c r="E5" s="113"/>
      <c r="F5" s="114"/>
      <c r="G5" s="114"/>
      <c r="H5" s="115"/>
      <c r="I5" s="160"/>
      <c r="J5" s="7"/>
    </row>
    <row r="6" spans="2:10" ht="15" x14ac:dyDescent="0.25">
      <c r="J6" s="1"/>
    </row>
    <row r="7" spans="2:10" s="26" customFormat="1" ht="36" customHeight="1" x14ac:dyDescent="0.3">
      <c r="B7" s="21" t="s">
        <v>17</v>
      </c>
      <c r="C7" s="175"/>
      <c r="D7" s="21" t="s">
        <v>1</v>
      </c>
      <c r="E7" s="21" t="s">
        <v>2</v>
      </c>
      <c r="F7" s="21" t="s">
        <v>3</v>
      </c>
      <c r="G7" s="21" t="s">
        <v>4</v>
      </c>
      <c r="H7" s="21" t="s">
        <v>9</v>
      </c>
      <c r="I7" s="161"/>
      <c r="J7" s="22"/>
    </row>
    <row r="8" spans="2:10" s="26" customFormat="1" ht="18" customHeight="1" x14ac:dyDescent="0.3">
      <c r="B8" s="142" t="s">
        <v>47</v>
      </c>
      <c r="C8" s="176"/>
      <c r="D8" s="148">
        <v>904.41787331957653</v>
      </c>
      <c r="E8" s="148">
        <v>4169.4254460953834</v>
      </c>
      <c r="F8" s="148">
        <v>6201.75818010894</v>
      </c>
      <c r="G8" s="148">
        <v>11326.088283767918</v>
      </c>
      <c r="H8" s="148">
        <f t="shared" ref="H8:H21" si="0">SUM(D8:G8)</f>
        <v>22601.689783291818</v>
      </c>
      <c r="I8" s="162"/>
      <c r="J8" s="149"/>
    </row>
    <row r="9" spans="2:10" s="26" customFormat="1" ht="18" customHeight="1" x14ac:dyDescent="0.3">
      <c r="B9" s="142" t="s">
        <v>48</v>
      </c>
      <c r="C9" s="176"/>
      <c r="D9" s="148">
        <v>214.17017596604055</v>
      </c>
      <c r="E9" s="331">
        <v>7685.3428871669439</v>
      </c>
      <c r="F9" s="148">
        <v>12070.335936867014</v>
      </c>
      <c r="G9" s="148">
        <v>31560.190000000002</v>
      </c>
      <c r="H9" s="148">
        <f t="shared" si="0"/>
        <v>51530.039000000004</v>
      </c>
      <c r="I9" s="162"/>
      <c r="J9" s="149"/>
    </row>
    <row r="10" spans="2:10" s="26" customFormat="1" ht="18" customHeight="1" x14ac:dyDescent="0.3">
      <c r="B10" s="142" t="s">
        <v>49</v>
      </c>
      <c r="C10" s="176"/>
      <c r="D10" s="299">
        <v>0</v>
      </c>
      <c r="E10" s="352">
        <v>0</v>
      </c>
      <c r="F10" s="322">
        <v>316.03100000000001</v>
      </c>
      <c r="G10" s="148">
        <v>0</v>
      </c>
      <c r="H10" s="148">
        <f t="shared" si="0"/>
        <v>316.03100000000001</v>
      </c>
      <c r="I10" s="162"/>
      <c r="J10" s="149"/>
    </row>
    <row r="11" spans="2:10" s="26" customFormat="1" ht="18" customHeight="1" x14ac:dyDescent="0.3">
      <c r="B11" s="142" t="s">
        <v>50</v>
      </c>
      <c r="C11" s="176"/>
      <c r="D11" s="299">
        <v>0</v>
      </c>
      <c r="E11" s="250">
        <v>372.07660606060699</v>
      </c>
      <c r="F11" s="322">
        <v>-214.43500000000103</v>
      </c>
      <c r="G11" s="148">
        <v>10.420999999999992</v>
      </c>
      <c r="H11" s="148">
        <f t="shared" si="0"/>
        <v>168.06260606060596</v>
      </c>
      <c r="I11" s="162"/>
      <c r="J11" s="149"/>
    </row>
    <row r="12" spans="2:10" s="29" customFormat="1" ht="18" customHeight="1" x14ac:dyDescent="0.3">
      <c r="B12" s="143" t="s">
        <v>41</v>
      </c>
      <c r="C12" s="177"/>
      <c r="D12" s="300">
        <f>SUM(D8:D11)</f>
        <v>1118.588049285617</v>
      </c>
      <c r="E12" s="353">
        <f>SUM(E8:E11)</f>
        <v>12226.844939322935</v>
      </c>
      <c r="F12" s="323">
        <f>SUM(F8:F11)</f>
        <v>18373.690116975951</v>
      </c>
      <c r="G12" s="150">
        <f>SUM(G8:G11)</f>
        <v>42896.699283767921</v>
      </c>
      <c r="H12" s="150">
        <f t="shared" si="0"/>
        <v>74615.822389352426</v>
      </c>
      <c r="I12" s="163"/>
      <c r="J12" s="151"/>
    </row>
    <row r="13" spans="2:10" s="26" customFormat="1" ht="18" customHeight="1" x14ac:dyDescent="0.3">
      <c r="B13" s="144" t="s">
        <v>51</v>
      </c>
      <c r="C13" s="176"/>
      <c r="D13" s="301">
        <v>24657.567451000003</v>
      </c>
      <c r="E13" s="354">
        <v>47770.533424941445</v>
      </c>
      <c r="F13" s="324">
        <v>58732.459047058546</v>
      </c>
      <c r="G13" s="152">
        <v>67574.536449999956</v>
      </c>
      <c r="H13" s="152">
        <f t="shared" si="0"/>
        <v>198735.09637299995</v>
      </c>
      <c r="I13" s="162"/>
      <c r="J13" s="149"/>
    </row>
    <row r="14" spans="2:10" s="26" customFormat="1" ht="18" customHeight="1" x14ac:dyDescent="0.3">
      <c r="B14" s="144" t="s">
        <v>52</v>
      </c>
      <c r="C14" s="176"/>
      <c r="D14" s="301">
        <v>211.07136240392524</v>
      </c>
      <c r="E14" s="251">
        <v>385.46624390145195</v>
      </c>
      <c r="F14" s="324">
        <v>4809.8685806344538</v>
      </c>
      <c r="G14" s="152">
        <v>16066.960910124099</v>
      </c>
      <c r="H14" s="152">
        <f t="shared" si="0"/>
        <v>21473.367097063929</v>
      </c>
      <c r="I14" s="162"/>
      <c r="J14" s="149"/>
    </row>
    <row r="15" spans="2:10" s="26" customFormat="1" ht="18" customHeight="1" x14ac:dyDescent="0.3">
      <c r="B15" s="144" t="s">
        <v>53</v>
      </c>
      <c r="C15" s="176"/>
      <c r="D15" s="301">
        <v>1163.6472591637646</v>
      </c>
      <c r="E15" s="354">
        <v>6923.9634367378712</v>
      </c>
      <c r="F15" s="324">
        <v>11871.595226387175</v>
      </c>
      <c r="G15" s="152">
        <v>7916.5631002537593</v>
      </c>
      <c r="H15" s="152">
        <f t="shared" si="0"/>
        <v>27875.769022542572</v>
      </c>
      <c r="I15" s="162"/>
      <c r="J15" s="149"/>
    </row>
    <row r="16" spans="2:10" s="26" customFormat="1" ht="18" customHeight="1" x14ac:dyDescent="0.3">
      <c r="B16" s="144" t="s">
        <v>54</v>
      </c>
      <c r="C16" s="176"/>
      <c r="D16" s="301">
        <v>1023.93984</v>
      </c>
      <c r="E16" s="251">
        <v>1173.3395200000011</v>
      </c>
      <c r="F16" s="324">
        <v>2160.7468799999992</v>
      </c>
      <c r="G16" s="152">
        <v>1976.0268800000003</v>
      </c>
      <c r="H16" s="152">
        <f t="shared" si="0"/>
        <v>6334.0531200000014</v>
      </c>
      <c r="I16" s="162"/>
      <c r="J16" s="149"/>
    </row>
    <row r="17" spans="1:10" s="26" customFormat="1" ht="18" customHeight="1" x14ac:dyDescent="0.3">
      <c r="B17" s="144" t="s">
        <v>55</v>
      </c>
      <c r="C17" s="176"/>
      <c r="D17" s="301">
        <v>1.569582</v>
      </c>
      <c r="E17" s="354">
        <v>72.35030659658679</v>
      </c>
      <c r="F17" s="324">
        <v>174.70157351923271</v>
      </c>
      <c r="G17" s="152">
        <v>179.06381838774024</v>
      </c>
      <c r="H17" s="152">
        <f t="shared" si="0"/>
        <v>427.68528050355974</v>
      </c>
      <c r="I17" s="162"/>
      <c r="J17" s="149"/>
    </row>
    <row r="18" spans="1:10" s="26" customFormat="1" ht="18" customHeight="1" x14ac:dyDescent="0.3">
      <c r="B18" s="144" t="s">
        <v>56</v>
      </c>
      <c r="C18" s="176"/>
      <c r="D18" s="301">
        <v>0</v>
      </c>
      <c r="E18" s="251">
        <v>0</v>
      </c>
      <c r="F18" s="324">
        <v>30.126073787816285</v>
      </c>
      <c r="G18" s="152">
        <v>404.4563424195569</v>
      </c>
      <c r="H18" s="152">
        <f t="shared" si="0"/>
        <v>434.58241620737317</v>
      </c>
      <c r="I18" s="162"/>
      <c r="J18" s="149"/>
    </row>
    <row r="19" spans="1:10" s="26" customFormat="1" ht="18" customHeight="1" x14ac:dyDescent="0.3">
      <c r="B19" s="144" t="s">
        <v>57</v>
      </c>
      <c r="C19" s="176"/>
      <c r="D19" s="301">
        <v>831.93422800000008</v>
      </c>
      <c r="E19" s="152">
        <v>1778.0986247930625</v>
      </c>
      <c r="F19" s="324">
        <v>2321.3610852213828</v>
      </c>
      <c r="G19" s="152">
        <v>2540.5777757910091</v>
      </c>
      <c r="H19" s="152">
        <f t="shared" si="0"/>
        <v>7471.9717138054548</v>
      </c>
      <c r="I19" s="162"/>
      <c r="J19" s="149"/>
    </row>
    <row r="20" spans="1:10" s="29" customFormat="1" ht="18" customHeight="1" x14ac:dyDescent="0.3">
      <c r="B20" s="145" t="s">
        <v>42</v>
      </c>
      <c r="C20" s="177"/>
      <c r="D20" s="153">
        <f>SUM(D13:D19)</f>
        <v>27889.729722567688</v>
      </c>
      <c r="E20" s="345">
        <f>SUM(E13:E19)</f>
        <v>58103.751556970419</v>
      </c>
      <c r="F20" s="153">
        <f>SUM(F13:F19)</f>
        <v>80100.858466608624</v>
      </c>
      <c r="G20" s="153">
        <f>SUM(G13:G19)</f>
        <v>96658.185276976117</v>
      </c>
      <c r="H20" s="153">
        <f t="shared" si="0"/>
        <v>262752.52502312284</v>
      </c>
      <c r="I20" s="157"/>
      <c r="J20" s="151"/>
    </row>
    <row r="21" spans="1:10" s="26" customFormat="1" ht="24.9" customHeight="1" x14ac:dyDescent="0.3">
      <c r="B21" s="146" t="s">
        <v>59</v>
      </c>
      <c r="C21" s="177"/>
      <c r="D21" s="154">
        <f>D20+D12</f>
        <v>29008.317771853304</v>
      </c>
      <c r="E21" s="154">
        <f>E20+E12</f>
        <v>70330.59649629335</v>
      </c>
      <c r="F21" s="154">
        <f>F20+F12</f>
        <v>98474.548583584576</v>
      </c>
      <c r="G21" s="154">
        <f>G20+G12</f>
        <v>139554.88456074405</v>
      </c>
      <c r="H21" s="154">
        <f t="shared" si="0"/>
        <v>337368.34741247527</v>
      </c>
      <c r="I21" s="157"/>
      <c r="J21" s="149"/>
    </row>
    <row r="22" spans="1:10" s="26" customFormat="1" ht="24.9" customHeight="1" x14ac:dyDescent="0.3">
      <c r="B22" s="146" t="s">
        <v>60</v>
      </c>
      <c r="C22" s="177"/>
      <c r="D22" s="154">
        <f>D21</f>
        <v>29008.317771853304</v>
      </c>
      <c r="E22" s="154">
        <f>D22+E21</f>
        <v>99338.914268146647</v>
      </c>
      <c r="F22" s="154">
        <f>E22+F21</f>
        <v>197813.46285173122</v>
      </c>
      <c r="G22" s="154">
        <f>F22+G21</f>
        <v>337368.34741247527</v>
      </c>
      <c r="H22" s="154"/>
      <c r="I22" s="157"/>
      <c r="J22" s="149"/>
    </row>
    <row r="23" spans="1:10" s="26" customFormat="1" ht="18" customHeight="1" x14ac:dyDescent="0.3">
      <c r="B23" s="147"/>
      <c r="C23" s="178"/>
      <c r="D23" s="57"/>
      <c r="E23" s="57"/>
      <c r="F23" s="57"/>
      <c r="G23" s="57"/>
      <c r="H23" s="57"/>
      <c r="I23" s="164"/>
    </row>
    <row r="24" spans="1:10" s="26" customFormat="1" ht="36" customHeight="1" x14ac:dyDescent="0.3">
      <c r="A24" s="54"/>
      <c r="B24" s="21" t="s">
        <v>61</v>
      </c>
      <c r="C24" s="175"/>
      <c r="D24" s="21" t="s">
        <v>1</v>
      </c>
      <c r="E24" s="21" t="s">
        <v>2</v>
      </c>
      <c r="F24" s="21" t="s">
        <v>3</v>
      </c>
      <c r="G24" s="21" t="s">
        <v>4</v>
      </c>
      <c r="H24" s="21" t="s">
        <v>9</v>
      </c>
      <c r="I24" s="161"/>
      <c r="J24" s="22"/>
    </row>
    <row r="25" spans="1:10" s="26" customFormat="1" ht="18" customHeight="1" x14ac:dyDescent="0.3">
      <c r="A25" s="54"/>
      <c r="B25" s="142" t="s">
        <v>47</v>
      </c>
      <c r="C25" s="176"/>
      <c r="D25" s="148">
        <v>800.93508548150407</v>
      </c>
      <c r="E25" s="148">
        <v>6631.7396358472943</v>
      </c>
      <c r="F25" s="148">
        <v>8738.2798009303388</v>
      </c>
      <c r="G25" s="148">
        <v>8953.5808181159973</v>
      </c>
      <c r="H25" s="148">
        <f t="shared" ref="H25:H30" si="1">SUM(D25:G25)</f>
        <v>25124.535340375136</v>
      </c>
      <c r="I25" s="162"/>
      <c r="J25" s="149"/>
    </row>
    <row r="26" spans="1:10" s="26" customFormat="1" ht="18" customHeight="1" x14ac:dyDescent="0.3">
      <c r="A26" s="54"/>
      <c r="B26" s="142" t="s">
        <v>48</v>
      </c>
      <c r="C26" s="176"/>
      <c r="D26" s="148">
        <v>141.57647916221836</v>
      </c>
      <c r="E26" s="148">
        <v>8185.4638248854426</v>
      </c>
      <c r="F26" s="148">
        <v>17362.375013000077</v>
      </c>
      <c r="G26" s="148">
        <v>29271.686215599293</v>
      </c>
      <c r="H26" s="148">
        <f t="shared" si="1"/>
        <v>54961.10153264703</v>
      </c>
      <c r="I26" s="162"/>
      <c r="J26" s="149"/>
    </row>
    <row r="27" spans="1:10" s="26" customFormat="1" ht="18" customHeight="1" x14ac:dyDescent="0.3">
      <c r="A27" s="54"/>
      <c r="B27" s="142" t="s">
        <v>49</v>
      </c>
      <c r="C27" s="176"/>
      <c r="D27" s="148">
        <v>0</v>
      </c>
      <c r="E27" s="148">
        <v>0</v>
      </c>
      <c r="F27" s="148">
        <v>494.66031731663702</v>
      </c>
      <c r="G27" s="148">
        <v>2130.720176294225</v>
      </c>
      <c r="H27" s="148">
        <f t="shared" si="1"/>
        <v>2625.3804936108618</v>
      </c>
      <c r="I27" s="162"/>
      <c r="J27" s="149"/>
    </row>
    <row r="28" spans="1:10" s="26" customFormat="1" ht="18" customHeight="1" x14ac:dyDescent="0.3">
      <c r="A28" s="54"/>
      <c r="B28" s="142" t="s">
        <v>50</v>
      </c>
      <c r="C28" s="176"/>
      <c r="D28" s="148">
        <v>0</v>
      </c>
      <c r="E28" s="148">
        <v>0</v>
      </c>
      <c r="F28" s="148">
        <v>528.73484350272747</v>
      </c>
      <c r="G28" s="148">
        <v>2277.4941905030391</v>
      </c>
      <c r="H28" s="148">
        <f t="shared" si="1"/>
        <v>2806.2290340057666</v>
      </c>
      <c r="I28" s="162"/>
      <c r="J28" s="149"/>
    </row>
    <row r="29" spans="1:10" s="29" customFormat="1" ht="18" customHeight="1" x14ac:dyDescent="0.3">
      <c r="A29" s="54"/>
      <c r="B29" s="143" t="s">
        <v>41</v>
      </c>
      <c r="C29" s="177"/>
      <c r="D29" s="150">
        <f>SUM(D25:D28)</f>
        <v>942.51156464372241</v>
      </c>
      <c r="E29" s="150">
        <f>SUM(E25:E28)</f>
        <v>14817.203460732737</v>
      </c>
      <c r="F29" s="150">
        <f>SUM(F25:F28)</f>
        <v>27124.049974749778</v>
      </c>
      <c r="G29" s="150">
        <f>SUM(G25:G28)</f>
        <v>42633.481400512552</v>
      </c>
      <c r="H29" s="150">
        <f>SUM(H25:H28)</f>
        <v>85517.246400638789</v>
      </c>
      <c r="I29" s="163"/>
      <c r="J29" s="151"/>
    </row>
    <row r="30" spans="1:10" s="26" customFormat="1" ht="18" customHeight="1" x14ac:dyDescent="0.3">
      <c r="A30" s="54"/>
      <c r="B30" s="144" t="s">
        <v>51</v>
      </c>
      <c r="C30" s="176"/>
      <c r="D30" s="152">
        <v>21993.798894060994</v>
      </c>
      <c r="E30" s="152">
        <v>32114.839093097908</v>
      </c>
      <c r="F30" s="152">
        <v>30363.120597110748</v>
      </c>
      <c r="G30" s="152">
        <v>36786.088415730337</v>
      </c>
      <c r="H30" s="152">
        <f t="shared" si="1"/>
        <v>121257.84699999998</v>
      </c>
      <c r="I30" s="162"/>
      <c r="J30" s="149"/>
    </row>
    <row r="31" spans="1:10" s="26" customFormat="1" ht="18" customHeight="1" x14ac:dyDescent="0.3">
      <c r="A31" s="54"/>
      <c r="B31" s="144" t="s">
        <v>52</v>
      </c>
      <c r="C31" s="176"/>
      <c r="D31" s="152">
        <v>424.10944032258067</v>
      </c>
      <c r="E31" s="152">
        <v>1999.3730758064517</v>
      </c>
      <c r="F31" s="152">
        <v>2484.0695790322579</v>
      </c>
      <c r="G31" s="152">
        <v>2605.2437048387096</v>
      </c>
      <c r="H31" s="152">
        <f t="shared" ref="H31:H36" si="2">SUM(D31:G31)</f>
        <v>7512.7957999999999</v>
      </c>
      <c r="I31" s="162"/>
      <c r="J31" s="149"/>
    </row>
    <row r="32" spans="1:10" s="26" customFormat="1" ht="18" customHeight="1" x14ac:dyDescent="0.3">
      <c r="A32" s="54"/>
      <c r="B32" s="144" t="s">
        <v>53</v>
      </c>
      <c r="C32" s="176"/>
      <c r="D32" s="152">
        <v>1033.1869611434181</v>
      </c>
      <c r="E32" s="152">
        <v>6198.4959722141457</v>
      </c>
      <c r="F32" s="152">
        <v>6714.776555462674</v>
      </c>
      <c r="G32" s="152">
        <v>3271.654411179763</v>
      </c>
      <c r="H32" s="152">
        <f t="shared" si="2"/>
        <v>17218.1139</v>
      </c>
      <c r="I32" s="162"/>
      <c r="J32" s="149"/>
    </row>
    <row r="33" spans="1:10" s="26" customFormat="1" ht="18" customHeight="1" x14ac:dyDescent="0.3">
      <c r="A33" s="54"/>
      <c r="B33" s="144" t="s">
        <v>54</v>
      </c>
      <c r="C33" s="176"/>
      <c r="D33" s="152">
        <v>2696.028839584762</v>
      </c>
      <c r="E33" s="152">
        <v>3265.126611693272</v>
      </c>
      <c r="F33" s="152">
        <v>3123.7144380178233</v>
      </c>
      <c r="G33" s="152">
        <v>2654.6399107041425</v>
      </c>
      <c r="H33" s="152">
        <f t="shared" si="2"/>
        <v>11739.5098</v>
      </c>
      <c r="I33" s="162"/>
      <c r="J33" s="149"/>
    </row>
    <row r="34" spans="1:10" s="26" customFormat="1" ht="18" customHeight="1" x14ac:dyDescent="0.3">
      <c r="A34" s="54"/>
      <c r="B34" s="144" t="s">
        <v>55</v>
      </c>
      <c r="C34" s="176"/>
      <c r="D34" s="152">
        <v>10.701989000000001</v>
      </c>
      <c r="E34" s="152">
        <v>502.99348300000008</v>
      </c>
      <c r="F34" s="152">
        <v>353.16563700000006</v>
      </c>
      <c r="G34" s="152">
        <v>203.33779100000004</v>
      </c>
      <c r="H34" s="152">
        <f t="shared" si="2"/>
        <v>1070.1989000000003</v>
      </c>
      <c r="I34" s="162"/>
      <c r="J34" s="149"/>
    </row>
    <row r="35" spans="1:10" s="26" customFormat="1" ht="18" customHeight="1" x14ac:dyDescent="0.3">
      <c r="A35" s="54"/>
      <c r="B35" s="144" t="s">
        <v>56</v>
      </c>
      <c r="C35" s="176"/>
      <c r="D35" s="152">
        <v>0</v>
      </c>
      <c r="E35" s="152">
        <v>168.99758571428572</v>
      </c>
      <c r="F35" s="152">
        <v>305.9956285714286</v>
      </c>
      <c r="G35" s="152">
        <v>203.99708571428573</v>
      </c>
      <c r="H35" s="152">
        <f t="shared" si="2"/>
        <v>678.99030000000005</v>
      </c>
      <c r="I35" s="162"/>
      <c r="J35" s="149"/>
    </row>
    <row r="36" spans="1:10" s="26" customFormat="1" ht="18" customHeight="1" x14ac:dyDescent="0.3">
      <c r="A36" s="54"/>
      <c r="B36" s="144" t="s">
        <v>57</v>
      </c>
      <c r="C36" s="176"/>
      <c r="D36" s="152">
        <v>1097.4298871428573</v>
      </c>
      <c r="E36" s="152">
        <v>1822.1477371428573</v>
      </c>
      <c r="F36" s="152">
        <v>1656.4979428571428</v>
      </c>
      <c r="G36" s="152">
        <v>1221.6672328571428</v>
      </c>
      <c r="H36" s="152">
        <f t="shared" si="2"/>
        <v>5797.7428000000009</v>
      </c>
      <c r="I36" s="162"/>
      <c r="J36" s="149"/>
    </row>
    <row r="37" spans="1:10" s="29" customFormat="1" ht="18" customHeight="1" x14ac:dyDescent="0.3">
      <c r="A37" s="54"/>
      <c r="B37" s="145" t="s">
        <v>42</v>
      </c>
      <c r="C37" s="177"/>
      <c r="D37" s="153">
        <f>SUM(D30:D36)</f>
        <v>27255.256011254616</v>
      </c>
      <c r="E37" s="153">
        <f>SUM(E30:E36)</f>
        <v>46071.973558668913</v>
      </c>
      <c r="F37" s="153">
        <f>SUM(F30:F36)</f>
        <v>45001.340378052075</v>
      </c>
      <c r="G37" s="153">
        <f>SUM(G30:G36)</f>
        <v>46946.628552024376</v>
      </c>
      <c r="H37" s="153">
        <f>SUM(H30:H36)</f>
        <v>165275.19849999997</v>
      </c>
      <c r="I37" s="157"/>
      <c r="J37" s="151"/>
    </row>
    <row r="38" spans="1:10" s="26" customFormat="1" ht="24.9" customHeight="1" x14ac:dyDescent="0.3">
      <c r="A38" s="54"/>
      <c r="B38" s="146" t="s">
        <v>63</v>
      </c>
      <c r="C38" s="177"/>
      <c r="D38" s="154">
        <f>D37+D29</f>
        <v>28197.767575898339</v>
      </c>
      <c r="E38" s="154">
        <f>E37+E29</f>
        <v>60889.17701940165</v>
      </c>
      <c r="F38" s="154">
        <f>F37+F29</f>
        <v>72125.390352801856</v>
      </c>
      <c r="G38" s="154">
        <f>G37+G29</f>
        <v>89580.109952536935</v>
      </c>
      <c r="H38" s="154">
        <f>SUM(D38:G38)</f>
        <v>250792.44490063877</v>
      </c>
      <c r="I38" s="157"/>
      <c r="J38" s="149"/>
    </row>
    <row r="39" spans="1:10" s="26" customFormat="1" ht="24.9" customHeight="1" x14ac:dyDescent="0.35">
      <c r="A39" s="54"/>
      <c r="B39" s="146" t="s">
        <v>62</v>
      </c>
      <c r="C39" s="177"/>
      <c r="D39" s="154">
        <f>D38</f>
        <v>28197.767575898339</v>
      </c>
      <c r="E39" s="154">
        <f>D39+E38</f>
        <v>89086.944595299981</v>
      </c>
      <c r="F39" s="154">
        <f>E39+F38</f>
        <v>161212.33494810184</v>
      </c>
      <c r="G39" s="154">
        <f>F39+G38</f>
        <v>250792.44490063877</v>
      </c>
      <c r="H39" s="154"/>
      <c r="I39" s="157"/>
      <c r="J39" s="149"/>
    </row>
    <row r="40" spans="1:10" s="26" customFormat="1" ht="18" customHeight="1" x14ac:dyDescent="0.35">
      <c r="A40" s="54"/>
      <c r="B40" s="147"/>
      <c r="C40" s="178"/>
      <c r="D40" s="57"/>
      <c r="E40" s="57"/>
      <c r="F40" s="57" t="s">
        <v>0</v>
      </c>
      <c r="G40" s="57"/>
      <c r="H40" s="57"/>
      <c r="I40" s="164"/>
    </row>
    <row r="41" spans="1:10" s="26" customFormat="1" ht="36" customHeight="1" x14ac:dyDescent="0.35">
      <c r="A41" s="54"/>
      <c r="B41" s="21" t="s">
        <v>39</v>
      </c>
      <c r="C41" s="175"/>
      <c r="D41" s="21" t="s">
        <v>1</v>
      </c>
      <c r="E41" s="21" t="s">
        <v>2</v>
      </c>
      <c r="F41" s="21" t="s">
        <v>3</v>
      </c>
      <c r="G41" s="21" t="s">
        <v>4</v>
      </c>
      <c r="H41" s="21" t="s">
        <v>9</v>
      </c>
      <c r="I41" s="161"/>
      <c r="J41" s="22"/>
    </row>
    <row r="42" spans="1:10" s="26" customFormat="1" ht="18" customHeight="1" x14ac:dyDescent="0.35">
      <c r="B42" s="142" t="s">
        <v>47</v>
      </c>
      <c r="C42" s="176"/>
      <c r="D42" s="148">
        <f>IF(D$21=0,"",D8-D25)</f>
        <v>103.48278783807245</v>
      </c>
      <c r="E42" s="148">
        <f>IF(E$21=0,"",E8-E25)</f>
        <v>-2462.3141897519108</v>
      </c>
      <c r="F42" s="148">
        <f>IF(F$21=0,"",F8-F25)</f>
        <v>-2536.5216208213988</v>
      </c>
      <c r="G42" s="148">
        <f>IF(G$21=0,"",G8-G25)</f>
        <v>2372.5074656519209</v>
      </c>
      <c r="H42" s="148">
        <f t="shared" ref="H42:H47" si="3">SUM(D42:G42)</f>
        <v>-2522.8455570833157</v>
      </c>
      <c r="I42" s="162"/>
      <c r="J42" s="149"/>
    </row>
    <row r="43" spans="1:10" s="26" customFormat="1" ht="18" customHeight="1" x14ac:dyDescent="0.35">
      <c r="B43" s="142" t="s">
        <v>48</v>
      </c>
      <c r="C43" s="176"/>
      <c r="D43" s="148">
        <f t="shared" ref="D43:G54" si="4">IF(D$21=0,"",D9-D26)</f>
        <v>72.593696803822183</v>
      </c>
      <c r="E43" s="148">
        <f t="shared" si="4"/>
        <v>-500.12093771849868</v>
      </c>
      <c r="F43" s="148">
        <f t="shared" si="4"/>
        <v>-5292.0390761330636</v>
      </c>
      <c r="G43" s="148">
        <f t="shared" si="4"/>
        <v>2288.5037844007093</v>
      </c>
      <c r="H43" s="148">
        <f t="shared" si="3"/>
        <v>-3431.0625326470308</v>
      </c>
      <c r="I43" s="162"/>
      <c r="J43" s="149"/>
    </row>
    <row r="44" spans="1:10" s="26" customFormat="1" ht="18" customHeight="1" x14ac:dyDescent="0.35">
      <c r="B44" s="142" t="s">
        <v>49</v>
      </c>
      <c r="C44" s="176"/>
      <c r="D44" s="148">
        <f t="shared" si="4"/>
        <v>0</v>
      </c>
      <c r="E44" s="148">
        <f t="shared" si="4"/>
        <v>0</v>
      </c>
      <c r="F44" s="148">
        <f t="shared" si="4"/>
        <v>-178.62931731663701</v>
      </c>
      <c r="G44" s="148">
        <f t="shared" si="4"/>
        <v>-2130.720176294225</v>
      </c>
      <c r="H44" s="148">
        <f t="shared" si="3"/>
        <v>-2309.3494936108618</v>
      </c>
      <c r="I44" s="162"/>
      <c r="J44" s="149"/>
    </row>
    <row r="45" spans="1:10" s="26" customFormat="1" ht="18" customHeight="1" x14ac:dyDescent="0.35">
      <c r="B45" s="142" t="s">
        <v>50</v>
      </c>
      <c r="C45" s="176"/>
      <c r="D45" s="148">
        <f t="shared" si="4"/>
        <v>0</v>
      </c>
      <c r="E45" s="148">
        <f t="shared" si="4"/>
        <v>372.07660606060699</v>
      </c>
      <c r="F45" s="148">
        <f t="shared" si="4"/>
        <v>-743.16984350272855</v>
      </c>
      <c r="G45" s="148">
        <f t="shared" si="4"/>
        <v>-2267.0731905030393</v>
      </c>
      <c r="H45" s="148">
        <f t="shared" si="3"/>
        <v>-2638.1664279451606</v>
      </c>
      <c r="I45" s="162"/>
      <c r="J45" s="149"/>
    </row>
    <row r="46" spans="1:10" s="29" customFormat="1" ht="18" customHeight="1" x14ac:dyDescent="0.35">
      <c r="B46" s="143" t="s">
        <v>41</v>
      </c>
      <c r="C46" s="177"/>
      <c r="D46" s="150">
        <f t="shared" si="4"/>
        <v>176.07648464189458</v>
      </c>
      <c r="E46" s="150">
        <f t="shared" si="4"/>
        <v>-2590.3585214098021</v>
      </c>
      <c r="F46" s="150">
        <f t="shared" si="4"/>
        <v>-8750.3598577738267</v>
      </c>
      <c r="G46" s="150">
        <f t="shared" si="4"/>
        <v>263.21788325536909</v>
      </c>
      <c r="H46" s="150">
        <f t="shared" si="3"/>
        <v>-10901.424011286364</v>
      </c>
      <c r="I46" s="163"/>
      <c r="J46" s="151"/>
    </row>
    <row r="47" spans="1:10" s="26" customFormat="1" ht="18" customHeight="1" x14ac:dyDescent="0.35">
      <c r="B47" s="144" t="s">
        <v>51</v>
      </c>
      <c r="C47" s="176"/>
      <c r="D47" s="152">
        <f t="shared" si="4"/>
        <v>2663.7685569390087</v>
      </c>
      <c r="E47" s="152">
        <f t="shared" si="4"/>
        <v>15655.694331843537</v>
      </c>
      <c r="F47" s="152">
        <f t="shared" si="4"/>
        <v>28369.338449947798</v>
      </c>
      <c r="G47" s="152">
        <f t="shared" si="4"/>
        <v>30788.448034269619</v>
      </c>
      <c r="H47" s="152">
        <f t="shared" si="3"/>
        <v>77477.24937299997</v>
      </c>
      <c r="I47" s="162"/>
      <c r="J47" s="149"/>
    </row>
    <row r="48" spans="1:10" s="26" customFormat="1" ht="18" customHeight="1" x14ac:dyDescent="0.35">
      <c r="B48" s="144" t="s">
        <v>52</v>
      </c>
      <c r="C48" s="176"/>
      <c r="D48" s="152">
        <f t="shared" si="4"/>
        <v>-213.03807791865543</v>
      </c>
      <c r="E48" s="152">
        <f t="shared" si="4"/>
        <v>-1613.9068319049998</v>
      </c>
      <c r="F48" s="152">
        <f t="shared" si="4"/>
        <v>2325.7990016021959</v>
      </c>
      <c r="G48" s="152">
        <f t="shared" si="4"/>
        <v>13461.717205285389</v>
      </c>
      <c r="H48" s="152">
        <f t="shared" ref="H48:H53" si="5">SUM(D48:G48)</f>
        <v>13960.571297063931</v>
      </c>
      <c r="I48" s="162"/>
      <c r="J48" s="149"/>
    </row>
    <row r="49" spans="2:10" s="26" customFormat="1" ht="18" customHeight="1" x14ac:dyDescent="0.35">
      <c r="B49" s="144" t="s">
        <v>53</v>
      </c>
      <c r="C49" s="176"/>
      <c r="D49" s="152">
        <f t="shared" si="4"/>
        <v>130.4602980203465</v>
      </c>
      <c r="E49" s="152">
        <f t="shared" si="4"/>
        <v>725.46746452372554</v>
      </c>
      <c r="F49" s="152">
        <f t="shared" si="4"/>
        <v>5156.818670924501</v>
      </c>
      <c r="G49" s="152">
        <f t="shared" si="4"/>
        <v>4644.9086890739964</v>
      </c>
      <c r="H49" s="152">
        <f t="shared" si="5"/>
        <v>10657.655122542568</v>
      </c>
      <c r="I49" s="162"/>
      <c r="J49" s="149"/>
    </row>
    <row r="50" spans="2:10" s="26" customFormat="1" ht="18" customHeight="1" x14ac:dyDescent="0.35">
      <c r="B50" s="144" t="s">
        <v>54</v>
      </c>
      <c r="C50" s="176"/>
      <c r="D50" s="152">
        <f t="shared" si="4"/>
        <v>-1672.088999584762</v>
      </c>
      <c r="E50" s="152">
        <f t="shared" si="4"/>
        <v>-2091.7870916932707</v>
      </c>
      <c r="F50" s="152">
        <f t="shared" si="4"/>
        <v>-962.9675580178241</v>
      </c>
      <c r="G50" s="152">
        <f t="shared" si="4"/>
        <v>-678.61303070414215</v>
      </c>
      <c r="H50" s="152">
        <f t="shared" si="5"/>
        <v>-5405.4566799999993</v>
      </c>
      <c r="I50" s="162"/>
      <c r="J50" s="149"/>
    </row>
    <row r="51" spans="2:10" s="26" customFormat="1" ht="18" customHeight="1" x14ac:dyDescent="0.35">
      <c r="B51" s="144" t="s">
        <v>55</v>
      </c>
      <c r="C51" s="176"/>
      <c r="D51" s="152">
        <f t="shared" si="4"/>
        <v>-9.1324070000000006</v>
      </c>
      <c r="E51" s="152">
        <f t="shared" si="4"/>
        <v>-430.64317640341329</v>
      </c>
      <c r="F51" s="152">
        <f t="shared" si="4"/>
        <v>-178.46406348076735</v>
      </c>
      <c r="G51" s="152">
        <f t="shared" si="4"/>
        <v>-24.273972612259797</v>
      </c>
      <c r="H51" s="152">
        <f t="shared" si="5"/>
        <v>-642.51361949644047</v>
      </c>
      <c r="I51" s="162"/>
      <c r="J51" s="149"/>
    </row>
    <row r="52" spans="2:10" s="26" customFormat="1" ht="18" customHeight="1" x14ac:dyDescent="0.35">
      <c r="B52" s="144" t="s">
        <v>56</v>
      </c>
      <c r="C52" s="176"/>
      <c r="D52" s="152">
        <f t="shared" si="4"/>
        <v>0</v>
      </c>
      <c r="E52" s="152">
        <f t="shared" si="4"/>
        <v>-168.99758571428572</v>
      </c>
      <c r="F52" s="152">
        <f t="shared" si="4"/>
        <v>-275.86955478361233</v>
      </c>
      <c r="G52" s="152">
        <f t="shared" si="4"/>
        <v>200.45925670527117</v>
      </c>
      <c r="H52" s="152">
        <f t="shared" si="5"/>
        <v>-244.40788379262688</v>
      </c>
      <c r="I52" s="162"/>
      <c r="J52" s="149"/>
    </row>
    <row r="53" spans="2:10" s="26" customFormat="1" ht="18" customHeight="1" x14ac:dyDescent="0.35">
      <c r="B53" s="144" t="s">
        <v>57</v>
      </c>
      <c r="C53" s="176"/>
      <c r="D53" s="152">
        <f t="shared" si="4"/>
        <v>-265.49565914285722</v>
      </c>
      <c r="E53" s="152">
        <f t="shared" si="4"/>
        <v>-44.049112349794768</v>
      </c>
      <c r="F53" s="152">
        <f t="shared" si="4"/>
        <v>664.86314236424005</v>
      </c>
      <c r="G53" s="152">
        <f t="shared" si="4"/>
        <v>1318.9105429338663</v>
      </c>
      <c r="H53" s="152">
        <f t="shared" si="5"/>
        <v>1674.2289138054543</v>
      </c>
      <c r="I53" s="162"/>
      <c r="J53" s="149"/>
    </row>
    <row r="54" spans="2:10" s="29" customFormat="1" ht="18" customHeight="1" x14ac:dyDescent="0.35">
      <c r="B54" s="145" t="s">
        <v>42</v>
      </c>
      <c r="C54" s="177"/>
      <c r="D54" s="153">
        <f t="shared" si="4"/>
        <v>634.47371131307227</v>
      </c>
      <c r="E54" s="153">
        <f t="shared" si="4"/>
        <v>12031.777998301506</v>
      </c>
      <c r="F54" s="153">
        <f t="shared" si="4"/>
        <v>35099.51808855655</v>
      </c>
      <c r="G54" s="153">
        <f t="shared" si="4"/>
        <v>49711.556724951741</v>
      </c>
      <c r="H54" s="153">
        <f>SUM(D54:G54)</f>
        <v>97477.326523122872</v>
      </c>
      <c r="I54" s="157"/>
      <c r="J54" s="151"/>
    </row>
    <row r="55" spans="2:10" s="26" customFormat="1" ht="24.9" customHeight="1" x14ac:dyDescent="0.35">
      <c r="B55" s="146" t="s">
        <v>59</v>
      </c>
      <c r="C55" s="177"/>
      <c r="D55" s="154">
        <f>IF(D$21=0,"",SUM(D46+D54))</f>
        <v>810.55019595496685</v>
      </c>
      <c r="E55" s="154">
        <f>IF(E$21=0,"",SUM(E46+E54))</f>
        <v>9441.4194768917041</v>
      </c>
      <c r="F55" s="154">
        <f>IF(F$21=0,"",SUM(F46+F54))</f>
        <v>26349.158230782723</v>
      </c>
      <c r="G55" s="154">
        <f>IF(G$21=0,"",SUM(G46+G54))</f>
        <v>49974.77460820711</v>
      </c>
      <c r="H55" s="154">
        <f>SUM(D55:G55)</f>
        <v>86575.902511836495</v>
      </c>
      <c r="I55" s="157"/>
      <c r="J55" s="149"/>
    </row>
    <row r="56" spans="2:10" s="26" customFormat="1" ht="24.9" customHeight="1" x14ac:dyDescent="0.35">
      <c r="B56" s="146" t="s">
        <v>60</v>
      </c>
      <c r="C56" s="177"/>
      <c r="D56" s="154">
        <f>D55</f>
        <v>810.55019595496685</v>
      </c>
      <c r="E56" s="154">
        <f>D56+E55</f>
        <v>10251.969672846672</v>
      </c>
      <c r="F56" s="154">
        <f>E56+F55</f>
        <v>36601.127903629393</v>
      </c>
      <c r="G56" s="154">
        <f>F56+G55</f>
        <v>86575.902511836495</v>
      </c>
      <c r="H56" s="154"/>
      <c r="I56" s="157"/>
      <c r="J56" s="149"/>
    </row>
    <row r="57" spans="2:10" s="26" customFormat="1" ht="18" customHeight="1" x14ac:dyDescent="0.35">
      <c r="B57" s="147"/>
      <c r="C57" s="178"/>
      <c r="D57" s="57" t="s">
        <v>0</v>
      </c>
      <c r="E57" s="57"/>
      <c r="F57" s="57"/>
      <c r="G57" s="57"/>
      <c r="H57" s="57"/>
      <c r="I57" s="164"/>
    </row>
    <row r="58" spans="2:10" s="26" customFormat="1" ht="36" customHeight="1" x14ac:dyDescent="0.35">
      <c r="B58" s="21" t="s">
        <v>156</v>
      </c>
      <c r="C58" s="175"/>
      <c r="D58" s="21" t="s">
        <v>1</v>
      </c>
      <c r="E58" s="21" t="s">
        <v>2</v>
      </c>
      <c r="F58" s="21" t="s">
        <v>3</v>
      </c>
      <c r="G58" s="21" t="s">
        <v>4</v>
      </c>
      <c r="H58" s="21" t="s">
        <v>9</v>
      </c>
      <c r="I58" s="161"/>
      <c r="J58" s="22"/>
    </row>
    <row r="59" spans="2:10" s="26" customFormat="1" ht="18" customHeight="1" x14ac:dyDescent="0.35">
      <c r="B59" s="142" t="s">
        <v>47</v>
      </c>
      <c r="C59" s="176"/>
      <c r="D59" s="88">
        <f>(IF(D$21=0,"",D8/D25-1))</f>
        <v>0.12920246561038207</v>
      </c>
      <c r="E59" s="88">
        <f>(IF(E$21=0,"",E8/E25-1))</f>
        <v>-0.37129234936216204</v>
      </c>
      <c r="F59" s="88">
        <f>(IF(F$21=0,"",F8/F25-1))</f>
        <v>-0.29027699714437416</v>
      </c>
      <c r="G59" s="88">
        <f>(IF(G$21=0,"",G8/G25-1))</f>
        <v>0.26497861736519646</v>
      </c>
      <c r="H59" s="88">
        <f>(IF(H42=0,"",H8/H25-1))</f>
        <v>-0.10041362050700708</v>
      </c>
      <c r="I59" s="165"/>
      <c r="J59" s="27"/>
    </row>
    <row r="60" spans="2:10" s="26" customFormat="1" ht="18" customHeight="1" x14ac:dyDescent="0.35">
      <c r="B60" s="142" t="s">
        <v>48</v>
      </c>
      <c r="C60" s="176"/>
      <c r="D60" s="88">
        <f t="shared" ref="D60:G71" si="6">(IF(D$21=0,"",D9/D26-1))</f>
        <v>0.5127525224062417</v>
      </c>
      <c r="E60" s="88">
        <f t="shared" si="6"/>
        <v>-6.1098668128986344E-2</v>
      </c>
      <c r="F60" s="88">
        <f t="shared" si="6"/>
        <v>-0.30479926117081624</v>
      </c>
      <c r="G60" s="88">
        <f t="shared" si="6"/>
        <v>7.818148116049195E-2</v>
      </c>
      <c r="H60" s="88">
        <f t="shared" ref="H60:H72" si="7">(IF(H43=0,"",H9/H26-1))</f>
        <v>-6.2427106389215448E-2</v>
      </c>
      <c r="I60" s="165"/>
      <c r="J60" s="27"/>
    </row>
    <row r="61" spans="2:10" s="26" customFormat="1" ht="18" customHeight="1" x14ac:dyDescent="0.35">
      <c r="B61" s="142" t="s">
        <v>49</v>
      </c>
      <c r="C61" s="176"/>
      <c r="D61" s="88"/>
      <c r="E61" s="88"/>
      <c r="F61" s="88">
        <f t="shared" si="6"/>
        <v>-0.3611151148845736</v>
      </c>
      <c r="G61" s="88">
        <f t="shared" si="6"/>
        <v>-1</v>
      </c>
      <c r="H61" s="88">
        <f t="shared" si="7"/>
        <v>-0.87962468649055081</v>
      </c>
      <c r="I61" s="165"/>
      <c r="J61" s="27"/>
    </row>
    <row r="62" spans="2:10" s="26" customFormat="1" ht="18" customHeight="1" x14ac:dyDescent="0.35">
      <c r="B62" s="142" t="s">
        <v>50</v>
      </c>
      <c r="C62" s="176"/>
      <c r="D62" s="88"/>
      <c r="E62" s="88"/>
      <c r="F62" s="88">
        <f t="shared" si="6"/>
        <v>-1.4055624527777029</v>
      </c>
      <c r="G62" s="88">
        <f t="shared" si="6"/>
        <v>-0.99542435715381639</v>
      </c>
      <c r="H62" s="88">
        <f t="shared" si="7"/>
        <v>-0.94011087333783872</v>
      </c>
      <c r="I62" s="165"/>
      <c r="J62" s="27"/>
    </row>
    <row r="63" spans="2:10" s="29" customFormat="1" ht="18" customHeight="1" x14ac:dyDescent="0.35">
      <c r="B63" s="143" t="s">
        <v>41</v>
      </c>
      <c r="C63" s="177"/>
      <c r="D63" s="59">
        <f t="shared" si="6"/>
        <v>0.18681625907524335</v>
      </c>
      <c r="E63" s="59">
        <f t="shared" si="6"/>
        <v>-0.17482101317394638</v>
      </c>
      <c r="F63" s="59">
        <f t="shared" si="6"/>
        <v>-0.32260521072331305</v>
      </c>
      <c r="G63" s="59">
        <f t="shared" si="6"/>
        <v>6.1739711280581755E-3</v>
      </c>
      <c r="H63" s="59">
        <f t="shared" si="7"/>
        <v>-0.12747632167918976</v>
      </c>
      <c r="I63" s="158"/>
      <c r="J63" s="33"/>
    </row>
    <row r="64" spans="2:10" s="26" customFormat="1" ht="18" customHeight="1" x14ac:dyDescent="0.35">
      <c r="B64" s="144" t="s">
        <v>51</v>
      </c>
      <c r="C64" s="176"/>
      <c r="D64" s="89">
        <f t="shared" si="6"/>
        <v>0.12111452731607497</v>
      </c>
      <c r="E64" s="89">
        <f t="shared" si="6"/>
        <v>0.48749097843707534</v>
      </c>
      <c r="F64" s="89">
        <f t="shared" si="6"/>
        <v>0.93433540071132626</v>
      </c>
      <c r="G64" s="89">
        <f t="shared" si="6"/>
        <v>0.83695900706594206</v>
      </c>
      <c r="H64" s="89">
        <f t="shared" si="7"/>
        <v>0.63894627267297577</v>
      </c>
      <c r="I64" s="165"/>
      <c r="J64" s="27"/>
    </row>
    <row r="65" spans="2:10" s="26" customFormat="1" ht="18" customHeight="1" x14ac:dyDescent="0.35">
      <c r="B65" s="144" t="s">
        <v>52</v>
      </c>
      <c r="C65" s="176"/>
      <c r="D65" s="89">
        <f t="shared" si="6"/>
        <v>-0.5023186415200217</v>
      </c>
      <c r="E65" s="89">
        <f t="shared" si="6"/>
        <v>-0.80720644457714663</v>
      </c>
      <c r="F65" s="89">
        <f t="shared" si="6"/>
        <v>0.93628577123362189</v>
      </c>
      <c r="G65" s="89">
        <f t="shared" si="6"/>
        <v>5.1671623580868813</v>
      </c>
      <c r="H65" s="89">
        <f t="shared" si="7"/>
        <v>1.8582391520695838</v>
      </c>
      <c r="I65" s="165"/>
      <c r="J65" s="27"/>
    </row>
    <row r="66" spans="2:10" s="26" customFormat="1" ht="18" customHeight="1" x14ac:dyDescent="0.35">
      <c r="B66" s="144" t="s">
        <v>53</v>
      </c>
      <c r="C66" s="176"/>
      <c r="D66" s="89">
        <f t="shared" si="6"/>
        <v>0.12626978748934969</v>
      </c>
      <c r="E66" s="89">
        <f t="shared" si="6"/>
        <v>0.11703927336175779</v>
      </c>
      <c r="F66" s="89">
        <f t="shared" si="6"/>
        <v>0.76798068086558646</v>
      </c>
      <c r="G66" s="89">
        <f t="shared" si="6"/>
        <v>1.4197430734742658</v>
      </c>
      <c r="H66" s="89">
        <f>(IF(H49=0,"",H15/H32-1))</f>
        <v>0.61897924386146452</v>
      </c>
      <c r="I66" s="165"/>
      <c r="J66" s="27"/>
    </row>
    <row r="67" spans="2:10" s="26" customFormat="1" ht="18" customHeight="1" x14ac:dyDescent="0.35">
      <c r="B67" s="144" t="s">
        <v>54</v>
      </c>
      <c r="C67" s="176"/>
      <c r="D67" s="89">
        <f t="shared" si="6"/>
        <v>-0.62020441882301758</v>
      </c>
      <c r="E67" s="89">
        <f t="shared" si="6"/>
        <v>-0.64064501639906846</v>
      </c>
      <c r="F67" s="89">
        <f t="shared" si="6"/>
        <v>-0.30827643727538756</v>
      </c>
      <c r="G67" s="89">
        <f t="shared" si="6"/>
        <v>-0.25563279899763891</v>
      </c>
      <c r="H67" s="89">
        <f t="shared" si="7"/>
        <v>-0.4604499482593386</v>
      </c>
      <c r="I67" s="165"/>
      <c r="J67" s="27"/>
    </row>
    <row r="68" spans="2:10" s="26" customFormat="1" ht="18" customHeight="1" x14ac:dyDescent="0.35">
      <c r="B68" s="144" t="s">
        <v>55</v>
      </c>
      <c r="C68" s="176"/>
      <c r="D68" s="89">
        <f t="shared" si="6"/>
        <v>-0.85333735626153229</v>
      </c>
      <c r="E68" s="89">
        <f t="shared" si="6"/>
        <v>-0.85616054871115144</v>
      </c>
      <c r="F68" s="89">
        <f t="shared" si="6"/>
        <v>-0.50532680641510797</v>
      </c>
      <c r="G68" s="89">
        <f t="shared" si="6"/>
        <v>-0.11937757606631905</v>
      </c>
      <c r="H68" s="89">
        <f t="shared" si="7"/>
        <v>-0.60036841702644284</v>
      </c>
      <c r="I68" s="165"/>
      <c r="J68" s="27"/>
    </row>
    <row r="69" spans="2:10" s="26" customFormat="1" ht="18" customHeight="1" x14ac:dyDescent="0.35">
      <c r="B69" s="144" t="s">
        <v>56</v>
      </c>
      <c r="C69" s="176"/>
      <c r="D69" s="89"/>
      <c r="E69" s="89">
        <f t="shared" si="6"/>
        <v>-1</v>
      </c>
      <c r="F69" s="89">
        <f t="shared" si="6"/>
        <v>-0.9015473720050744</v>
      </c>
      <c r="G69" s="89">
        <f t="shared" si="6"/>
        <v>0.98265745318553432</v>
      </c>
      <c r="H69" s="89">
        <f t="shared" si="7"/>
        <v>-0.35995784298041789</v>
      </c>
      <c r="I69" s="165"/>
      <c r="J69" s="27"/>
    </row>
    <row r="70" spans="2:10" s="26" customFormat="1" ht="18" customHeight="1" x14ac:dyDescent="0.35">
      <c r="B70" s="144" t="s">
        <v>57</v>
      </c>
      <c r="C70" s="176"/>
      <c r="D70" s="89">
        <f t="shared" si="6"/>
        <v>-0.24192493958231021</v>
      </c>
      <c r="E70" s="89">
        <f t="shared" si="6"/>
        <v>-2.4174281509612427E-2</v>
      </c>
      <c r="F70" s="89">
        <f t="shared" si="6"/>
        <v>0.40136671779831978</v>
      </c>
      <c r="G70" s="89">
        <f t="shared" si="6"/>
        <v>1.079598852667349</v>
      </c>
      <c r="H70" s="89">
        <f t="shared" si="7"/>
        <v>0.28877253985903861</v>
      </c>
      <c r="I70" s="165"/>
      <c r="J70" s="27"/>
    </row>
    <row r="71" spans="2:10" s="29" customFormat="1" ht="18" customHeight="1" x14ac:dyDescent="0.35">
      <c r="B71" s="145" t="s">
        <v>42</v>
      </c>
      <c r="C71" s="177"/>
      <c r="D71" s="90">
        <f t="shared" si="6"/>
        <v>2.32789488769094E-2</v>
      </c>
      <c r="E71" s="90">
        <f t="shared" si="6"/>
        <v>0.26115178206941825</v>
      </c>
      <c r="F71" s="90">
        <f t="shared" si="6"/>
        <v>0.77996605864822599</v>
      </c>
      <c r="G71" s="90">
        <f t="shared" si="6"/>
        <v>1.0588951381218648</v>
      </c>
      <c r="H71" s="90">
        <f t="shared" si="7"/>
        <v>0.5897879863875819</v>
      </c>
      <c r="I71" s="158"/>
      <c r="J71" s="33"/>
    </row>
    <row r="72" spans="2:10" s="26" customFormat="1" ht="24.9" customHeight="1" x14ac:dyDescent="0.35">
      <c r="B72" s="146" t="s">
        <v>59</v>
      </c>
      <c r="C72" s="177"/>
      <c r="D72" s="94">
        <f>(IF(D$21=0,"",D21/D38-1))</f>
        <v>2.8745190333711923E-2</v>
      </c>
      <c r="E72" s="94">
        <f>(IF(E$21=0,"",E21/E38-1))</f>
        <v>0.15505907517658346</v>
      </c>
      <c r="F72" s="94">
        <f>(IF(F$21=0,"",F21/F38-1))</f>
        <v>0.36532430676486638</v>
      </c>
      <c r="G72" s="94">
        <f>(IF(G$21=0,"",G21/G38-1))</f>
        <v>0.55787802264013409</v>
      </c>
      <c r="H72" s="94">
        <f t="shared" si="7"/>
        <v>0.34520937242003802</v>
      </c>
      <c r="I72" s="158"/>
      <c r="J72" s="28"/>
    </row>
    <row r="73" spans="2:10" s="26" customFormat="1" ht="24.9" customHeight="1" x14ac:dyDescent="0.35">
      <c r="B73" s="146" t="s">
        <v>60</v>
      </c>
      <c r="C73" s="177"/>
      <c r="D73" s="94">
        <f>IF(D$21=0,"",D22/D39-1)</f>
        <v>2.8745190333711923E-2</v>
      </c>
      <c r="E73" s="94">
        <f>IF(E$21=0,"",E22/E39-1)</f>
        <v>0.11507824989866733</v>
      </c>
      <c r="F73" s="94">
        <f>IF(F$21=0,"",F22/F39-1)</f>
        <v>0.2270367705759746</v>
      </c>
      <c r="G73" s="94">
        <f>IF(G$21=0,"",G22/G39-1)</f>
        <v>0.34520937242003802</v>
      </c>
      <c r="H73" s="94"/>
      <c r="I73" s="158"/>
      <c r="J73" s="28"/>
    </row>
    <row r="75" spans="2:10" ht="46.8" x14ac:dyDescent="0.3">
      <c r="B75" s="170" t="str">
        <f>Costs!B83</f>
        <v>* The financial information contained within this report is confidential and may contain immaterial revisions from other company financial statements.</v>
      </c>
      <c r="C75" s="179"/>
      <c r="D75" s="107"/>
      <c r="E75" s="107"/>
      <c r="F75" s="107"/>
      <c r="G75" s="107"/>
      <c r="H75" s="107"/>
      <c r="I75" s="166"/>
    </row>
  </sheetData>
  <mergeCells count="1">
    <mergeCell ref="B2:B5"/>
  </mergeCells>
  <pageMargins left="0.7" right="0.7" top="0.75" bottom="0.75" header="0.3" footer="0.3"/>
  <pageSetup scale="41" orientation="portrait" r:id="rId1"/>
  <headerFooter>
    <oddHeader>&amp;RNP</oddHeader>
    <oddFooter>&amp;CTab 3 of 12&amp;RExhibit 1 - NP</oddFooter>
  </headerFooter>
  <colBreaks count="1" manualBreakCount="1">
    <brk id="9" max="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view="pageBreakPreview" zoomScale="60" zoomScaleNormal="70" zoomScalePageLayoutView="70" workbookViewId="0">
      <selection activeCell="J43" sqref="J43"/>
    </sheetView>
  </sheetViews>
  <sheetFormatPr defaultColWidth="9.109375" defaultRowHeight="14.4" x14ac:dyDescent="0.3"/>
  <cols>
    <col min="1" max="1" width="6.33203125" style="55" customWidth="1"/>
    <col min="2" max="2" width="66.6640625" style="55" customWidth="1"/>
    <col min="3" max="7" width="24.6640625" style="55" customWidth="1"/>
    <col min="8" max="8" width="1.6640625" style="55" customWidth="1"/>
    <col min="9" max="13" width="9.109375" style="55"/>
    <col min="14" max="14" width="12" style="55" customWidth="1"/>
    <col min="15" max="16384" width="9.109375" style="55"/>
  </cols>
  <sheetData>
    <row r="1" spans="2:8" ht="15.75" thickBot="1" x14ac:dyDescent="0.3"/>
    <row r="2" spans="2:8" ht="30" customHeight="1" x14ac:dyDescent="0.6">
      <c r="B2" s="394" t="s">
        <v>126</v>
      </c>
      <c r="C2" s="120" t="s">
        <v>65</v>
      </c>
      <c r="D2" s="121"/>
      <c r="E2" s="122"/>
      <c r="F2" s="122"/>
      <c r="G2" s="123"/>
      <c r="H2" s="7"/>
    </row>
    <row r="3" spans="2:8" ht="30" customHeight="1" x14ac:dyDescent="0.6">
      <c r="B3" s="395"/>
      <c r="C3" s="129" t="str">
        <f>Costs!$D$3</f>
        <v>Report Date: 02/28/14</v>
      </c>
      <c r="D3" s="130"/>
      <c r="E3" s="45"/>
      <c r="F3" s="45"/>
      <c r="G3" s="131"/>
      <c r="H3" s="7"/>
    </row>
    <row r="4" spans="2:8" ht="30" customHeight="1" x14ac:dyDescent="0.6">
      <c r="B4" s="395"/>
      <c r="C4" s="129" t="s">
        <v>97</v>
      </c>
      <c r="D4" s="130"/>
      <c r="E4" s="45"/>
      <c r="F4" s="45"/>
      <c r="G4" s="131"/>
      <c r="H4" s="7"/>
    </row>
    <row r="5" spans="2:8" ht="30" customHeight="1" thickBot="1" x14ac:dyDescent="0.65">
      <c r="B5" s="396"/>
      <c r="C5" s="125" t="s">
        <v>58</v>
      </c>
      <c r="D5" s="126"/>
      <c r="E5" s="127"/>
      <c r="F5" s="127"/>
      <c r="G5" s="128"/>
      <c r="H5" s="7"/>
    </row>
    <row r="7" spans="2:8" s="57" customFormat="1" ht="36" customHeight="1" x14ac:dyDescent="0.3">
      <c r="B7" s="21" t="s">
        <v>17</v>
      </c>
      <c r="C7" s="21" t="s">
        <v>5</v>
      </c>
      <c r="D7" s="21" t="s">
        <v>6</v>
      </c>
      <c r="E7" s="21" t="s">
        <v>7</v>
      </c>
      <c r="F7" s="21" t="s">
        <v>8</v>
      </c>
      <c r="G7" s="21" t="s">
        <v>10</v>
      </c>
      <c r="H7" s="22"/>
    </row>
    <row r="8" spans="2:8" s="57" customFormat="1" ht="18" customHeight="1" x14ac:dyDescent="0.3">
      <c r="B8" s="76" t="s">
        <v>47</v>
      </c>
      <c r="C8" s="148"/>
      <c r="D8" s="148"/>
      <c r="E8" s="148"/>
      <c r="F8" s="148"/>
      <c r="G8" s="148"/>
      <c r="H8" s="31"/>
    </row>
    <row r="9" spans="2:8" s="57" customFormat="1" ht="18" customHeight="1" x14ac:dyDescent="0.3">
      <c r="B9" s="76" t="s">
        <v>48</v>
      </c>
      <c r="C9" s="148"/>
      <c r="D9" s="148"/>
      <c r="E9" s="331"/>
      <c r="F9" s="148"/>
      <c r="G9" s="148"/>
      <c r="H9" s="31"/>
    </row>
    <row r="10" spans="2:8" s="57" customFormat="1" ht="18" customHeight="1" x14ac:dyDescent="0.3">
      <c r="B10" s="76" t="s">
        <v>49</v>
      </c>
      <c r="C10" s="148"/>
      <c r="D10" s="299"/>
      <c r="E10" s="352"/>
      <c r="F10" s="322"/>
      <c r="G10" s="148"/>
      <c r="H10" s="31"/>
    </row>
    <row r="11" spans="2:8" s="57" customFormat="1" ht="18" customHeight="1" x14ac:dyDescent="0.3">
      <c r="B11" s="76" t="s">
        <v>50</v>
      </c>
      <c r="C11" s="148"/>
      <c r="D11" s="299"/>
      <c r="E11" s="250"/>
      <c r="F11" s="322"/>
      <c r="G11" s="148"/>
      <c r="H11" s="31"/>
    </row>
    <row r="12" spans="2:8" s="58" customFormat="1" ht="18" customHeight="1" x14ac:dyDescent="0.3">
      <c r="B12" s="77" t="s">
        <v>41</v>
      </c>
      <c r="C12" s="150"/>
      <c r="D12" s="300"/>
      <c r="E12" s="353"/>
      <c r="F12" s="323"/>
      <c r="G12" s="150"/>
      <c r="H12" s="32"/>
    </row>
    <row r="13" spans="2:8" s="57" customFormat="1" ht="18" customHeight="1" x14ac:dyDescent="0.3">
      <c r="B13" s="80" t="s">
        <v>51</v>
      </c>
      <c r="C13" s="152"/>
      <c r="D13" s="301"/>
      <c r="E13" s="354"/>
      <c r="F13" s="324"/>
      <c r="G13" s="152"/>
      <c r="H13" s="31"/>
    </row>
    <row r="14" spans="2:8" s="57" customFormat="1" ht="18" customHeight="1" x14ac:dyDescent="0.3">
      <c r="B14" s="80" t="s">
        <v>52</v>
      </c>
      <c r="C14" s="152"/>
      <c r="D14" s="301"/>
      <c r="E14" s="251"/>
      <c r="F14" s="324"/>
      <c r="G14" s="152"/>
      <c r="H14" s="31"/>
    </row>
    <row r="15" spans="2:8" s="57" customFormat="1" ht="18" customHeight="1" x14ac:dyDescent="0.3">
      <c r="B15" s="80" t="s">
        <v>53</v>
      </c>
      <c r="C15" s="152"/>
      <c r="D15" s="301"/>
      <c r="E15" s="354"/>
      <c r="F15" s="324"/>
      <c r="G15" s="152"/>
      <c r="H15" s="31"/>
    </row>
    <row r="16" spans="2:8" s="57" customFormat="1" ht="18" customHeight="1" x14ac:dyDescent="0.3">
      <c r="B16" s="80" t="s">
        <v>54</v>
      </c>
      <c r="C16" s="152"/>
      <c r="D16" s="301"/>
      <c r="E16" s="251"/>
      <c r="F16" s="324"/>
      <c r="G16" s="152"/>
      <c r="H16" s="31"/>
    </row>
    <row r="17" spans="1:8" s="57" customFormat="1" ht="18" customHeight="1" x14ac:dyDescent="0.3">
      <c r="B17" s="80" t="s">
        <v>55</v>
      </c>
      <c r="C17" s="152"/>
      <c r="D17" s="301"/>
      <c r="E17" s="354"/>
      <c r="F17" s="324"/>
      <c r="G17" s="152"/>
      <c r="H17" s="31"/>
    </row>
    <row r="18" spans="1:8" s="57" customFormat="1" ht="18" customHeight="1" x14ac:dyDescent="0.3">
      <c r="B18" s="80" t="s">
        <v>56</v>
      </c>
      <c r="C18" s="152"/>
      <c r="D18" s="301"/>
      <c r="E18" s="251"/>
      <c r="F18" s="324"/>
      <c r="G18" s="152"/>
      <c r="H18" s="31"/>
    </row>
    <row r="19" spans="1:8" s="57" customFormat="1" ht="18" customHeight="1" x14ac:dyDescent="0.3">
      <c r="B19" s="80" t="s">
        <v>57</v>
      </c>
      <c r="C19" s="152"/>
      <c r="D19" s="301"/>
      <c r="E19" s="152"/>
      <c r="F19" s="324"/>
      <c r="G19" s="152"/>
      <c r="H19" s="31"/>
    </row>
    <row r="20" spans="1:8" s="58" customFormat="1" ht="18" customHeight="1" x14ac:dyDescent="0.3">
      <c r="B20" s="82" t="s">
        <v>42</v>
      </c>
      <c r="C20" s="153"/>
      <c r="D20" s="153"/>
      <c r="E20" s="345"/>
      <c r="F20" s="153"/>
      <c r="G20" s="153"/>
      <c r="H20" s="32"/>
    </row>
    <row r="21" spans="1:8" s="57" customFormat="1" ht="24.9" customHeight="1" x14ac:dyDescent="0.3">
      <c r="B21" s="98" t="s">
        <v>59</v>
      </c>
      <c r="C21" s="154"/>
      <c r="D21" s="154"/>
      <c r="E21" s="154"/>
      <c r="F21" s="154"/>
      <c r="G21" s="154"/>
      <c r="H21" s="31"/>
    </row>
    <row r="22" spans="1:8" s="57" customFormat="1" ht="24.9" customHeight="1" x14ac:dyDescent="0.3">
      <c r="B22" s="98" t="s">
        <v>60</v>
      </c>
      <c r="C22" s="154"/>
      <c r="D22" s="154"/>
      <c r="E22" s="154"/>
      <c r="F22" s="154"/>
      <c r="G22" s="154"/>
      <c r="H22" s="31"/>
    </row>
    <row r="23" spans="1:8" s="57" customFormat="1" ht="18" customHeight="1" x14ac:dyDescent="0.3"/>
    <row r="24" spans="1:8" s="57" customFormat="1" ht="36" customHeight="1" x14ac:dyDescent="0.3">
      <c r="A24" s="54"/>
      <c r="B24" s="21" t="s">
        <v>61</v>
      </c>
      <c r="C24" s="21" t="s">
        <v>5</v>
      </c>
      <c r="D24" s="21" t="s">
        <v>6</v>
      </c>
      <c r="E24" s="21" t="s">
        <v>7</v>
      </c>
      <c r="F24" s="21" t="s">
        <v>8</v>
      </c>
      <c r="G24" s="21" t="s">
        <v>10</v>
      </c>
      <c r="H24" s="22"/>
    </row>
    <row r="25" spans="1:8" s="57" customFormat="1" ht="18" customHeight="1" x14ac:dyDescent="0.3">
      <c r="A25" s="54"/>
      <c r="B25" s="76" t="s">
        <v>47</v>
      </c>
      <c r="C25" s="148">
        <v>4092.8925460388318</v>
      </c>
      <c r="D25" s="148">
        <v>5981.9198749798252</v>
      </c>
      <c r="E25" s="148">
        <v>7870.9472039208231</v>
      </c>
      <c r="F25" s="148">
        <v>9759.9745328618264</v>
      </c>
      <c r="G25" s="148">
        <v>27705.734157801307</v>
      </c>
      <c r="H25" s="31"/>
    </row>
    <row r="26" spans="1:8" s="57" customFormat="1" ht="18" customHeight="1" x14ac:dyDescent="0.3">
      <c r="A26" s="54"/>
      <c r="B26" s="76" t="s">
        <v>48</v>
      </c>
      <c r="C26" s="148">
        <v>9235.8156331559403</v>
      </c>
      <c r="D26" s="148">
        <v>13498.499771535597</v>
      </c>
      <c r="E26" s="148">
        <v>17761.183909915257</v>
      </c>
      <c r="F26" s="148">
        <v>22023.868048294924</v>
      </c>
      <c r="G26" s="148">
        <v>62519.367362901714</v>
      </c>
      <c r="H26" s="31"/>
    </row>
    <row r="27" spans="1:8" s="57" customFormat="1" ht="18" customHeight="1" x14ac:dyDescent="0.3">
      <c r="A27" s="54"/>
      <c r="B27" s="76" t="s">
        <v>49</v>
      </c>
      <c r="C27" s="148">
        <v>446.16199497941648</v>
      </c>
      <c r="D27" s="148">
        <v>652.08291573914664</v>
      </c>
      <c r="E27" s="148">
        <v>858.00383649887726</v>
      </c>
      <c r="F27" s="148">
        <v>1063.9247572586082</v>
      </c>
      <c r="G27" s="148">
        <v>3020.1735044760485</v>
      </c>
      <c r="H27" s="31"/>
    </row>
    <row r="28" spans="1:8" s="57" customFormat="1" ht="18" customHeight="1" x14ac:dyDescent="0.3">
      <c r="A28" s="54"/>
      <c r="B28" s="76" t="s">
        <v>50</v>
      </c>
      <c r="C28" s="148">
        <v>476.89572891553286</v>
      </c>
      <c r="D28" s="148">
        <v>697.00144995347068</v>
      </c>
      <c r="E28" s="148">
        <v>917.10717099140879</v>
      </c>
      <c r="F28" s="148">
        <v>1137.2128920293471</v>
      </c>
      <c r="G28" s="148">
        <v>3228.2172418897594</v>
      </c>
      <c r="H28" s="31"/>
    </row>
    <row r="29" spans="1:8" s="58" customFormat="1" ht="18" customHeight="1" x14ac:dyDescent="0.3">
      <c r="A29" s="54"/>
      <c r="B29" s="77" t="s">
        <v>41</v>
      </c>
      <c r="C29" s="150">
        <v>14251.765903089721</v>
      </c>
      <c r="D29" s="150">
        <v>20829.504012208039</v>
      </c>
      <c r="E29" s="150">
        <v>27407.242121326366</v>
      </c>
      <c r="F29" s="150">
        <v>33984.980230444708</v>
      </c>
      <c r="G29" s="150">
        <v>96473.492267068825</v>
      </c>
      <c r="H29" s="32"/>
    </row>
    <row r="30" spans="1:8" s="57" customFormat="1" ht="18" customHeight="1" x14ac:dyDescent="0.3">
      <c r="A30" s="54"/>
      <c r="B30" s="80" t="s">
        <v>51</v>
      </c>
      <c r="C30" s="152">
        <v>27472.62038233909</v>
      </c>
      <c r="D30" s="152">
        <v>22441.323338066777</v>
      </c>
      <c r="E30" s="152">
        <v>21217.251155990401</v>
      </c>
      <c r="F30" s="152">
        <v>25705.515823603731</v>
      </c>
      <c r="G30" s="152">
        <v>96836.710699999996</v>
      </c>
      <c r="H30" s="31"/>
    </row>
    <row r="31" spans="1:8" s="57" customFormat="1" ht="18" customHeight="1" x14ac:dyDescent="0.3">
      <c r="A31" s="54"/>
      <c r="B31" s="80" t="s">
        <v>52</v>
      </c>
      <c r="C31" s="152">
        <v>4589.4774705075615</v>
      </c>
      <c r="D31" s="152">
        <v>3883.3856855993081</v>
      </c>
      <c r="E31" s="152">
        <v>3520.6129714519848</v>
      </c>
      <c r="F31" s="152">
        <v>3774.4128724411439</v>
      </c>
      <c r="G31" s="152">
        <v>15767.888999999997</v>
      </c>
      <c r="H31" s="31"/>
    </row>
    <row r="32" spans="1:8" s="57" customFormat="1" ht="18" customHeight="1" x14ac:dyDescent="0.3">
      <c r="A32" s="54"/>
      <c r="B32" s="80" t="s">
        <v>53</v>
      </c>
      <c r="C32" s="152">
        <v>4529.4182408392562</v>
      </c>
      <c r="D32" s="152">
        <v>15097.105833739774</v>
      </c>
      <c r="E32" s="152">
        <v>10944.900370706036</v>
      </c>
      <c r="F32" s="152">
        <v>6071.4221547149327</v>
      </c>
      <c r="G32" s="152">
        <v>36642.846599999997</v>
      </c>
      <c r="H32" s="31"/>
    </row>
    <row r="33" spans="1:8" s="57" customFormat="1" ht="18" customHeight="1" x14ac:dyDescent="0.3">
      <c r="A33" s="54"/>
      <c r="B33" s="80" t="s">
        <v>54</v>
      </c>
      <c r="C33" s="152">
        <v>2456.5086205572288</v>
      </c>
      <c r="D33" s="152">
        <v>3527.2944295180723</v>
      </c>
      <c r="E33" s="152">
        <v>3608.278230195785</v>
      </c>
      <c r="F33" s="152">
        <v>2357.5284197289147</v>
      </c>
      <c r="G33" s="152">
        <v>11949.609700000001</v>
      </c>
      <c r="H33" s="31"/>
    </row>
    <row r="34" spans="1:8" s="57" customFormat="1" ht="18" customHeight="1" x14ac:dyDescent="0.3">
      <c r="A34" s="54"/>
      <c r="B34" s="80" t="s">
        <v>55</v>
      </c>
      <c r="C34" s="152">
        <v>215.04060345997374</v>
      </c>
      <c r="D34" s="152">
        <v>320.35686422986515</v>
      </c>
      <c r="E34" s="152">
        <v>320.35686422986493</v>
      </c>
      <c r="F34" s="152">
        <v>214.44456808029616</v>
      </c>
      <c r="G34" s="152">
        <v>1070.1989000000001</v>
      </c>
      <c r="H34" s="31"/>
    </row>
    <row r="35" spans="1:8" s="57" customFormat="1" ht="18" customHeight="1" x14ac:dyDescent="0.3">
      <c r="A35" s="54"/>
      <c r="B35" s="80" t="s">
        <v>56</v>
      </c>
      <c r="C35" s="152">
        <v>358.82679639639633</v>
      </c>
      <c r="D35" s="152">
        <v>321.64715243243251</v>
      </c>
      <c r="E35" s="152">
        <v>306.08358054054054</v>
      </c>
      <c r="F35" s="152">
        <v>453.07287063063063</v>
      </c>
      <c r="G35" s="152">
        <v>1439.6304</v>
      </c>
      <c r="H35" s="31"/>
    </row>
    <row r="36" spans="1:8" s="57" customFormat="1" ht="18" customHeight="1" x14ac:dyDescent="0.3">
      <c r="A36" s="54"/>
      <c r="B36" s="80" t="s">
        <v>57</v>
      </c>
      <c r="C36" s="152">
        <v>857.55474535714313</v>
      </c>
      <c r="D36" s="152">
        <v>1423.8644828571439</v>
      </c>
      <c r="E36" s="152">
        <v>1294.4222571428568</v>
      </c>
      <c r="F36" s="152">
        <v>954.63641464285638</v>
      </c>
      <c r="G36" s="152">
        <v>4530.4778999999999</v>
      </c>
      <c r="H36" s="31"/>
    </row>
    <row r="37" spans="1:8" s="58" customFormat="1" ht="18" customHeight="1" x14ac:dyDescent="0.3">
      <c r="A37" s="54"/>
      <c r="B37" s="82" t="s">
        <v>42</v>
      </c>
      <c r="C37" s="153">
        <v>40479.44685945665</v>
      </c>
      <c r="D37" s="153">
        <v>47014.977786443364</v>
      </c>
      <c r="E37" s="153">
        <v>41211.905430257466</v>
      </c>
      <c r="F37" s="153">
        <v>39531.033123842506</v>
      </c>
      <c r="G37" s="153">
        <v>168237.36319999999</v>
      </c>
      <c r="H37" s="32"/>
    </row>
    <row r="38" spans="1:8" s="57" customFormat="1" ht="24.9" customHeight="1" x14ac:dyDescent="0.3">
      <c r="A38" s="54"/>
      <c r="B38" s="98" t="s">
        <v>63</v>
      </c>
      <c r="C38" s="154">
        <v>54731.212762546369</v>
      </c>
      <c r="D38" s="154">
        <v>67844.481798651395</v>
      </c>
      <c r="E38" s="154">
        <v>68619.147551583825</v>
      </c>
      <c r="F38" s="154">
        <v>73516.013354287221</v>
      </c>
      <c r="G38" s="154">
        <v>264710.85546706885</v>
      </c>
      <c r="H38" s="31"/>
    </row>
    <row r="39" spans="1:8" s="57" customFormat="1" ht="24.9" customHeight="1" x14ac:dyDescent="0.35">
      <c r="A39" s="54"/>
      <c r="B39" s="98" t="s">
        <v>62</v>
      </c>
      <c r="C39" s="154">
        <v>305523.65766318515</v>
      </c>
      <c r="D39" s="154">
        <v>373368.13946183654</v>
      </c>
      <c r="E39" s="154">
        <v>441987.28701342037</v>
      </c>
      <c r="F39" s="154">
        <v>515503.30036770762</v>
      </c>
      <c r="G39" s="154"/>
      <c r="H39" s="31"/>
    </row>
    <row r="40" spans="1:8" s="57" customFormat="1" ht="18" customHeight="1" x14ac:dyDescent="0.35">
      <c r="A40" s="54"/>
    </row>
    <row r="41" spans="1:8" s="57" customFormat="1" ht="36" customHeight="1" x14ac:dyDescent="0.35">
      <c r="A41" s="54"/>
      <c r="B41" s="21" t="s">
        <v>39</v>
      </c>
      <c r="C41" s="21" t="s">
        <v>5</v>
      </c>
      <c r="D41" s="21" t="s">
        <v>6</v>
      </c>
      <c r="E41" s="21" t="s">
        <v>7</v>
      </c>
      <c r="F41" s="21" t="s">
        <v>8</v>
      </c>
      <c r="G41" s="21" t="s">
        <v>10</v>
      </c>
      <c r="H41" s="22"/>
    </row>
    <row r="42" spans="1:8" s="57" customFormat="1" ht="18" customHeight="1" x14ac:dyDescent="0.35">
      <c r="B42" s="76" t="s">
        <v>47</v>
      </c>
      <c r="C42" s="148"/>
      <c r="D42" s="148"/>
      <c r="E42" s="148"/>
      <c r="F42" s="148"/>
      <c r="G42" s="148"/>
      <c r="H42" s="31"/>
    </row>
    <row r="43" spans="1:8" s="57" customFormat="1" ht="18" customHeight="1" x14ac:dyDescent="0.35">
      <c r="B43" s="76" t="s">
        <v>48</v>
      </c>
      <c r="C43" s="148"/>
      <c r="D43" s="148"/>
      <c r="E43" s="148"/>
      <c r="F43" s="148"/>
      <c r="G43" s="148"/>
      <c r="H43" s="31"/>
    </row>
    <row r="44" spans="1:8" s="57" customFormat="1" ht="18" customHeight="1" x14ac:dyDescent="0.35">
      <c r="B44" s="76" t="s">
        <v>49</v>
      </c>
      <c r="C44" s="148"/>
      <c r="D44" s="148"/>
      <c r="E44" s="148"/>
      <c r="F44" s="148"/>
      <c r="G44" s="148"/>
      <c r="H44" s="31"/>
    </row>
    <row r="45" spans="1:8" s="57" customFormat="1" ht="18" customHeight="1" x14ac:dyDescent="0.35">
      <c r="B45" s="76" t="s">
        <v>50</v>
      </c>
      <c r="C45" s="148"/>
      <c r="D45" s="148"/>
      <c r="E45" s="148"/>
      <c r="F45" s="148"/>
      <c r="G45" s="148"/>
      <c r="H45" s="31"/>
    </row>
    <row r="46" spans="1:8" s="58" customFormat="1" ht="18" customHeight="1" x14ac:dyDescent="0.35">
      <c r="B46" s="77" t="s">
        <v>41</v>
      </c>
      <c r="C46" s="150"/>
      <c r="D46" s="150"/>
      <c r="E46" s="150"/>
      <c r="F46" s="150"/>
      <c r="G46" s="150"/>
      <c r="H46" s="32"/>
    </row>
    <row r="47" spans="1:8" s="57" customFormat="1" ht="18" customHeight="1" x14ac:dyDescent="0.35">
      <c r="B47" s="80" t="s">
        <v>51</v>
      </c>
      <c r="C47" s="152"/>
      <c r="D47" s="152"/>
      <c r="E47" s="152"/>
      <c r="F47" s="152"/>
      <c r="G47" s="152"/>
      <c r="H47" s="31"/>
    </row>
    <row r="48" spans="1:8" s="57" customFormat="1" ht="18" customHeight="1" x14ac:dyDescent="0.35">
      <c r="B48" s="80" t="s">
        <v>52</v>
      </c>
      <c r="C48" s="152"/>
      <c r="D48" s="152"/>
      <c r="E48" s="152"/>
      <c r="F48" s="152"/>
      <c r="G48" s="152"/>
      <c r="H48" s="31"/>
    </row>
    <row r="49" spans="2:8" s="57" customFormat="1" ht="18" customHeight="1" x14ac:dyDescent="0.35">
      <c r="B49" s="80" t="s">
        <v>53</v>
      </c>
      <c r="C49" s="152"/>
      <c r="D49" s="152"/>
      <c r="E49" s="152"/>
      <c r="F49" s="152"/>
      <c r="G49" s="152"/>
      <c r="H49" s="31"/>
    </row>
    <row r="50" spans="2:8" s="57" customFormat="1" ht="18" customHeight="1" x14ac:dyDescent="0.35">
      <c r="B50" s="80" t="s">
        <v>54</v>
      </c>
      <c r="C50" s="152"/>
      <c r="D50" s="152"/>
      <c r="E50" s="152"/>
      <c r="F50" s="152"/>
      <c r="G50" s="152"/>
      <c r="H50" s="31"/>
    </row>
    <row r="51" spans="2:8" s="57" customFormat="1" ht="18" customHeight="1" x14ac:dyDescent="0.35">
      <c r="B51" s="80" t="s">
        <v>55</v>
      </c>
      <c r="C51" s="152"/>
      <c r="D51" s="152"/>
      <c r="E51" s="152"/>
      <c r="F51" s="152"/>
      <c r="G51" s="152"/>
      <c r="H51" s="31"/>
    </row>
    <row r="52" spans="2:8" s="57" customFormat="1" ht="18" customHeight="1" x14ac:dyDescent="0.35">
      <c r="B52" s="80" t="s">
        <v>56</v>
      </c>
      <c r="C52" s="152"/>
      <c r="D52" s="152"/>
      <c r="E52" s="152"/>
      <c r="F52" s="152"/>
      <c r="G52" s="152"/>
      <c r="H52" s="31"/>
    </row>
    <row r="53" spans="2:8" s="57" customFormat="1" ht="18" customHeight="1" x14ac:dyDescent="0.35">
      <c r="B53" s="80" t="s">
        <v>57</v>
      </c>
      <c r="C53" s="152"/>
      <c r="D53" s="152"/>
      <c r="E53" s="152"/>
      <c r="F53" s="152"/>
      <c r="G53" s="152"/>
      <c r="H53" s="31"/>
    </row>
    <row r="54" spans="2:8" s="58" customFormat="1" ht="18" customHeight="1" x14ac:dyDescent="0.35">
      <c r="B54" s="82" t="s">
        <v>42</v>
      </c>
      <c r="C54" s="153"/>
      <c r="D54" s="153"/>
      <c r="E54" s="153"/>
      <c r="F54" s="153"/>
      <c r="G54" s="153"/>
      <c r="H54" s="32"/>
    </row>
    <row r="55" spans="2:8" s="57" customFormat="1" ht="24.9" customHeight="1" x14ac:dyDescent="0.35">
      <c r="B55" s="98" t="s">
        <v>59</v>
      </c>
      <c r="C55" s="154"/>
      <c r="D55" s="154"/>
      <c r="E55" s="154"/>
      <c r="F55" s="154"/>
      <c r="G55" s="154"/>
      <c r="H55" s="31"/>
    </row>
    <row r="56" spans="2:8" s="57" customFormat="1" ht="24.9" customHeight="1" x14ac:dyDescent="0.35">
      <c r="B56" s="98" t="s">
        <v>60</v>
      </c>
      <c r="C56" s="154"/>
      <c r="D56" s="154"/>
      <c r="E56" s="154"/>
      <c r="F56" s="154"/>
      <c r="G56" s="154"/>
      <c r="H56" s="31"/>
    </row>
    <row r="57" spans="2:8" s="57" customFormat="1" ht="18" customHeight="1" x14ac:dyDescent="0.35"/>
    <row r="58" spans="2:8" s="57" customFormat="1" ht="36" customHeight="1" x14ac:dyDescent="0.35">
      <c r="B58" s="21" t="s">
        <v>156</v>
      </c>
      <c r="C58" s="21" t="s">
        <v>5</v>
      </c>
      <c r="D58" s="21" t="s">
        <v>6</v>
      </c>
      <c r="E58" s="21" t="s">
        <v>7</v>
      </c>
      <c r="F58" s="21" t="s">
        <v>8</v>
      </c>
      <c r="G58" s="21" t="s">
        <v>10</v>
      </c>
      <c r="H58" s="22"/>
    </row>
    <row r="59" spans="2:8" s="57" customFormat="1" ht="18" customHeight="1" x14ac:dyDescent="0.35">
      <c r="B59" s="76" t="s">
        <v>47</v>
      </c>
      <c r="C59" s="88"/>
      <c r="D59" s="88"/>
      <c r="E59" s="88"/>
      <c r="F59" s="88"/>
      <c r="G59" s="88"/>
      <c r="H59" s="27"/>
    </row>
    <row r="60" spans="2:8" s="57" customFormat="1" ht="18" customHeight="1" x14ac:dyDescent="0.35">
      <c r="B60" s="76" t="s">
        <v>48</v>
      </c>
      <c r="C60" s="88"/>
      <c r="D60" s="88"/>
      <c r="E60" s="88"/>
      <c r="F60" s="88"/>
      <c r="G60" s="88"/>
      <c r="H60" s="27"/>
    </row>
    <row r="61" spans="2:8" s="57" customFormat="1" ht="18" customHeight="1" x14ac:dyDescent="0.35">
      <c r="B61" s="76" t="s">
        <v>49</v>
      </c>
      <c r="C61" s="88"/>
      <c r="D61" s="88"/>
      <c r="E61" s="88"/>
      <c r="F61" s="88"/>
      <c r="G61" s="88"/>
      <c r="H61" s="27"/>
    </row>
    <row r="62" spans="2:8" s="57" customFormat="1" ht="18" customHeight="1" x14ac:dyDescent="0.35">
      <c r="B62" s="76" t="s">
        <v>50</v>
      </c>
      <c r="C62" s="88"/>
      <c r="D62" s="88"/>
      <c r="E62" s="88"/>
      <c r="F62" s="88"/>
      <c r="G62" s="88"/>
      <c r="H62" s="27"/>
    </row>
    <row r="63" spans="2:8" s="58" customFormat="1" ht="18" customHeight="1" x14ac:dyDescent="0.35">
      <c r="B63" s="77" t="s">
        <v>41</v>
      </c>
      <c r="C63" s="59"/>
      <c r="D63" s="59"/>
      <c r="E63" s="59"/>
      <c r="F63" s="59"/>
      <c r="G63" s="59"/>
      <c r="H63" s="33"/>
    </row>
    <row r="64" spans="2:8" s="57" customFormat="1" ht="18" customHeight="1" x14ac:dyDescent="0.35">
      <c r="B64" s="80" t="s">
        <v>51</v>
      </c>
      <c r="C64" s="89"/>
      <c r="D64" s="89"/>
      <c r="E64" s="89"/>
      <c r="F64" s="89"/>
      <c r="G64" s="89"/>
      <c r="H64" s="27"/>
    </row>
    <row r="65" spans="2:24" s="57" customFormat="1" ht="18" customHeight="1" x14ac:dyDescent="0.35">
      <c r="B65" s="80" t="s">
        <v>52</v>
      </c>
      <c r="C65" s="89"/>
      <c r="D65" s="89"/>
      <c r="E65" s="89"/>
      <c r="F65" s="89"/>
      <c r="G65" s="89"/>
      <c r="H65" s="27"/>
    </row>
    <row r="66" spans="2:24" s="57" customFormat="1" ht="18" customHeight="1" x14ac:dyDescent="0.35">
      <c r="B66" s="80" t="s">
        <v>53</v>
      </c>
      <c r="C66" s="89"/>
      <c r="D66" s="89"/>
      <c r="E66" s="89"/>
      <c r="F66" s="89"/>
      <c r="G66" s="89"/>
      <c r="H66" s="27"/>
    </row>
    <row r="67" spans="2:24" s="57" customFormat="1" ht="18" customHeight="1" x14ac:dyDescent="0.35">
      <c r="B67" s="80" t="s">
        <v>54</v>
      </c>
      <c r="C67" s="89"/>
      <c r="D67" s="89"/>
      <c r="E67" s="89"/>
      <c r="F67" s="89"/>
      <c r="G67" s="89"/>
      <c r="H67" s="27"/>
    </row>
    <row r="68" spans="2:24" s="57" customFormat="1" ht="18" customHeight="1" x14ac:dyDescent="0.35">
      <c r="B68" s="80" t="s">
        <v>55</v>
      </c>
      <c r="C68" s="89"/>
      <c r="D68" s="89"/>
      <c r="E68" s="89"/>
      <c r="F68" s="89"/>
      <c r="G68" s="89"/>
      <c r="H68" s="27"/>
    </row>
    <row r="69" spans="2:24" s="57" customFormat="1" ht="18" customHeight="1" x14ac:dyDescent="0.35">
      <c r="B69" s="80" t="s">
        <v>56</v>
      </c>
      <c r="C69" s="89"/>
      <c r="D69" s="89"/>
      <c r="E69" s="89"/>
      <c r="F69" s="89"/>
      <c r="G69" s="89"/>
      <c r="H69" s="27"/>
    </row>
    <row r="70" spans="2:24" s="57" customFormat="1" ht="18" customHeight="1" x14ac:dyDescent="0.35">
      <c r="B70" s="80" t="s">
        <v>57</v>
      </c>
      <c r="C70" s="89"/>
      <c r="D70" s="89"/>
      <c r="E70" s="89"/>
      <c r="F70" s="89"/>
      <c r="G70" s="89"/>
      <c r="H70" s="27"/>
    </row>
    <row r="71" spans="2:24" s="58" customFormat="1" ht="18" customHeight="1" x14ac:dyDescent="0.35">
      <c r="B71" s="82" t="s">
        <v>42</v>
      </c>
      <c r="C71" s="90"/>
      <c r="D71" s="90"/>
      <c r="E71" s="90"/>
      <c r="F71" s="90"/>
      <c r="G71" s="90"/>
      <c r="H71" s="33"/>
    </row>
    <row r="72" spans="2:24" s="57" customFormat="1" ht="24.9" customHeight="1" x14ac:dyDescent="0.35">
      <c r="B72" s="98" t="s">
        <v>59</v>
      </c>
      <c r="C72" s="94"/>
      <c r="D72" s="94"/>
      <c r="E72" s="94"/>
      <c r="F72" s="94"/>
      <c r="G72" s="94"/>
      <c r="H72" s="28"/>
    </row>
    <row r="73" spans="2:24" s="57" customFormat="1" ht="24.9" customHeight="1" x14ac:dyDescent="0.35">
      <c r="B73" s="98" t="s">
        <v>60</v>
      </c>
      <c r="C73" s="94"/>
      <c r="D73" s="94"/>
      <c r="E73" s="94"/>
      <c r="F73" s="94"/>
      <c r="G73" s="94"/>
      <c r="H73" s="28"/>
    </row>
    <row r="74" spans="2:24" x14ac:dyDescent="0.3">
      <c r="B74" s="55" t="s">
        <v>133</v>
      </c>
    </row>
    <row r="75" spans="2:24" ht="46.8" x14ac:dyDescent="0.3">
      <c r="B75" s="170" t="str">
        <f>Costs!B83</f>
        <v>* The financial information contained within this report is confidential and may contain immaterial revisions from other company financial statements.</v>
      </c>
      <c r="C75" s="119"/>
      <c r="D75" s="119"/>
      <c r="E75" s="119"/>
      <c r="F75" s="119"/>
      <c r="G75" s="119"/>
      <c r="H75" s="166"/>
      <c r="O75" s="155"/>
      <c r="X75" s="155"/>
    </row>
  </sheetData>
  <mergeCells count="1">
    <mergeCell ref="B2:B5"/>
  </mergeCells>
  <pageMargins left="0.7" right="0.7" top="0.75" bottom="0.75" header="0.3" footer="0.3"/>
  <pageSetup scale="41" fitToHeight="0" orientation="portrait" r:id="rId1"/>
  <headerFooter>
    <oddHeader>&amp;RNP</oddHeader>
    <oddFooter>&amp;CTab 4 of 12&amp;RNP</oddFooter>
  </headerFooter>
  <colBreaks count="1" manualBreakCount="1">
    <brk id="17" min="1" max="7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5"/>
  <sheetViews>
    <sheetView view="pageBreakPreview" zoomScale="60" zoomScaleNormal="55" zoomScalePageLayoutView="70" workbookViewId="0">
      <selection activeCell="J43" sqref="J43"/>
    </sheetView>
  </sheetViews>
  <sheetFormatPr defaultRowHeight="14.4" x14ac:dyDescent="0.3"/>
  <cols>
    <col min="1" max="1" width="3.5546875" style="55" customWidth="1"/>
    <col min="2" max="2" width="66.6640625" style="119" customWidth="1"/>
    <col min="3" max="3" width="1.6640625" style="167" customWidth="1"/>
    <col min="4" max="8" width="24.6640625" style="55" customWidth="1"/>
    <col min="9" max="9" width="1.6640625" customWidth="1"/>
    <col min="10" max="10" width="1.6640625" style="55" customWidth="1"/>
  </cols>
  <sheetData>
    <row r="1" spans="1:10" s="62" customFormat="1" ht="5.25" customHeight="1" thickBot="1" x14ac:dyDescent="0.55000000000000004">
      <c r="B1" s="172"/>
      <c r="C1" s="172"/>
      <c r="D1" s="185"/>
      <c r="E1" s="185"/>
      <c r="F1" s="173"/>
      <c r="G1" s="173"/>
      <c r="H1" s="173"/>
      <c r="I1" s="7"/>
      <c r="J1" s="7"/>
    </row>
    <row r="2" spans="1:10" s="55" customFormat="1" ht="30" customHeight="1" x14ac:dyDescent="0.5">
      <c r="B2" s="390" t="s">
        <v>128</v>
      </c>
      <c r="C2" s="174"/>
      <c r="D2" s="120" t="s">
        <v>65</v>
      </c>
      <c r="E2" s="121"/>
      <c r="F2" s="122"/>
      <c r="G2" s="122"/>
      <c r="H2" s="123"/>
      <c r="I2" s="160"/>
      <c r="J2" s="160"/>
    </row>
    <row r="3" spans="1:10" s="55" customFormat="1" ht="30" customHeight="1" x14ac:dyDescent="0.5">
      <c r="B3" s="397"/>
      <c r="C3" s="174"/>
      <c r="D3" s="129" t="str">
        <f>Costs!$D$3</f>
        <v>Report Date: 02/28/14</v>
      </c>
      <c r="E3" s="130"/>
      <c r="F3" s="45"/>
      <c r="G3" s="45"/>
      <c r="H3" s="131"/>
      <c r="I3" s="160"/>
      <c r="J3" s="160"/>
    </row>
    <row r="4" spans="1:10" s="55" customFormat="1" ht="30" customHeight="1" x14ac:dyDescent="0.5">
      <c r="B4" s="397"/>
      <c r="C4" s="174"/>
      <c r="D4" s="129" t="s">
        <v>73</v>
      </c>
      <c r="E4" s="130"/>
      <c r="F4" s="45"/>
      <c r="G4" s="45"/>
      <c r="H4" s="131"/>
      <c r="I4" s="160"/>
      <c r="J4" s="160"/>
    </row>
    <row r="5" spans="1:10" s="55" customFormat="1" ht="30" customHeight="1" thickBot="1" x14ac:dyDescent="0.55000000000000004">
      <c r="B5" s="398"/>
      <c r="C5" s="174"/>
      <c r="D5" s="125" t="s">
        <v>58</v>
      </c>
      <c r="E5" s="126"/>
      <c r="F5" s="127"/>
      <c r="G5" s="127"/>
      <c r="H5" s="128"/>
      <c r="I5" s="160"/>
      <c r="J5" s="160"/>
    </row>
    <row r="6" spans="1:10" ht="15" x14ac:dyDescent="0.25">
      <c r="I6" s="1"/>
    </row>
    <row r="7" spans="1:10" s="26" customFormat="1" ht="36" customHeight="1" x14ac:dyDescent="0.3">
      <c r="A7" s="57"/>
      <c r="B7" s="21" t="s">
        <v>66</v>
      </c>
      <c r="C7" s="175"/>
      <c r="D7" s="21" t="s">
        <v>1</v>
      </c>
      <c r="E7" s="21" t="s">
        <v>2</v>
      </c>
      <c r="F7" s="21" t="s">
        <v>3</v>
      </c>
      <c r="G7" s="21" t="s">
        <v>4</v>
      </c>
      <c r="H7" s="21" t="s">
        <v>9</v>
      </c>
      <c r="I7" s="22"/>
      <c r="J7" s="22"/>
    </row>
    <row r="8" spans="1:10" s="26" customFormat="1" ht="18" customHeight="1" x14ac:dyDescent="0.3">
      <c r="A8" s="57"/>
      <c r="B8" s="142" t="s">
        <v>47</v>
      </c>
      <c r="C8" s="181"/>
      <c r="D8" s="39">
        <v>0.14435905331008947</v>
      </c>
      <c r="E8" s="330">
        <v>0.66849317976049238</v>
      </c>
      <c r="F8" s="39">
        <v>0.99424128052175864</v>
      </c>
      <c r="G8" s="39">
        <v>1.8073348311000044</v>
      </c>
      <c r="H8" s="39">
        <f>SUM(D8:G8)</f>
        <v>3.6144283446923451</v>
      </c>
      <c r="I8" s="37"/>
      <c r="J8" s="37"/>
    </row>
    <row r="9" spans="1:10" s="26" customFormat="1" ht="18" customHeight="1" x14ac:dyDescent="0.3">
      <c r="A9" s="57"/>
      <c r="B9" s="186" t="s">
        <v>48</v>
      </c>
      <c r="C9" s="181"/>
      <c r="D9" s="296">
        <v>3.4184866046746309E-2</v>
      </c>
      <c r="E9" s="366">
        <v>1.4143477101234101</v>
      </c>
      <c r="F9" s="319">
        <v>1.6262558716688515</v>
      </c>
      <c r="G9" s="39">
        <v>6.206040984506199</v>
      </c>
      <c r="H9" s="39">
        <f t="shared" ref="H9:H21" si="0">SUM(D9:G9)</f>
        <v>9.2808294323452074</v>
      </c>
      <c r="I9" s="37"/>
      <c r="J9" s="37"/>
    </row>
    <row r="10" spans="1:10" s="26" customFormat="1" ht="18" customHeight="1" x14ac:dyDescent="0.3">
      <c r="A10" s="57"/>
      <c r="B10" s="186" t="s">
        <v>49</v>
      </c>
      <c r="C10" s="181"/>
      <c r="D10" s="296">
        <v>0</v>
      </c>
      <c r="E10" s="339">
        <v>0</v>
      </c>
      <c r="F10" s="319">
        <v>5.1832206474097392E-2</v>
      </c>
      <c r="G10" s="39">
        <v>0</v>
      </c>
      <c r="H10" s="39">
        <f t="shared" si="0"/>
        <v>5.1832206474097392E-2</v>
      </c>
      <c r="I10" s="37"/>
      <c r="J10" s="37"/>
    </row>
    <row r="11" spans="1:10" s="26" customFormat="1" ht="18" customHeight="1" x14ac:dyDescent="0.3">
      <c r="A11" s="57"/>
      <c r="B11" s="186" t="s">
        <v>50</v>
      </c>
      <c r="C11" s="181"/>
      <c r="D11" s="296">
        <v>0</v>
      </c>
      <c r="E11" s="330">
        <v>3.4550613660693404E-2</v>
      </c>
      <c r="F11" s="319">
        <v>-9.3885799542343801E-3</v>
      </c>
      <c r="G11" s="39">
        <v>1.663352460099901E-3</v>
      </c>
      <c r="H11" s="39">
        <f t="shared" si="0"/>
        <v>2.6825386166558926E-2</v>
      </c>
      <c r="I11" s="37"/>
      <c r="J11" s="37"/>
    </row>
    <row r="12" spans="1:10" s="29" customFormat="1" ht="18" customHeight="1" x14ac:dyDescent="0.3">
      <c r="A12" s="58"/>
      <c r="B12" s="187" t="s">
        <v>41</v>
      </c>
      <c r="C12" s="182"/>
      <c r="D12" s="297">
        <f>SUM(D8:D11)</f>
        <v>0.17854391935683578</v>
      </c>
      <c r="E12" s="367">
        <f>SUM(E8:E11)</f>
        <v>2.1173915035445958</v>
      </c>
      <c r="F12" s="320">
        <f>SUM(F8:F11)</f>
        <v>2.6629407787104733</v>
      </c>
      <c r="G12" s="95">
        <f>SUM(G8:G11)</f>
        <v>8.015039168066302</v>
      </c>
      <c r="H12" s="95">
        <f t="shared" si="0"/>
        <v>12.973915369678206</v>
      </c>
      <c r="I12" s="38"/>
      <c r="J12" s="38"/>
    </row>
    <row r="13" spans="1:10" s="26" customFormat="1" ht="18" customHeight="1" x14ac:dyDescent="0.3">
      <c r="A13" s="57"/>
      <c r="B13" s="188" t="s">
        <v>51</v>
      </c>
      <c r="C13" s="181"/>
      <c r="D13" s="298">
        <v>0.98126503656706032</v>
      </c>
      <c r="E13" s="368">
        <v>1.9010615836806539</v>
      </c>
      <c r="F13" s="321">
        <v>2.3372990336113029</v>
      </c>
      <c r="G13" s="96">
        <v>2.6891756501277353</v>
      </c>
      <c r="H13" s="96">
        <f t="shared" si="0"/>
        <v>7.9088013039867526</v>
      </c>
      <c r="I13" s="37"/>
      <c r="J13" s="37"/>
    </row>
    <row r="14" spans="1:10" s="26" customFormat="1" ht="18" customHeight="1" x14ac:dyDescent="0.3">
      <c r="A14" s="57"/>
      <c r="B14" s="188" t="s">
        <v>52</v>
      </c>
      <c r="C14" s="181"/>
      <c r="D14" s="298">
        <v>-1.8644348063480746E-3</v>
      </c>
      <c r="E14" s="369">
        <v>1.5058827171118833E-2</v>
      </c>
      <c r="F14" s="321">
        <v>0.43645923806671694</v>
      </c>
      <c r="G14" s="96">
        <v>1.5768143306485995</v>
      </c>
      <c r="H14" s="96">
        <f t="shared" si="0"/>
        <v>2.0264679610800873</v>
      </c>
      <c r="I14" s="37"/>
      <c r="J14" s="37"/>
    </row>
    <row r="15" spans="1:10" s="26" customFormat="1" ht="18" customHeight="1" x14ac:dyDescent="0.3">
      <c r="A15" s="57"/>
      <c r="B15" s="188" t="s">
        <v>53</v>
      </c>
      <c r="C15" s="181"/>
      <c r="D15" s="298">
        <v>0.48028704349594165</v>
      </c>
      <c r="E15" s="368">
        <v>2.5135149269171104</v>
      </c>
      <c r="F15" s="321">
        <v>4.3256415335513481</v>
      </c>
      <c r="G15" s="96">
        <v>2.5060760153403261</v>
      </c>
      <c r="H15" s="96">
        <f t="shared" si="0"/>
        <v>9.8255195193047271</v>
      </c>
      <c r="I15" s="37"/>
      <c r="J15" s="37"/>
    </row>
    <row r="16" spans="1:10" s="26" customFormat="1" ht="18" customHeight="1" x14ac:dyDescent="0.3">
      <c r="A16" s="57"/>
      <c r="B16" s="188" t="s">
        <v>54</v>
      </c>
      <c r="C16" s="181"/>
      <c r="D16" s="298">
        <v>0.18827803882198452</v>
      </c>
      <c r="E16" s="369">
        <v>0.21269378106311171</v>
      </c>
      <c r="F16" s="321">
        <v>0.39300723585910202</v>
      </c>
      <c r="G16" s="96">
        <v>0.3581426635307724</v>
      </c>
      <c r="H16" s="96">
        <f t="shared" si="0"/>
        <v>1.1521217192749706</v>
      </c>
      <c r="I16" s="37"/>
      <c r="J16" s="37"/>
    </row>
    <row r="17" spans="1:10" s="26" customFormat="1" ht="18" customHeight="1" x14ac:dyDescent="0.3">
      <c r="A17" s="57"/>
      <c r="B17" s="188" t="s">
        <v>55</v>
      </c>
      <c r="C17" s="181"/>
      <c r="D17" s="298">
        <v>8.2659402177684448E-5</v>
      </c>
      <c r="E17" s="368">
        <v>4.4425132665498902E-3</v>
      </c>
      <c r="F17" s="321">
        <v>1.4137406410545228E-2</v>
      </c>
      <c r="G17" s="96">
        <v>1.5959629539382725E-2</v>
      </c>
      <c r="H17" s="96">
        <f t="shared" si="0"/>
        <v>3.4622208618655531E-2</v>
      </c>
      <c r="I17" s="37"/>
      <c r="J17" s="37"/>
    </row>
    <row r="18" spans="1:10" s="26" customFormat="1" ht="18" customHeight="1" x14ac:dyDescent="0.3">
      <c r="A18" s="57"/>
      <c r="B18" s="188" t="s">
        <v>56</v>
      </c>
      <c r="C18" s="181"/>
      <c r="D18" s="298">
        <v>0</v>
      </c>
      <c r="E18" s="369">
        <v>0</v>
      </c>
      <c r="F18" s="321">
        <v>1.7306927535890738E-3</v>
      </c>
      <c r="G18" s="96">
        <v>7.114702715512887E-2</v>
      </c>
      <c r="H18" s="96">
        <f t="shared" si="0"/>
        <v>7.2877719908717942E-2</v>
      </c>
      <c r="I18" s="37"/>
      <c r="J18" s="37"/>
    </row>
    <row r="19" spans="1:10" s="26" customFormat="1" ht="18" customHeight="1" x14ac:dyDescent="0.3">
      <c r="A19" s="57"/>
      <c r="B19" s="188" t="s">
        <v>57</v>
      </c>
      <c r="C19" s="181"/>
      <c r="D19" s="298">
        <v>6.5475000440535891E-2</v>
      </c>
      <c r="E19" s="368">
        <v>0.21817888935889868</v>
      </c>
      <c r="F19" s="321">
        <v>0.35080233929138616</v>
      </c>
      <c r="G19" s="96">
        <v>9.3466377326682851E-2</v>
      </c>
      <c r="H19" s="96">
        <f t="shared" si="0"/>
        <v>0.7279226064175035</v>
      </c>
      <c r="I19" s="37"/>
      <c r="J19" s="37"/>
    </row>
    <row r="20" spans="1:10" s="29" customFormat="1" ht="18" customHeight="1" x14ac:dyDescent="0.3">
      <c r="A20" s="58"/>
      <c r="B20" s="189" t="s">
        <v>42</v>
      </c>
      <c r="C20" s="182"/>
      <c r="D20" s="355">
        <f>SUM(D13:D19)</f>
        <v>1.7135233439213517</v>
      </c>
      <c r="E20" s="344">
        <f>SUM(E13:E19)</f>
        <v>4.8649505214574438</v>
      </c>
      <c r="F20" s="361">
        <f>SUM(F13:F19)</f>
        <v>7.8590774795439895</v>
      </c>
      <c r="G20" s="97">
        <f>SUM(G13:G19)</f>
        <v>7.3107816936686278</v>
      </c>
      <c r="H20" s="97">
        <f t="shared" si="0"/>
        <v>21.748333038591412</v>
      </c>
      <c r="I20" s="38"/>
      <c r="J20" s="38"/>
    </row>
    <row r="21" spans="1:10" s="58" customFormat="1" ht="24.9" customHeight="1" x14ac:dyDescent="0.3">
      <c r="B21" s="225" t="s">
        <v>69</v>
      </c>
      <c r="C21" s="182"/>
      <c r="D21" s="244">
        <f>D20+D12</f>
        <v>1.8920672632781876</v>
      </c>
      <c r="E21" s="244">
        <f>E20+E12</f>
        <v>6.9823420250020396</v>
      </c>
      <c r="F21" s="244">
        <f>F20+F12</f>
        <v>10.522018258254462</v>
      </c>
      <c r="G21" s="244">
        <f>G20+G12</f>
        <v>15.325820861734929</v>
      </c>
      <c r="H21" s="244">
        <f t="shared" si="0"/>
        <v>34.722248408269621</v>
      </c>
      <c r="I21" s="38"/>
      <c r="J21" s="38"/>
    </row>
    <row r="22" spans="1:10" s="58" customFormat="1" ht="24.9" customHeight="1" x14ac:dyDescent="0.3">
      <c r="B22" s="225" t="s">
        <v>70</v>
      </c>
      <c r="C22" s="182"/>
      <c r="D22" s="244">
        <f>D21</f>
        <v>1.8920672632781876</v>
      </c>
      <c r="E22" s="244">
        <f>D22+E21</f>
        <v>8.8744092882802263</v>
      </c>
      <c r="F22" s="244">
        <f>E22+F21</f>
        <v>19.396427546534689</v>
      </c>
      <c r="G22" s="244">
        <f>F22+G21</f>
        <v>34.722248408269621</v>
      </c>
      <c r="H22" s="244"/>
      <c r="I22" s="38"/>
      <c r="J22" s="38"/>
    </row>
    <row r="23" spans="1:10" s="26" customFormat="1" ht="18" customHeight="1" x14ac:dyDescent="0.3">
      <c r="A23" s="57"/>
      <c r="B23" s="147"/>
      <c r="C23" s="184"/>
      <c r="D23" s="57"/>
      <c r="E23" s="57"/>
      <c r="F23" s="57"/>
      <c r="G23" s="57"/>
      <c r="H23" s="57"/>
      <c r="J23" s="57"/>
    </row>
    <row r="24" spans="1:10" s="26" customFormat="1" ht="36" customHeight="1" x14ac:dyDescent="0.3">
      <c r="A24" s="54"/>
      <c r="B24" s="21" t="s">
        <v>67</v>
      </c>
      <c r="C24" s="175"/>
      <c r="D24" s="21" t="s">
        <v>1</v>
      </c>
      <c r="E24" s="21" t="s">
        <v>2</v>
      </c>
      <c r="F24" s="21" t="s">
        <v>3</v>
      </c>
      <c r="G24" s="21" t="s">
        <v>4</v>
      </c>
      <c r="H24" s="21" t="s">
        <v>9</v>
      </c>
      <c r="I24" s="22"/>
      <c r="J24" s="22"/>
    </row>
    <row r="25" spans="1:10" s="26" customFormat="1" ht="18" customHeight="1" x14ac:dyDescent="0.3">
      <c r="A25" s="60"/>
      <c r="B25" s="142" t="s">
        <v>47</v>
      </c>
      <c r="C25" s="181"/>
      <c r="D25" s="39">
        <v>0.10583118544809991</v>
      </c>
      <c r="E25" s="39">
        <v>0.87628183602786769</v>
      </c>
      <c r="F25" s="39">
        <v>1.8487902311249094</v>
      </c>
      <c r="G25" s="39">
        <v>1.7093336837738409</v>
      </c>
      <c r="H25" s="39">
        <f>SUM(D25:G25)</f>
        <v>4.5402369363747175</v>
      </c>
      <c r="I25" s="40"/>
      <c r="J25" s="40"/>
    </row>
    <row r="26" spans="1:10" s="26" customFormat="1" ht="18" customHeight="1" x14ac:dyDescent="0.3">
      <c r="A26" s="60"/>
      <c r="B26" s="186" t="s">
        <v>48</v>
      </c>
      <c r="C26" s="181"/>
      <c r="D26" s="39">
        <v>2.3778209897003647E-2</v>
      </c>
      <c r="E26" s="39">
        <v>1.3747741014907051</v>
      </c>
      <c r="F26" s="39">
        <v>4.5208444171062006</v>
      </c>
      <c r="G26" s="39">
        <v>7.1031263541614393</v>
      </c>
      <c r="H26" s="39">
        <f t="shared" ref="H26:H37" si="1">SUM(D26:G26)</f>
        <v>13.022523082655349</v>
      </c>
      <c r="I26" s="40"/>
      <c r="J26" s="40"/>
    </row>
    <row r="27" spans="1:10" s="26" customFormat="1" ht="18" customHeight="1" x14ac:dyDescent="0.3">
      <c r="A27" s="60"/>
      <c r="B27" s="186" t="s">
        <v>49</v>
      </c>
      <c r="C27" s="181"/>
      <c r="D27" s="39">
        <v>0</v>
      </c>
      <c r="E27" s="39">
        <v>0</v>
      </c>
      <c r="F27" s="39">
        <v>9.45577418032124E-2</v>
      </c>
      <c r="G27" s="39">
        <v>0.43634910403087102</v>
      </c>
      <c r="H27" s="39">
        <f t="shared" si="1"/>
        <v>0.53090684583408343</v>
      </c>
      <c r="I27" s="40"/>
      <c r="J27" s="40"/>
    </row>
    <row r="28" spans="1:10" s="26" customFormat="1" ht="18" customHeight="1" x14ac:dyDescent="0.3">
      <c r="A28" s="60"/>
      <c r="B28" s="186" t="s">
        <v>50</v>
      </c>
      <c r="C28" s="181"/>
      <c r="D28" s="39">
        <v>0</v>
      </c>
      <c r="E28" s="39">
        <v>0</v>
      </c>
      <c r="F28" s="39">
        <v>0.14202919033112876</v>
      </c>
      <c r="G28" s="39">
        <v>0.6554123307660531</v>
      </c>
      <c r="H28" s="39">
        <f t="shared" si="1"/>
        <v>0.79744152109718192</v>
      </c>
      <c r="I28" s="40"/>
      <c r="J28" s="40"/>
    </row>
    <row r="29" spans="1:10" s="29" customFormat="1" ht="18" customHeight="1" x14ac:dyDescent="0.3">
      <c r="A29" s="60"/>
      <c r="B29" s="187" t="s">
        <v>41</v>
      </c>
      <c r="C29" s="182"/>
      <c r="D29" s="95">
        <v>0.12960939534510357</v>
      </c>
      <c r="E29" s="95">
        <v>2.251055937518573</v>
      </c>
      <c r="F29" s="95">
        <v>6.6062215803654514</v>
      </c>
      <c r="G29" s="95">
        <v>9.9042214727322033</v>
      </c>
      <c r="H29" s="95">
        <f t="shared" si="1"/>
        <v>18.891108385961331</v>
      </c>
      <c r="I29" s="41"/>
      <c r="J29" s="41"/>
    </row>
    <row r="30" spans="1:10" s="26" customFormat="1" ht="18" customHeight="1" x14ac:dyDescent="0.3">
      <c r="A30" s="60"/>
      <c r="B30" s="188" t="s">
        <v>51</v>
      </c>
      <c r="C30" s="181"/>
      <c r="D30" s="96">
        <v>0.6615850722311396</v>
      </c>
      <c r="E30" s="96">
        <v>0.96603130016051353</v>
      </c>
      <c r="F30" s="96">
        <v>0.91333868378812189</v>
      </c>
      <c r="G30" s="96">
        <v>1.1065449438202246</v>
      </c>
      <c r="H30" s="96">
        <f t="shared" si="1"/>
        <v>3.6474999999999995</v>
      </c>
      <c r="I30" s="40"/>
      <c r="J30" s="40"/>
    </row>
    <row r="31" spans="1:10" s="26" customFormat="1" ht="18" customHeight="1" x14ac:dyDescent="0.3">
      <c r="A31" s="60"/>
      <c r="B31" s="188" t="s">
        <v>52</v>
      </c>
      <c r="C31" s="181"/>
      <c r="D31" s="96">
        <v>7.1885483870967742E-2</v>
      </c>
      <c r="E31" s="96">
        <v>0.33888870967741935</v>
      </c>
      <c r="F31" s="96">
        <v>0.42104354838709679</v>
      </c>
      <c r="G31" s="96">
        <v>0.44158225806451618</v>
      </c>
      <c r="H31" s="96">
        <f t="shared" si="1"/>
        <v>1.2734000000000001</v>
      </c>
      <c r="I31" s="40"/>
      <c r="J31" s="40"/>
    </row>
    <row r="32" spans="1:10" s="26" customFormat="1" ht="18" customHeight="1" x14ac:dyDescent="0.3">
      <c r="A32" s="60"/>
      <c r="B32" s="188" t="s">
        <v>53</v>
      </c>
      <c r="C32" s="181"/>
      <c r="D32" s="96">
        <v>0.74174988369557315</v>
      </c>
      <c r="E32" s="96">
        <v>4.4500500290761069</v>
      </c>
      <c r="F32" s="96">
        <v>4.8207003343752275</v>
      </c>
      <c r="G32" s="96">
        <v>2.3487997528530928</v>
      </c>
      <c r="H32" s="96">
        <f t="shared" si="1"/>
        <v>12.3613</v>
      </c>
      <c r="I32" s="40"/>
      <c r="J32" s="40"/>
    </row>
    <row r="33" spans="1:10" s="26" customFormat="1" ht="18" customHeight="1" x14ac:dyDescent="0.3">
      <c r="A33" s="60"/>
      <c r="B33" s="188" t="s">
        <v>54</v>
      </c>
      <c r="C33" s="181"/>
      <c r="D33" s="96">
        <v>0.3756455293311135</v>
      </c>
      <c r="E33" s="96">
        <v>0.45493957496817161</v>
      </c>
      <c r="F33" s="96">
        <v>0.43523620605229651</v>
      </c>
      <c r="G33" s="96">
        <v>0.3698786896484183</v>
      </c>
      <c r="H33" s="96">
        <f t="shared" si="1"/>
        <v>1.6356999999999999</v>
      </c>
      <c r="I33" s="40"/>
      <c r="J33" s="40"/>
    </row>
    <row r="34" spans="1:10" s="26" customFormat="1" ht="18" customHeight="1" x14ac:dyDescent="0.3">
      <c r="A34" s="60"/>
      <c r="B34" s="188" t="s">
        <v>55</v>
      </c>
      <c r="C34" s="181"/>
      <c r="D34" s="96">
        <v>3.519E-3</v>
      </c>
      <c r="E34" s="96">
        <v>0.16539300000000001</v>
      </c>
      <c r="F34" s="96">
        <v>0.11612700000000001</v>
      </c>
      <c r="G34" s="96">
        <v>6.6861000000000004E-2</v>
      </c>
      <c r="H34" s="96">
        <f t="shared" si="1"/>
        <v>0.35190000000000005</v>
      </c>
      <c r="I34" s="40"/>
      <c r="J34" s="40"/>
    </row>
    <row r="35" spans="1:10" s="26" customFormat="1" ht="18" customHeight="1" x14ac:dyDescent="0.3">
      <c r="A35" s="60"/>
      <c r="B35" s="188" t="s">
        <v>56</v>
      </c>
      <c r="C35" s="181"/>
      <c r="D35" s="96">
        <v>0</v>
      </c>
      <c r="E35" s="96">
        <v>2.0484094256259203E-2</v>
      </c>
      <c r="F35" s="96">
        <v>3.7089543446244475E-2</v>
      </c>
      <c r="G35" s="96">
        <v>2.4726362297496318E-2</v>
      </c>
      <c r="H35" s="96">
        <f t="shared" si="1"/>
        <v>8.2299999999999998E-2</v>
      </c>
      <c r="I35" s="40"/>
      <c r="J35" s="40"/>
    </row>
    <row r="36" spans="1:10" s="26" customFormat="1" ht="18" customHeight="1" x14ac:dyDescent="0.3">
      <c r="A36" s="60"/>
      <c r="B36" s="188" t="s">
        <v>57</v>
      </c>
      <c r="C36" s="181"/>
      <c r="D36" s="96">
        <v>0.14654499999999998</v>
      </c>
      <c r="E36" s="96">
        <v>0.24331999999999998</v>
      </c>
      <c r="F36" s="96">
        <v>0.22119999999999998</v>
      </c>
      <c r="G36" s="96">
        <v>0.16313499999999997</v>
      </c>
      <c r="H36" s="96">
        <f t="shared" si="1"/>
        <v>0.7742</v>
      </c>
      <c r="I36" s="40"/>
      <c r="J36" s="40"/>
    </row>
    <row r="37" spans="1:10" s="29" customFormat="1" ht="18" customHeight="1" x14ac:dyDescent="0.3">
      <c r="A37" s="60"/>
      <c r="B37" s="189" t="s">
        <v>42</v>
      </c>
      <c r="C37" s="182"/>
      <c r="D37" s="97">
        <v>2.0009299691287943</v>
      </c>
      <c r="E37" s="97">
        <v>6.6391067081384705</v>
      </c>
      <c r="F37" s="97">
        <v>6.9647353160489871</v>
      </c>
      <c r="G37" s="97">
        <v>4.5215280066837487</v>
      </c>
      <c r="H37" s="97">
        <f t="shared" si="1"/>
        <v>20.126300000000001</v>
      </c>
      <c r="I37" s="41"/>
      <c r="J37" s="41"/>
    </row>
    <row r="38" spans="1:10" s="58" customFormat="1" ht="24.9" customHeight="1" x14ac:dyDescent="0.3">
      <c r="A38" s="245"/>
      <c r="B38" s="225" t="s">
        <v>69</v>
      </c>
      <c r="C38" s="182"/>
      <c r="D38" s="244">
        <f>D29+D37</f>
        <v>2.1305393644738979</v>
      </c>
      <c r="E38" s="244">
        <f>E29+E37</f>
        <v>8.8901626456570426</v>
      </c>
      <c r="F38" s="244">
        <f>F29+F37</f>
        <v>13.570956896414438</v>
      </c>
      <c r="G38" s="244">
        <f>G29+G37</f>
        <v>14.425749479415952</v>
      </c>
      <c r="H38" s="244">
        <f>SUM(D38:G38)</f>
        <v>39.017408385961332</v>
      </c>
      <c r="I38" s="41"/>
      <c r="J38" s="41"/>
    </row>
    <row r="39" spans="1:10" s="58" customFormat="1" ht="24.9" customHeight="1" x14ac:dyDescent="0.35">
      <c r="B39" s="225" t="s">
        <v>70</v>
      </c>
      <c r="C39" s="182"/>
      <c r="D39" s="244">
        <f>D38</f>
        <v>2.1305393644738979</v>
      </c>
      <c r="E39" s="244">
        <f>D39+E38</f>
        <v>11.02070201013094</v>
      </c>
      <c r="F39" s="244">
        <f>E39+F38</f>
        <v>24.591658906545376</v>
      </c>
      <c r="G39" s="244">
        <f>F39+G38</f>
        <v>39.017408385961332</v>
      </c>
      <c r="H39" s="244"/>
      <c r="I39" s="41"/>
      <c r="J39" s="41"/>
    </row>
    <row r="40" spans="1:10" s="26" customFormat="1" ht="18" customHeight="1" x14ac:dyDescent="0.35">
      <c r="A40" s="57"/>
      <c r="B40" s="147"/>
      <c r="C40" s="184"/>
      <c r="D40" s="42"/>
      <c r="E40" s="42"/>
      <c r="F40" s="42" t="s">
        <v>0</v>
      </c>
      <c r="G40" s="42"/>
      <c r="H40" s="42"/>
      <c r="I40" s="42"/>
      <c r="J40" s="42"/>
    </row>
    <row r="41" spans="1:10" s="26" customFormat="1" ht="36" customHeight="1" x14ac:dyDescent="0.35">
      <c r="A41" s="57"/>
      <c r="B41" s="21" t="s">
        <v>68</v>
      </c>
      <c r="C41" s="175"/>
      <c r="D41" s="35" t="s">
        <v>1</v>
      </c>
      <c r="E41" s="35" t="s">
        <v>2</v>
      </c>
      <c r="F41" s="35" t="s">
        <v>3</v>
      </c>
      <c r="G41" s="35" t="s">
        <v>4</v>
      </c>
      <c r="H41" s="35" t="s">
        <v>9</v>
      </c>
      <c r="I41" s="36"/>
      <c r="J41" s="36"/>
    </row>
    <row r="42" spans="1:10" s="26" customFormat="1" ht="18" customHeight="1" x14ac:dyDescent="0.35">
      <c r="A42" s="57"/>
      <c r="B42" s="142" t="s">
        <v>47</v>
      </c>
      <c r="C42" s="181"/>
      <c r="D42" s="39">
        <f t="shared" ref="D42:G56" si="2">IF(D$21=0,"",D8-D25)</f>
        <v>3.8527867861989556E-2</v>
      </c>
      <c r="E42" s="39">
        <f t="shared" si="2"/>
        <v>-0.2077886562673753</v>
      </c>
      <c r="F42" s="39">
        <f t="shared" si="2"/>
        <v>-0.85454895060315073</v>
      </c>
      <c r="G42" s="39">
        <f t="shared" si="2"/>
        <v>9.8001147326163496E-2</v>
      </c>
      <c r="H42" s="39">
        <f>SUM(D42:G42)</f>
        <v>-0.92580859168237306</v>
      </c>
      <c r="I42" s="37"/>
      <c r="J42" s="37"/>
    </row>
    <row r="43" spans="1:10" s="26" customFormat="1" ht="18" customHeight="1" x14ac:dyDescent="0.35">
      <c r="A43" s="57"/>
      <c r="B43" s="186" t="s">
        <v>48</v>
      </c>
      <c r="C43" s="181"/>
      <c r="D43" s="39">
        <f t="shared" si="2"/>
        <v>1.0406656149742663E-2</v>
      </c>
      <c r="E43" s="39">
        <f t="shared" si="2"/>
        <v>3.9573608632704982E-2</v>
      </c>
      <c r="F43" s="39">
        <f t="shared" si="2"/>
        <v>-2.8945885454373492</v>
      </c>
      <c r="G43" s="39">
        <f t="shared" si="2"/>
        <v>-0.89708536965524033</v>
      </c>
      <c r="H43" s="39">
        <f t="shared" ref="H43:H55" si="3">SUM(D43:G43)</f>
        <v>-3.7416936503101419</v>
      </c>
      <c r="I43" s="37"/>
      <c r="J43" s="37"/>
    </row>
    <row r="44" spans="1:10" s="26" customFormat="1" ht="18" customHeight="1" x14ac:dyDescent="0.35">
      <c r="A44" s="57"/>
      <c r="B44" s="186" t="s">
        <v>49</v>
      </c>
      <c r="C44" s="181"/>
      <c r="D44" s="39">
        <f t="shared" si="2"/>
        <v>0</v>
      </c>
      <c r="E44" s="39">
        <f t="shared" si="2"/>
        <v>0</v>
      </c>
      <c r="F44" s="39">
        <f t="shared" si="2"/>
        <v>-4.2725535329115008E-2</v>
      </c>
      <c r="G44" s="39">
        <f t="shared" si="2"/>
        <v>-0.43634910403087102</v>
      </c>
      <c r="H44" s="39">
        <f t="shared" si="3"/>
        <v>-0.47907463935998601</v>
      </c>
      <c r="I44" s="37"/>
      <c r="J44" s="37"/>
    </row>
    <row r="45" spans="1:10" s="26" customFormat="1" ht="18" customHeight="1" x14ac:dyDescent="0.35">
      <c r="A45" s="57"/>
      <c r="B45" s="186" t="s">
        <v>50</v>
      </c>
      <c r="C45" s="181"/>
      <c r="D45" s="39">
        <f t="shared" si="2"/>
        <v>0</v>
      </c>
      <c r="E45" s="39">
        <f t="shared" si="2"/>
        <v>3.4550613660693404E-2</v>
      </c>
      <c r="F45" s="39">
        <f t="shared" si="2"/>
        <v>-0.15141777028536313</v>
      </c>
      <c r="G45" s="39">
        <f t="shared" si="2"/>
        <v>-0.65374897830595324</v>
      </c>
      <c r="H45" s="39">
        <f t="shared" si="3"/>
        <v>-0.77061613493062298</v>
      </c>
      <c r="I45" s="37"/>
      <c r="J45" s="37"/>
    </row>
    <row r="46" spans="1:10" s="26" customFormat="1" ht="18" customHeight="1" x14ac:dyDescent="0.35">
      <c r="A46" s="57"/>
      <c r="B46" s="187" t="s">
        <v>41</v>
      </c>
      <c r="C46" s="182"/>
      <c r="D46" s="95">
        <f t="shared" si="2"/>
        <v>4.8934524011732206E-2</v>
      </c>
      <c r="E46" s="95">
        <f t="shared" si="2"/>
        <v>-0.1336644339739772</v>
      </c>
      <c r="F46" s="95">
        <f t="shared" si="2"/>
        <v>-3.9432808016549781</v>
      </c>
      <c r="G46" s="95">
        <f t="shared" si="2"/>
        <v>-1.8891823046659013</v>
      </c>
      <c r="H46" s="95">
        <f t="shared" si="3"/>
        <v>-5.9171930162831243</v>
      </c>
      <c r="I46" s="37"/>
      <c r="J46" s="37"/>
    </row>
    <row r="47" spans="1:10" s="26" customFormat="1" ht="18" customHeight="1" x14ac:dyDescent="0.35">
      <c r="A47" s="57"/>
      <c r="B47" s="188" t="s">
        <v>51</v>
      </c>
      <c r="C47" s="181"/>
      <c r="D47" s="96">
        <f t="shared" si="2"/>
        <v>0.31967996433592072</v>
      </c>
      <c r="E47" s="96">
        <f t="shared" si="2"/>
        <v>0.93503028352014039</v>
      </c>
      <c r="F47" s="96">
        <f t="shared" si="2"/>
        <v>1.423960349823181</v>
      </c>
      <c r="G47" s="96">
        <f t="shared" si="2"/>
        <v>1.5826307063075107</v>
      </c>
      <c r="H47" s="96">
        <f t="shared" si="3"/>
        <v>4.2613013039867536</v>
      </c>
      <c r="I47" s="37"/>
      <c r="J47" s="37"/>
    </row>
    <row r="48" spans="1:10" s="26" customFormat="1" ht="18" customHeight="1" x14ac:dyDescent="0.35">
      <c r="A48" s="57"/>
      <c r="B48" s="188" t="s">
        <v>52</v>
      </c>
      <c r="C48" s="181"/>
      <c r="D48" s="96">
        <f t="shared" si="2"/>
        <v>-7.3749918677315812E-2</v>
      </c>
      <c r="E48" s="96">
        <f t="shared" si="2"/>
        <v>-0.32382988250630051</v>
      </c>
      <c r="F48" s="96">
        <f t="shared" si="2"/>
        <v>1.5415689679620148E-2</v>
      </c>
      <c r="G48" s="96">
        <f t="shared" si="2"/>
        <v>1.1352320725840834</v>
      </c>
      <c r="H48" s="96">
        <f t="shared" si="3"/>
        <v>0.75306796108008722</v>
      </c>
      <c r="I48" s="37"/>
      <c r="J48" s="37"/>
    </row>
    <row r="49" spans="1:10" s="26" customFormat="1" ht="18" customHeight="1" x14ac:dyDescent="0.35">
      <c r="A49" s="57"/>
      <c r="B49" s="188" t="s">
        <v>53</v>
      </c>
      <c r="C49" s="181"/>
      <c r="D49" s="96">
        <f t="shared" si="2"/>
        <v>-0.26146284019963151</v>
      </c>
      <c r="E49" s="96">
        <f t="shared" si="2"/>
        <v>-1.9365351021589965</v>
      </c>
      <c r="F49" s="96">
        <f t="shared" si="2"/>
        <v>-0.49505880082387943</v>
      </c>
      <c r="G49" s="96">
        <f>IF(G$21=0,"",G15-G32)</f>
        <v>0.15727626248723325</v>
      </c>
      <c r="H49" s="96">
        <f t="shared" si="3"/>
        <v>-2.5357804806952742</v>
      </c>
      <c r="I49" s="37"/>
      <c r="J49" s="37"/>
    </row>
    <row r="50" spans="1:10" s="26" customFormat="1" ht="18" customHeight="1" x14ac:dyDescent="0.35">
      <c r="A50" s="57"/>
      <c r="B50" s="188" t="s">
        <v>54</v>
      </c>
      <c r="C50" s="181"/>
      <c r="D50" s="96">
        <f t="shared" si="2"/>
        <v>-0.18736749050912899</v>
      </c>
      <c r="E50" s="96">
        <f t="shared" si="2"/>
        <v>-0.2422457939050599</v>
      </c>
      <c r="F50" s="96">
        <f t="shared" si="2"/>
        <v>-4.2228970193194493E-2</v>
      </c>
      <c r="G50" s="96">
        <f t="shared" si="2"/>
        <v>-1.1736026117645904E-2</v>
      </c>
      <c r="H50" s="96">
        <f t="shared" si="3"/>
        <v>-0.48357828072502929</v>
      </c>
      <c r="I50" s="37"/>
      <c r="J50" s="37"/>
    </row>
    <row r="51" spans="1:10" s="26" customFormat="1" ht="18" customHeight="1" x14ac:dyDescent="0.35">
      <c r="A51" s="57"/>
      <c r="B51" s="188" t="s">
        <v>55</v>
      </c>
      <c r="C51" s="181"/>
      <c r="D51" s="96">
        <f t="shared" si="2"/>
        <v>-3.4363405978223155E-3</v>
      </c>
      <c r="E51" s="96">
        <f t="shared" si="2"/>
        <v>-0.16095048673345011</v>
      </c>
      <c r="F51" s="96">
        <f t="shared" si="2"/>
        <v>-0.10198959358945478</v>
      </c>
      <c r="G51" s="96">
        <f t="shared" si="2"/>
        <v>-5.0901370460617282E-2</v>
      </c>
      <c r="H51" s="96">
        <f t="shared" si="3"/>
        <v>-0.31727779138134449</v>
      </c>
      <c r="I51" s="37"/>
      <c r="J51" s="37"/>
    </row>
    <row r="52" spans="1:10" s="26" customFormat="1" ht="18" customHeight="1" x14ac:dyDescent="0.35">
      <c r="A52" s="57"/>
      <c r="B52" s="188" t="s">
        <v>56</v>
      </c>
      <c r="C52" s="181"/>
      <c r="D52" s="96">
        <f t="shared" si="2"/>
        <v>0</v>
      </c>
      <c r="E52" s="96">
        <f t="shared" si="2"/>
        <v>-2.0484094256259203E-2</v>
      </c>
      <c r="F52" s="96">
        <f t="shared" si="2"/>
        <v>-3.5358850692655402E-2</v>
      </c>
      <c r="G52" s="96">
        <f t="shared" si="2"/>
        <v>4.6420664857632549E-2</v>
      </c>
      <c r="H52" s="96">
        <f t="shared" si="3"/>
        <v>-9.4222800912820565E-3</v>
      </c>
      <c r="I52" s="37"/>
      <c r="J52" s="37"/>
    </row>
    <row r="53" spans="1:10" s="26" customFormat="1" ht="18" customHeight="1" x14ac:dyDescent="0.35">
      <c r="A53" s="57"/>
      <c r="B53" s="188" t="s">
        <v>57</v>
      </c>
      <c r="C53" s="181"/>
      <c r="D53" s="96">
        <f t="shared" si="2"/>
        <v>-8.106999955946409E-2</v>
      </c>
      <c r="E53" s="96">
        <f t="shared" si="2"/>
        <v>-2.5141110641101305E-2</v>
      </c>
      <c r="F53" s="96">
        <f t="shared" si="2"/>
        <v>0.12960233929138618</v>
      </c>
      <c r="G53" s="96">
        <f t="shared" si="2"/>
        <v>-6.9668622673317124E-2</v>
      </c>
      <c r="H53" s="96">
        <f t="shared" si="3"/>
        <v>-4.6277393582496343E-2</v>
      </c>
      <c r="I53" s="37"/>
      <c r="J53" s="37"/>
    </row>
    <row r="54" spans="1:10" s="26" customFormat="1" ht="18" customHeight="1" x14ac:dyDescent="0.35">
      <c r="A54" s="57"/>
      <c r="B54" s="189" t="s">
        <v>42</v>
      </c>
      <c r="C54" s="182"/>
      <c r="D54" s="97">
        <f t="shared" si="2"/>
        <v>-0.28740662520744253</v>
      </c>
      <c r="E54" s="97">
        <f t="shared" si="2"/>
        <v>-1.7741561866810267</v>
      </c>
      <c r="F54" s="97">
        <f t="shared" si="2"/>
        <v>0.8943421634950024</v>
      </c>
      <c r="G54" s="97">
        <f>IF(G$21=0,"",G20-G37)</f>
        <v>2.7892536869848792</v>
      </c>
      <c r="H54" s="97">
        <f t="shared" si="3"/>
        <v>1.6220330385914123</v>
      </c>
      <c r="I54" s="37"/>
      <c r="J54" s="37"/>
    </row>
    <row r="55" spans="1:10" s="58" customFormat="1" ht="24.9" customHeight="1" x14ac:dyDescent="0.35">
      <c r="B55" s="225" t="s">
        <v>69</v>
      </c>
      <c r="C55" s="182"/>
      <c r="D55" s="244">
        <f t="shared" si="2"/>
        <v>-0.23847210119571027</v>
      </c>
      <c r="E55" s="244">
        <f t="shared" si="2"/>
        <v>-1.907820620655003</v>
      </c>
      <c r="F55" s="244">
        <f t="shared" si="2"/>
        <v>-3.0489386381599761</v>
      </c>
      <c r="G55" s="244">
        <f t="shared" si="2"/>
        <v>0.90007138231897699</v>
      </c>
      <c r="H55" s="244">
        <f t="shared" si="3"/>
        <v>-4.2951599776917124</v>
      </c>
      <c r="I55" s="38"/>
      <c r="J55" s="38"/>
    </row>
    <row r="56" spans="1:10" s="58" customFormat="1" ht="24.9" customHeight="1" x14ac:dyDescent="0.35">
      <c r="B56" s="225" t="s">
        <v>70</v>
      </c>
      <c r="C56" s="182"/>
      <c r="D56" s="244">
        <f t="shared" si="2"/>
        <v>-0.23847210119571027</v>
      </c>
      <c r="E56" s="244">
        <f t="shared" si="2"/>
        <v>-2.1462927218507133</v>
      </c>
      <c r="F56" s="244">
        <f t="shared" si="2"/>
        <v>-5.1952313600106876</v>
      </c>
      <c r="G56" s="244">
        <f t="shared" si="2"/>
        <v>-4.2951599776917107</v>
      </c>
      <c r="H56" s="244"/>
      <c r="I56" s="38"/>
      <c r="J56" s="38"/>
    </row>
    <row r="57" spans="1:10" s="26" customFormat="1" ht="18" customHeight="1" x14ac:dyDescent="0.35">
      <c r="A57" s="57"/>
      <c r="B57" s="147"/>
      <c r="C57" s="184"/>
      <c r="D57" s="57" t="s">
        <v>0</v>
      </c>
      <c r="E57" s="57"/>
      <c r="F57" s="57"/>
      <c r="G57" s="57"/>
      <c r="H57" s="57"/>
      <c r="J57" s="57"/>
    </row>
    <row r="58" spans="1:10" s="26" customFormat="1" ht="36" customHeight="1" x14ac:dyDescent="0.35">
      <c r="A58" s="57"/>
      <c r="B58" s="21" t="s">
        <v>155</v>
      </c>
      <c r="C58" s="175"/>
      <c r="D58" s="21" t="s">
        <v>1</v>
      </c>
      <c r="E58" s="21" t="s">
        <v>2</v>
      </c>
      <c r="F58" s="21" t="s">
        <v>3</v>
      </c>
      <c r="G58" s="21" t="s">
        <v>4</v>
      </c>
      <c r="H58" s="21" t="s">
        <v>9</v>
      </c>
      <c r="I58" s="22"/>
      <c r="J58" s="22"/>
    </row>
    <row r="59" spans="1:10" s="26" customFormat="1" ht="18" customHeight="1" x14ac:dyDescent="0.35">
      <c r="A59" s="57"/>
      <c r="B59" s="142" t="s">
        <v>47</v>
      </c>
      <c r="C59" s="181"/>
      <c r="D59" s="88">
        <f t="shared" ref="D59:G73" si="4">(IF(D$21=0,"",D8/D25-1))</f>
        <v>0.36405023433176797</v>
      </c>
      <c r="E59" s="88">
        <f t="shared" si="4"/>
        <v>-0.23712537191147165</v>
      </c>
      <c r="F59" s="88">
        <f t="shared" si="4"/>
        <v>-0.46222061119567603</v>
      </c>
      <c r="G59" s="88">
        <f t="shared" si="4"/>
        <v>5.7332952750219102E-2</v>
      </c>
      <c r="H59" s="88">
        <f>(IF(H42=0,"",H8/H25-1))</f>
        <v>-0.20391195540151941</v>
      </c>
      <c r="I59" s="27"/>
      <c r="J59" s="27"/>
    </row>
    <row r="60" spans="1:10" s="26" customFormat="1" ht="18" customHeight="1" x14ac:dyDescent="0.35">
      <c r="A60" s="57"/>
      <c r="B60" s="142" t="s">
        <v>48</v>
      </c>
      <c r="C60" s="181"/>
      <c r="D60" s="88">
        <f t="shared" si="4"/>
        <v>0.43765515548981804</v>
      </c>
      <c r="E60" s="88">
        <f t="shared" si="4"/>
        <v>2.8785535448910604E-2</v>
      </c>
      <c r="F60" s="88">
        <f t="shared" si="4"/>
        <v>-0.64027608083230159</v>
      </c>
      <c r="G60" s="88">
        <f t="shared" si="4"/>
        <v>-0.12629444063453465</v>
      </c>
      <c r="H60" s="88">
        <f t="shared" ref="H60:H72" si="5">(IF(H43=0,"",H9/H26-1))</f>
        <v>-0.28732478541686668</v>
      </c>
      <c r="I60" s="27"/>
      <c r="J60" s="27"/>
    </row>
    <row r="61" spans="1:10" s="26" customFormat="1" ht="18" customHeight="1" x14ac:dyDescent="0.35">
      <c r="A61" s="57"/>
      <c r="B61" s="142" t="s">
        <v>49</v>
      </c>
      <c r="C61" s="181"/>
      <c r="D61" s="88"/>
      <c r="E61" s="88"/>
      <c r="F61" s="88">
        <f t="shared" si="4"/>
        <v>-0.45184597806949212</v>
      </c>
      <c r="G61" s="88">
        <f t="shared" si="4"/>
        <v>-1</v>
      </c>
      <c r="H61" s="88">
        <f t="shared" si="5"/>
        <v>-0.90237043112023507</v>
      </c>
      <c r="I61" s="27"/>
      <c r="J61" s="27"/>
    </row>
    <row r="62" spans="1:10" s="26" customFormat="1" ht="18" customHeight="1" x14ac:dyDescent="0.35">
      <c r="A62" s="57"/>
      <c r="B62" s="142" t="s">
        <v>50</v>
      </c>
      <c r="C62" s="181"/>
      <c r="D62" s="88"/>
      <c r="E62" s="88"/>
      <c r="F62" s="88">
        <f t="shared" si="4"/>
        <v>-1.0661031716955205</v>
      </c>
      <c r="G62" s="88">
        <f t="shared" si="4"/>
        <v>-0.99746212821758207</v>
      </c>
      <c r="H62" s="88">
        <f t="shared" si="5"/>
        <v>-0.96636068544606191</v>
      </c>
      <c r="I62" s="27"/>
      <c r="J62" s="27"/>
    </row>
    <row r="63" spans="1:10" s="26" customFormat="1" ht="18" customHeight="1" x14ac:dyDescent="0.35">
      <c r="A63" s="57"/>
      <c r="B63" s="143" t="s">
        <v>41</v>
      </c>
      <c r="C63" s="182"/>
      <c r="D63" s="59">
        <f t="shared" si="4"/>
        <v>0.37755383304919388</v>
      </c>
      <c r="E63" s="59">
        <f t="shared" si="4"/>
        <v>-5.9378548416402666E-2</v>
      </c>
      <c r="F63" s="59">
        <f t="shared" si="4"/>
        <v>-0.59690410829920104</v>
      </c>
      <c r="G63" s="59">
        <f t="shared" si="4"/>
        <v>-0.19074515951274928</v>
      </c>
      <c r="H63" s="59">
        <f t="shared" si="5"/>
        <v>-0.31322635471619054</v>
      </c>
      <c r="I63" s="27"/>
      <c r="J63" s="27"/>
    </row>
    <row r="64" spans="1:10" s="26" customFormat="1" ht="18" customHeight="1" x14ac:dyDescent="0.35">
      <c r="A64" s="57"/>
      <c r="B64" s="144" t="s">
        <v>51</v>
      </c>
      <c r="C64" s="181"/>
      <c r="D64" s="89">
        <f t="shared" si="4"/>
        <v>0.48320310985528603</v>
      </c>
      <c r="E64" s="89">
        <f t="shared" si="4"/>
        <v>0.96790889007921166</v>
      </c>
      <c r="F64" s="89">
        <f t="shared" si="4"/>
        <v>1.559071541694947</v>
      </c>
      <c r="G64" s="89">
        <f t="shared" si="4"/>
        <v>1.4302453010572282</v>
      </c>
      <c r="H64" s="89">
        <f t="shared" si="5"/>
        <v>1.1682800010930099</v>
      </c>
      <c r="I64" s="27"/>
      <c r="J64" s="27"/>
    </row>
    <row r="65" spans="1:10" s="26" customFormat="1" ht="18" customHeight="1" x14ac:dyDescent="0.35">
      <c r="A65" s="57"/>
      <c r="B65" s="144" t="s">
        <v>52</v>
      </c>
      <c r="C65" s="181"/>
      <c r="D65" s="89">
        <f t="shared" si="4"/>
        <v>-1.0259361794057709</v>
      </c>
      <c r="E65" s="89">
        <f t="shared" si="4"/>
        <v>-0.95556409304561074</v>
      </c>
      <c r="F65" s="89">
        <f t="shared" si="4"/>
        <v>3.6613052827132675E-2</v>
      </c>
      <c r="G65" s="89">
        <f t="shared" si="4"/>
        <v>2.5708280888817399</v>
      </c>
      <c r="H65" s="89">
        <f t="shared" si="5"/>
        <v>0.59138366662485242</v>
      </c>
      <c r="I65" s="27"/>
      <c r="J65" s="27"/>
    </row>
    <row r="66" spans="1:10" s="26" customFormat="1" ht="18" customHeight="1" x14ac:dyDescent="0.35">
      <c r="A66" s="57"/>
      <c r="B66" s="144" t="s">
        <v>53</v>
      </c>
      <c r="C66" s="181"/>
      <c r="D66" s="89">
        <f t="shared" si="4"/>
        <v>-0.3524946157011335</v>
      </c>
      <c r="E66" s="89">
        <f t="shared" si="4"/>
        <v>-0.43517153504025852</v>
      </c>
      <c r="F66" s="89">
        <f t="shared" si="4"/>
        <v>-0.10269437353194033</v>
      </c>
      <c r="G66" s="89">
        <f t="shared" si="4"/>
        <v>6.6960268663256439E-2</v>
      </c>
      <c r="H66" s="89">
        <f t="shared" si="5"/>
        <v>-0.2051386569936231</v>
      </c>
      <c r="I66" s="27"/>
      <c r="J66" s="27"/>
    </row>
    <row r="67" spans="1:10" s="26" customFormat="1" ht="18" customHeight="1" x14ac:dyDescent="0.35">
      <c r="A67" s="57"/>
      <c r="B67" s="144" t="s">
        <v>54</v>
      </c>
      <c r="C67" s="181"/>
      <c r="D67" s="89">
        <f t="shared" si="4"/>
        <v>-0.49878802189596549</v>
      </c>
      <c r="E67" s="89">
        <f t="shared" si="4"/>
        <v>-0.53247905267860651</v>
      </c>
      <c r="F67" s="89">
        <f t="shared" si="4"/>
        <v>-9.7025407367236305E-2</v>
      </c>
      <c r="G67" s="89">
        <f t="shared" si="4"/>
        <v>-3.172939249028206E-2</v>
      </c>
      <c r="H67" s="89">
        <f t="shared" si="5"/>
        <v>-0.29563995887083772</v>
      </c>
      <c r="I67" s="27"/>
      <c r="J67" s="27"/>
    </row>
    <row r="68" spans="1:10" s="26" customFormat="1" ht="18" customHeight="1" x14ac:dyDescent="0.35">
      <c r="A68" s="57"/>
      <c r="B68" s="144" t="s">
        <v>55</v>
      </c>
      <c r="C68" s="181"/>
      <c r="D68" s="89">
        <f t="shared" si="4"/>
        <v>-0.97651054214899558</v>
      </c>
      <c r="E68" s="89">
        <f t="shared" si="4"/>
        <v>-0.97313965363376997</v>
      </c>
      <c r="F68" s="89">
        <f t="shared" si="4"/>
        <v>-0.87825909210997244</v>
      </c>
      <c r="G68" s="89">
        <f t="shared" si="4"/>
        <v>-0.76130136343484656</v>
      </c>
      <c r="H68" s="89">
        <f t="shared" si="5"/>
        <v>-0.90161350207827362</v>
      </c>
      <c r="I68" s="27"/>
      <c r="J68" s="27"/>
    </row>
    <row r="69" spans="1:10" s="26" customFormat="1" ht="18" customHeight="1" x14ac:dyDescent="0.35">
      <c r="A69" s="57"/>
      <c r="B69" s="144" t="s">
        <v>56</v>
      </c>
      <c r="C69" s="181"/>
      <c r="D69" s="89"/>
      <c r="E69" s="89">
        <f t="shared" si="4"/>
        <v>-1</v>
      </c>
      <c r="F69" s="89">
        <f t="shared" si="4"/>
        <v>-0.95333744789559238</v>
      </c>
      <c r="G69" s="89">
        <f t="shared" si="4"/>
        <v>1.8773754221959655</v>
      </c>
      <c r="H69" s="89">
        <f t="shared" si="5"/>
        <v>-0.11448699989407118</v>
      </c>
      <c r="I69" s="27"/>
      <c r="J69" s="27"/>
    </row>
    <row r="70" spans="1:10" s="26" customFormat="1" ht="18" customHeight="1" x14ac:dyDescent="0.35">
      <c r="A70" s="57"/>
      <c r="B70" s="144" t="s">
        <v>57</v>
      </c>
      <c r="C70" s="181"/>
      <c r="D70" s="89">
        <f t="shared" si="4"/>
        <v>-0.55320890893216479</v>
      </c>
      <c r="E70" s="89">
        <f t="shared" si="4"/>
        <v>-0.10332529443161809</v>
      </c>
      <c r="F70" s="89">
        <f t="shared" si="4"/>
        <v>0.58590569299903339</v>
      </c>
      <c r="G70" s="89">
        <f t="shared" si="4"/>
        <v>-0.42706116206403977</v>
      </c>
      <c r="H70" s="89">
        <f t="shared" si="5"/>
        <v>-5.9774468590153007E-2</v>
      </c>
      <c r="I70" s="27"/>
      <c r="J70" s="27"/>
    </row>
    <row r="71" spans="1:10" s="26" customFormat="1" ht="18" customHeight="1" x14ac:dyDescent="0.35">
      <c r="A71" s="57"/>
      <c r="B71" s="145" t="s">
        <v>42</v>
      </c>
      <c r="C71" s="182"/>
      <c r="D71" s="90">
        <f t="shared" si="4"/>
        <v>-0.14363652383725323</v>
      </c>
      <c r="E71" s="90">
        <f t="shared" si="4"/>
        <v>-0.26722814750156043</v>
      </c>
      <c r="F71" s="90">
        <f t="shared" si="4"/>
        <v>0.12841007201438814</v>
      </c>
      <c r="G71" s="90">
        <f t="shared" si="4"/>
        <v>0.61688298355374305</v>
      </c>
      <c r="H71" s="90">
        <f t="shared" si="5"/>
        <v>8.0592708972409888E-2</v>
      </c>
      <c r="I71" s="27"/>
      <c r="J71" s="27"/>
    </row>
    <row r="72" spans="1:10" s="26" customFormat="1" ht="24.9" customHeight="1" x14ac:dyDescent="0.35">
      <c r="A72" s="57"/>
      <c r="B72" s="146" t="s">
        <v>69</v>
      </c>
      <c r="C72" s="182"/>
      <c r="D72" s="94">
        <f t="shared" si="4"/>
        <v>-0.1119303896337992</v>
      </c>
      <c r="E72" s="94">
        <f t="shared" si="4"/>
        <v>-0.21459906828442532</v>
      </c>
      <c r="F72" s="94">
        <f t="shared" si="4"/>
        <v>-0.22466644477852049</v>
      </c>
      <c r="G72" s="94">
        <f t="shared" si="4"/>
        <v>6.2393387851583437E-2</v>
      </c>
      <c r="H72" s="94">
        <f t="shared" si="5"/>
        <v>-0.11008316942027174</v>
      </c>
      <c r="I72" s="28"/>
      <c r="J72" s="28"/>
    </row>
    <row r="73" spans="1:10" s="26" customFormat="1" ht="24.9" customHeight="1" x14ac:dyDescent="0.35">
      <c r="A73" s="57"/>
      <c r="B73" s="146" t="s">
        <v>70</v>
      </c>
      <c r="C73" s="182"/>
      <c r="D73" s="94">
        <f t="shared" si="4"/>
        <v>-0.1119303896337992</v>
      </c>
      <c r="E73" s="94">
        <f t="shared" si="4"/>
        <v>-0.19475099860949896</v>
      </c>
      <c r="F73" s="94">
        <f t="shared" si="4"/>
        <v>-0.21125989831568104</v>
      </c>
      <c r="G73" s="94">
        <f t="shared" si="4"/>
        <v>-0.11008316942027174</v>
      </c>
      <c r="H73" s="94" t="str">
        <f>(IF(H56=0,"",H22/A39-1))</f>
        <v/>
      </c>
      <c r="I73" s="28"/>
      <c r="J73" s="28"/>
    </row>
    <row r="74" spans="1:10" ht="8.25" customHeight="1" x14ac:dyDescent="0.3"/>
    <row r="75" spans="1:10" s="55" customFormat="1" ht="46.8" x14ac:dyDescent="0.3">
      <c r="B75" s="170" t="str">
        <f>Costs!B83</f>
        <v>* The financial information contained within this report is confidential and may contain immaterial revisions from other company financial statements.</v>
      </c>
      <c r="C75" s="179"/>
      <c r="D75" s="119"/>
      <c r="E75" s="119"/>
      <c r="F75" s="119"/>
      <c r="G75" s="119"/>
      <c r="H75" s="119"/>
      <c r="I75" s="166"/>
    </row>
  </sheetData>
  <mergeCells count="1">
    <mergeCell ref="B2:B5"/>
  </mergeCells>
  <pageMargins left="0.7" right="0.7" top="0.75" bottom="0.75" header="0.3" footer="0.3"/>
  <pageSetup scale="41" orientation="portrait" r:id="rId1"/>
  <headerFooter>
    <oddHeader>&amp;RNP</oddHeader>
    <oddFooter>&amp;CTab 5 of 12&amp;RExhibit 1 - NP</oddFooter>
  </headerFooter>
  <colBreaks count="1" manualBreakCount="1">
    <brk id="9" max="7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43"/>
  <sheetViews>
    <sheetView view="pageBreakPreview" zoomScale="60" zoomScaleNormal="100" zoomScalePageLayoutView="70" workbookViewId="0">
      <selection activeCell="J43" sqref="J43"/>
    </sheetView>
  </sheetViews>
  <sheetFormatPr defaultRowHeight="14.4" x14ac:dyDescent="0.3"/>
  <cols>
    <col min="1" max="1" width="6.109375" style="1" customWidth="1"/>
    <col min="2" max="2" width="66.6640625" style="119" customWidth="1"/>
    <col min="3" max="3" width="1.6640625" style="167" customWidth="1"/>
    <col min="4" max="8" width="24.6640625" style="55" customWidth="1"/>
    <col min="9" max="9" width="1.6640625" customWidth="1"/>
    <col min="10" max="10" width="1.6640625" style="55" customWidth="1"/>
  </cols>
  <sheetData>
    <row r="1" spans="2:10" s="62" customFormat="1" ht="9.75" customHeight="1" thickBot="1" x14ac:dyDescent="0.55000000000000004">
      <c r="B1" s="172"/>
      <c r="C1" s="172"/>
      <c r="D1" s="185"/>
      <c r="E1" s="185"/>
      <c r="F1" s="173"/>
      <c r="G1" s="173"/>
      <c r="H1" s="173"/>
      <c r="I1" s="7"/>
      <c r="J1" s="7"/>
    </row>
    <row r="2" spans="2:10" s="55" customFormat="1" ht="30" customHeight="1" x14ac:dyDescent="0.5">
      <c r="B2" s="390" t="s">
        <v>129</v>
      </c>
      <c r="C2" s="174"/>
      <c r="D2" s="120" t="s">
        <v>65</v>
      </c>
      <c r="E2" s="121"/>
      <c r="F2" s="122"/>
      <c r="G2" s="122"/>
      <c r="H2" s="123"/>
      <c r="I2" s="160"/>
      <c r="J2" s="160"/>
    </row>
    <row r="3" spans="2:10" s="55" customFormat="1" ht="30" customHeight="1" x14ac:dyDescent="0.5">
      <c r="B3" s="397"/>
      <c r="C3" s="174"/>
      <c r="D3" s="129" t="str">
        <f>Costs!$D$3</f>
        <v>Report Date: 02/28/14</v>
      </c>
      <c r="E3" s="130"/>
      <c r="F3" s="45"/>
      <c r="G3" s="45"/>
      <c r="H3" s="131"/>
      <c r="I3" s="160"/>
      <c r="J3" s="160"/>
    </row>
    <row r="4" spans="2:10" s="55" customFormat="1" ht="30" customHeight="1" x14ac:dyDescent="0.5">
      <c r="B4" s="397"/>
      <c r="C4" s="174"/>
      <c r="D4" s="129" t="s">
        <v>73</v>
      </c>
      <c r="E4" s="130"/>
      <c r="F4" s="45"/>
      <c r="G4" s="45"/>
      <c r="H4" s="131"/>
      <c r="I4" s="160"/>
      <c r="J4" s="160"/>
    </row>
    <row r="5" spans="2:10" s="55" customFormat="1" ht="30" customHeight="1" thickBot="1" x14ac:dyDescent="0.55000000000000004">
      <c r="B5" s="398"/>
      <c r="C5" s="174"/>
      <c r="D5" s="125" t="s">
        <v>58</v>
      </c>
      <c r="E5" s="126"/>
      <c r="F5" s="127"/>
      <c r="G5" s="127"/>
      <c r="H5" s="128"/>
      <c r="I5" s="160"/>
      <c r="J5" s="160"/>
    </row>
    <row r="6" spans="2:10" ht="15" customHeight="1" x14ac:dyDescent="0.25">
      <c r="I6" s="1"/>
    </row>
    <row r="7" spans="2:10" s="26" customFormat="1" ht="36" customHeight="1" x14ac:dyDescent="0.3">
      <c r="B7" s="21" t="s">
        <v>19</v>
      </c>
      <c r="C7" s="175"/>
      <c r="D7" s="21" t="s">
        <v>1</v>
      </c>
      <c r="E7" s="21" t="s">
        <v>2</v>
      </c>
      <c r="F7" s="21" t="s">
        <v>3</v>
      </c>
      <c r="G7" s="21" t="s">
        <v>4</v>
      </c>
      <c r="H7" s="21" t="s">
        <v>9</v>
      </c>
      <c r="I7" s="22"/>
      <c r="J7" s="22"/>
    </row>
    <row r="8" spans="2:10" s="26" customFormat="1" ht="18" customHeight="1" x14ac:dyDescent="0.3">
      <c r="B8" s="142" t="s">
        <v>47</v>
      </c>
      <c r="C8" s="181"/>
      <c r="D8" s="25">
        <v>541574.50053469918</v>
      </c>
      <c r="E8" s="329">
        <v>3059352.5416902807</v>
      </c>
      <c r="F8" s="25">
        <v>4183808.4192699315</v>
      </c>
      <c r="G8" s="25">
        <v>7254256.70008526</v>
      </c>
      <c r="H8" s="25">
        <f>SUM(D8:G8)</f>
        <v>15038992.161580171</v>
      </c>
      <c r="I8" s="31"/>
      <c r="J8" s="31"/>
    </row>
    <row r="9" spans="2:10" s="26" customFormat="1" ht="18" customHeight="1" x14ac:dyDescent="0.3">
      <c r="B9" s="142" t="s">
        <v>48</v>
      </c>
      <c r="C9" s="181"/>
      <c r="D9" s="293">
        <v>140313.47488013739</v>
      </c>
      <c r="E9" s="348">
        <v>6356219.9184822757</v>
      </c>
      <c r="F9" s="316">
        <v>9127505.5245300569</v>
      </c>
      <c r="G9" s="25">
        <v>26981016.10118477</v>
      </c>
      <c r="H9" s="25">
        <f t="shared" ref="H9:H21" si="0">SUM(D9:G9)</f>
        <v>42605055.019077241</v>
      </c>
      <c r="I9" s="31"/>
      <c r="J9" s="31"/>
    </row>
    <row r="10" spans="2:10" s="26" customFormat="1" ht="18" customHeight="1" x14ac:dyDescent="0.3">
      <c r="B10" s="142" t="s">
        <v>49</v>
      </c>
      <c r="C10" s="181"/>
      <c r="D10" s="293">
        <v>0</v>
      </c>
      <c r="E10" s="338">
        <v>0</v>
      </c>
      <c r="F10" s="316">
        <v>172341.2234504348</v>
      </c>
      <c r="G10" s="25">
        <v>0</v>
      </c>
      <c r="H10" s="25">
        <f t="shared" si="0"/>
        <v>172341.2234504348</v>
      </c>
      <c r="I10" s="31"/>
      <c r="J10" s="31"/>
    </row>
    <row r="11" spans="2:10" s="26" customFormat="1" ht="18" customHeight="1" x14ac:dyDescent="0.3">
      <c r="B11" s="142" t="s">
        <v>50</v>
      </c>
      <c r="C11" s="181"/>
      <c r="D11" s="293">
        <v>0</v>
      </c>
      <c r="E11" s="329">
        <v>170892.77789047066</v>
      </c>
      <c r="F11" s="316">
        <v>-46505.728965554386</v>
      </c>
      <c r="G11" s="25">
        <v>8239.3097849378537</v>
      </c>
      <c r="H11" s="25">
        <f t="shared" si="0"/>
        <v>132626.35870985413</v>
      </c>
      <c r="I11" s="31"/>
      <c r="J11" s="31"/>
    </row>
    <row r="12" spans="2:10" s="29" customFormat="1" ht="18" customHeight="1" x14ac:dyDescent="0.3">
      <c r="B12" s="143" t="s">
        <v>41</v>
      </c>
      <c r="C12" s="182"/>
      <c r="D12" s="294">
        <f>SUM(D8:D11)</f>
        <v>681887.97541483655</v>
      </c>
      <c r="E12" s="349">
        <f>SUM(E8:E11)</f>
        <v>9586465.2380630262</v>
      </c>
      <c r="F12" s="317">
        <f>SUM(F8:F11)</f>
        <v>13437149.438284868</v>
      </c>
      <c r="G12" s="78">
        <f>SUM(G8:G11)</f>
        <v>34243512.111054972</v>
      </c>
      <c r="H12" s="78">
        <f t="shared" si="0"/>
        <v>57949014.762817703</v>
      </c>
      <c r="I12" s="32"/>
      <c r="J12" s="32"/>
    </row>
    <row r="13" spans="2:10" s="26" customFormat="1" ht="18" customHeight="1" x14ac:dyDescent="0.3">
      <c r="B13" s="144" t="s">
        <v>51</v>
      </c>
      <c r="C13" s="181"/>
      <c r="D13" s="295">
        <v>9226372.309243558</v>
      </c>
      <c r="E13" s="350">
        <v>17652250.510009371</v>
      </c>
      <c r="F13" s="318">
        <v>21825147.141676318</v>
      </c>
      <c r="G13" s="81">
        <v>25021264.079245999</v>
      </c>
      <c r="H13" s="81">
        <f t="shared" si="0"/>
        <v>73725034.040175244</v>
      </c>
      <c r="I13" s="31"/>
      <c r="J13" s="31"/>
    </row>
    <row r="14" spans="2:10" s="26" customFormat="1" ht="18" customHeight="1" x14ac:dyDescent="0.3">
      <c r="B14" s="144" t="s">
        <v>52</v>
      </c>
      <c r="C14" s="181"/>
      <c r="D14" s="295">
        <v>105622.79276878815</v>
      </c>
      <c r="E14" s="351">
        <v>219814.58655844964</v>
      </c>
      <c r="F14" s="318">
        <v>2186961.4774894752</v>
      </c>
      <c r="G14" s="81">
        <v>6467841.9435190987</v>
      </c>
      <c r="H14" s="81">
        <f t="shared" si="0"/>
        <v>8980240.8003358115</v>
      </c>
      <c r="I14" s="31"/>
      <c r="J14" s="31"/>
    </row>
    <row r="15" spans="2:10" s="26" customFormat="1" ht="18" customHeight="1" x14ac:dyDescent="0.3">
      <c r="B15" s="144" t="s">
        <v>53</v>
      </c>
      <c r="C15" s="181"/>
      <c r="D15" s="295">
        <v>1172420.303205715</v>
      </c>
      <c r="E15" s="350">
        <v>6267663.6255299803</v>
      </c>
      <c r="F15" s="318">
        <v>11178137.21992562</v>
      </c>
      <c r="G15" s="81">
        <v>7662327.8256691583</v>
      </c>
      <c r="H15" s="81">
        <f t="shared" si="0"/>
        <v>26280548.974330474</v>
      </c>
      <c r="I15" s="31"/>
      <c r="J15" s="31"/>
    </row>
    <row r="16" spans="2:10" s="26" customFormat="1" ht="18" customHeight="1" x14ac:dyDescent="0.3">
      <c r="B16" s="144" t="s">
        <v>54</v>
      </c>
      <c r="C16" s="181"/>
      <c r="D16" s="295">
        <v>535236.78185512917</v>
      </c>
      <c r="E16" s="351">
        <v>617105.27328666393</v>
      </c>
      <c r="F16" s="318">
        <v>1133866.8962089051</v>
      </c>
      <c r="G16" s="81">
        <v>1039050.5268683806</v>
      </c>
      <c r="H16" s="81">
        <f t="shared" si="0"/>
        <v>3325259.4782190789</v>
      </c>
      <c r="I16" s="31"/>
      <c r="J16" s="31"/>
    </row>
    <row r="17" spans="1:10" s="26" customFormat="1" ht="18" customHeight="1" x14ac:dyDescent="0.3">
      <c r="B17" s="144" t="s">
        <v>55</v>
      </c>
      <c r="C17" s="181"/>
      <c r="D17" s="295">
        <v>640.76939819711583</v>
      </c>
      <c r="E17" s="350">
        <v>31384.886496182928</v>
      </c>
      <c r="F17" s="318">
        <v>78344.653517349114</v>
      </c>
      <c r="G17" s="81">
        <v>84827.469580406527</v>
      </c>
      <c r="H17" s="81">
        <f t="shared" si="0"/>
        <v>195197.77899213569</v>
      </c>
      <c r="I17" s="31"/>
      <c r="J17" s="31"/>
    </row>
    <row r="18" spans="1:10" s="26" customFormat="1" ht="18" customHeight="1" x14ac:dyDescent="0.3">
      <c r="B18" s="144" t="s">
        <v>56</v>
      </c>
      <c r="C18" s="181"/>
      <c r="D18" s="295">
        <v>0</v>
      </c>
      <c r="E18" s="351">
        <v>0</v>
      </c>
      <c r="F18" s="318">
        <v>20939.523801765863</v>
      </c>
      <c r="G18" s="81">
        <v>339138.40824236016</v>
      </c>
      <c r="H18" s="81">
        <f t="shared" si="0"/>
        <v>360077.93204412604</v>
      </c>
      <c r="I18" s="31"/>
      <c r="J18" s="31"/>
    </row>
    <row r="19" spans="1:10" s="26" customFormat="1" ht="18" customHeight="1" x14ac:dyDescent="0.3">
      <c r="B19" s="144" t="s">
        <v>57</v>
      </c>
      <c r="C19" s="181"/>
      <c r="D19" s="295">
        <v>533658.78370772325</v>
      </c>
      <c r="E19" s="350">
        <v>1189601.75496953</v>
      </c>
      <c r="F19" s="318">
        <v>1541346.9472459485</v>
      </c>
      <c r="G19" s="81">
        <v>1362941.0739766723</v>
      </c>
      <c r="H19" s="81">
        <f t="shared" si="0"/>
        <v>4627548.559899874</v>
      </c>
      <c r="I19" s="31"/>
      <c r="J19" s="31"/>
    </row>
    <row r="20" spans="1:10" s="29" customFormat="1" ht="18" customHeight="1" x14ac:dyDescent="0.3">
      <c r="B20" s="145" t="s">
        <v>42</v>
      </c>
      <c r="C20" s="182"/>
      <c r="D20" s="346">
        <f>SUM(D13:D19)</f>
        <v>11573951.74017911</v>
      </c>
      <c r="E20" s="343">
        <f>SUM(E13:E19)</f>
        <v>25977820.636850175</v>
      </c>
      <c r="F20" s="347">
        <f>SUM(F13:F19)</f>
        <v>37964743.859865382</v>
      </c>
      <c r="G20" s="83">
        <f>SUM(G13:G19)</f>
        <v>41977391.327102073</v>
      </c>
      <c r="H20" s="83">
        <f t="shared" si="0"/>
        <v>117493907.56399673</v>
      </c>
      <c r="I20" s="32"/>
      <c r="J20" s="32"/>
    </row>
    <row r="21" spans="1:10" s="26" customFormat="1" ht="24.9" customHeight="1" x14ac:dyDescent="0.3">
      <c r="B21" s="146" t="s">
        <v>71</v>
      </c>
      <c r="C21" s="182"/>
      <c r="D21" s="99">
        <f>D20+D12</f>
        <v>12255839.715593947</v>
      </c>
      <c r="E21" s="99">
        <f>E20+E12</f>
        <v>35564285.874913201</v>
      </c>
      <c r="F21" s="99">
        <f>F20+F12</f>
        <v>51401893.298150249</v>
      </c>
      <c r="G21" s="99">
        <f>G20+G12</f>
        <v>76220903.438157052</v>
      </c>
      <c r="H21" s="99">
        <f t="shared" si="0"/>
        <v>175442922.32681444</v>
      </c>
      <c r="I21" s="31"/>
      <c r="J21" s="31"/>
    </row>
    <row r="22" spans="1:10" s="26" customFormat="1" ht="24.9" customHeight="1" x14ac:dyDescent="0.3">
      <c r="B22" s="146" t="s">
        <v>72</v>
      </c>
      <c r="C22" s="182"/>
      <c r="D22" s="99">
        <f>D21</f>
        <v>12255839.715593947</v>
      </c>
      <c r="E22" s="99">
        <f>D22+E21</f>
        <v>47820125.59050715</v>
      </c>
      <c r="F22" s="99">
        <f>E22+F21</f>
        <v>99222018.888657391</v>
      </c>
      <c r="G22" s="99">
        <f>F22+G21</f>
        <v>175442922.32681444</v>
      </c>
      <c r="H22" s="99"/>
      <c r="I22" s="31"/>
      <c r="J22" s="31"/>
    </row>
    <row r="23" spans="1:10" s="26" customFormat="1" ht="18" customHeight="1" x14ac:dyDescent="0.3">
      <c r="B23" s="147"/>
      <c r="C23" s="184"/>
      <c r="D23" s="57"/>
      <c r="E23" s="57"/>
      <c r="F23" s="57"/>
      <c r="G23" s="57"/>
      <c r="H23" s="57"/>
      <c r="J23" s="57"/>
    </row>
    <row r="24" spans="1:10" s="26" customFormat="1" ht="36" customHeight="1" x14ac:dyDescent="0.3">
      <c r="B24" s="21" t="s">
        <v>27</v>
      </c>
      <c r="C24" s="175"/>
      <c r="D24" s="21" t="s">
        <v>1</v>
      </c>
      <c r="E24" s="21" t="s">
        <v>2</v>
      </c>
      <c r="F24" s="21" t="s">
        <v>3</v>
      </c>
      <c r="G24" s="21" t="s">
        <v>4</v>
      </c>
      <c r="H24" s="21" t="s">
        <v>9</v>
      </c>
      <c r="I24" s="22"/>
      <c r="J24" s="22"/>
    </row>
    <row r="25" spans="1:10" s="26" customFormat="1" ht="18" customHeight="1" x14ac:dyDescent="0.3">
      <c r="A25" s="53"/>
      <c r="B25" s="142" t="s">
        <v>47</v>
      </c>
      <c r="C25" s="181"/>
      <c r="D25" s="25">
        <v>533381.88724412106</v>
      </c>
      <c r="E25" s="25">
        <v>4416400.1138161588</v>
      </c>
      <c r="F25" s="25">
        <v>5819248.3460571766</v>
      </c>
      <c r="G25" s="25">
        <v>5962627.8345497157</v>
      </c>
      <c r="H25" s="25">
        <f>SUM(D25:G25)</f>
        <v>16731658.181667173</v>
      </c>
      <c r="I25" s="31"/>
      <c r="J25" s="31"/>
    </row>
    <row r="26" spans="1:10" s="26" customFormat="1" ht="18" customHeight="1" x14ac:dyDescent="0.3">
      <c r="A26" s="53"/>
      <c r="B26" s="142" t="s">
        <v>48</v>
      </c>
      <c r="C26" s="181"/>
      <c r="D26" s="25">
        <v>92622.277450184993</v>
      </c>
      <c r="E26" s="25">
        <v>5355100.6913958937</v>
      </c>
      <c r="F26" s="25">
        <v>11358826.869861919</v>
      </c>
      <c r="G26" s="25">
        <v>19150145.971559919</v>
      </c>
      <c r="H26" s="25">
        <f t="shared" ref="H26:H38" si="1">SUM(D26:G26)</f>
        <v>35956695.810267918</v>
      </c>
      <c r="I26" s="31"/>
      <c r="J26" s="31"/>
    </row>
    <row r="27" spans="1:10" s="26" customFormat="1" ht="18" customHeight="1" x14ac:dyDescent="0.3">
      <c r="A27" s="53"/>
      <c r="B27" s="142" t="s">
        <v>49</v>
      </c>
      <c r="C27" s="181"/>
      <c r="D27" s="25">
        <v>0</v>
      </c>
      <c r="E27" s="25">
        <v>0</v>
      </c>
      <c r="F27" s="25">
        <v>252435.95731204018</v>
      </c>
      <c r="G27" s="25">
        <v>1087353.0150643063</v>
      </c>
      <c r="H27" s="25">
        <f t="shared" si="1"/>
        <v>1339788.9723763466</v>
      </c>
      <c r="I27" s="31"/>
      <c r="J27" s="31"/>
    </row>
    <row r="28" spans="1:10" s="26" customFormat="1" ht="18" customHeight="1" x14ac:dyDescent="0.3">
      <c r="A28" s="53"/>
      <c r="B28" s="142" t="s">
        <v>50</v>
      </c>
      <c r="C28" s="181"/>
      <c r="D28" s="25">
        <v>0</v>
      </c>
      <c r="E28" s="25">
        <v>0</v>
      </c>
      <c r="F28" s="25">
        <v>380201.05892519513</v>
      </c>
      <c r="G28" s="25">
        <v>1637693.6635929667</v>
      </c>
      <c r="H28" s="25">
        <f t="shared" si="1"/>
        <v>2017894.7225181619</v>
      </c>
      <c r="I28" s="31"/>
      <c r="J28" s="31"/>
    </row>
    <row r="29" spans="1:10" s="29" customFormat="1" ht="18" customHeight="1" x14ac:dyDescent="0.3">
      <c r="A29" s="53"/>
      <c r="B29" s="143" t="s">
        <v>41</v>
      </c>
      <c r="C29" s="182"/>
      <c r="D29" s="78">
        <f>SUM(D25:D28)</f>
        <v>626004.16469430609</v>
      </c>
      <c r="E29" s="78">
        <f>SUM(E25:E28)</f>
        <v>9771500.8052120525</v>
      </c>
      <c r="F29" s="78">
        <f>SUM(F25:F28)</f>
        <v>17810712.232156333</v>
      </c>
      <c r="G29" s="78">
        <f>SUM(G25:G28)</f>
        <v>27837820.484766912</v>
      </c>
      <c r="H29" s="78">
        <f t="shared" si="1"/>
        <v>56046037.686829597</v>
      </c>
      <c r="I29" s="32"/>
      <c r="J29" s="32"/>
    </row>
    <row r="30" spans="1:10" s="26" customFormat="1" ht="18" customHeight="1" x14ac:dyDescent="0.3">
      <c r="A30" s="53"/>
      <c r="B30" s="144" t="s">
        <v>51</v>
      </c>
      <c r="C30" s="181"/>
      <c r="D30" s="81">
        <v>8513072.444285715</v>
      </c>
      <c r="E30" s="81">
        <v>12430592.507142855</v>
      </c>
      <c r="F30" s="81">
        <v>11752560.188571427</v>
      </c>
      <c r="G30" s="81">
        <v>14238678.690000001</v>
      </c>
      <c r="H30" s="81">
        <f t="shared" si="1"/>
        <v>46934903.829999998</v>
      </c>
      <c r="I30" s="31"/>
      <c r="J30" s="31"/>
    </row>
    <row r="31" spans="1:10" s="26" customFormat="1" ht="18" customHeight="1" x14ac:dyDescent="0.3">
      <c r="A31" s="53"/>
      <c r="B31" s="144" t="s">
        <v>52</v>
      </c>
      <c r="C31" s="181"/>
      <c r="D31" s="81">
        <v>246546.0809677419</v>
      </c>
      <c r="E31" s="81">
        <v>1162288.6674193547</v>
      </c>
      <c r="F31" s="81">
        <v>1444055.617096774</v>
      </c>
      <c r="G31" s="81">
        <v>1514497.354516129</v>
      </c>
      <c r="H31" s="81">
        <f t="shared" si="1"/>
        <v>4367387.72</v>
      </c>
      <c r="I31" s="31"/>
      <c r="J31" s="31"/>
    </row>
    <row r="32" spans="1:10" s="26" customFormat="1" ht="18" customHeight="1" x14ac:dyDescent="0.3">
      <c r="A32" s="53"/>
      <c r="B32" s="144" t="s">
        <v>53</v>
      </c>
      <c r="C32" s="181"/>
      <c r="D32" s="81">
        <v>1114520.4110463765</v>
      </c>
      <c r="E32" s="81">
        <v>6686447.4084884049</v>
      </c>
      <c r="F32" s="81">
        <v>7243370.0851166677</v>
      </c>
      <c r="G32" s="81">
        <v>3529202.1253485493</v>
      </c>
      <c r="H32" s="81">
        <f t="shared" si="1"/>
        <v>18573540.029999997</v>
      </c>
      <c r="I32" s="31"/>
      <c r="J32" s="31"/>
    </row>
    <row r="33" spans="1:10" s="26" customFormat="1" ht="18" customHeight="1" x14ac:dyDescent="0.3">
      <c r="A33" s="53"/>
      <c r="B33" s="144" t="s">
        <v>54</v>
      </c>
      <c r="C33" s="181"/>
      <c r="D33" s="81">
        <v>1398293.750582705</v>
      </c>
      <c r="E33" s="81">
        <v>1693455.9708549604</v>
      </c>
      <c r="F33" s="81">
        <v>1620112.6312721574</v>
      </c>
      <c r="G33" s="81">
        <v>1376827.407290177</v>
      </c>
      <c r="H33" s="81">
        <f t="shared" si="1"/>
        <v>6088689.7599999998</v>
      </c>
      <c r="I33" s="31"/>
      <c r="J33" s="31"/>
    </row>
    <row r="34" spans="1:10" s="26" customFormat="1" ht="18" customHeight="1" x14ac:dyDescent="0.3">
      <c r="A34" s="53"/>
      <c r="B34" s="144" t="s">
        <v>55</v>
      </c>
      <c r="C34" s="181"/>
      <c r="D34" s="81">
        <v>10084.9928</v>
      </c>
      <c r="E34" s="81">
        <v>473994.66159999999</v>
      </c>
      <c r="F34" s="81">
        <v>332804.76240000001</v>
      </c>
      <c r="G34" s="81">
        <v>191614.86320000002</v>
      </c>
      <c r="H34" s="81">
        <f t="shared" si="1"/>
        <v>1008499.28</v>
      </c>
      <c r="I34" s="31"/>
      <c r="J34" s="31"/>
    </row>
    <row r="35" spans="1:10" s="26" customFormat="1" ht="18" customHeight="1" x14ac:dyDescent="0.3">
      <c r="A35" s="53"/>
      <c r="B35" s="144" t="s">
        <v>56</v>
      </c>
      <c r="C35" s="181"/>
      <c r="D35" s="81">
        <v>0</v>
      </c>
      <c r="E35" s="81">
        <v>103884.19795287187</v>
      </c>
      <c r="F35" s="81">
        <v>188098.01522827687</v>
      </c>
      <c r="G35" s="81">
        <v>125398.67681885125</v>
      </c>
      <c r="H35" s="81">
        <f t="shared" si="1"/>
        <v>417380.89</v>
      </c>
      <c r="I35" s="31"/>
      <c r="J35" s="31"/>
    </row>
    <row r="36" spans="1:10" s="26" customFormat="1" ht="18" customHeight="1" x14ac:dyDescent="0.3">
      <c r="A36" s="53"/>
      <c r="B36" s="144" t="s">
        <v>57</v>
      </c>
      <c r="C36" s="181"/>
      <c r="D36" s="81">
        <v>734330.23939285707</v>
      </c>
      <c r="E36" s="81">
        <v>1219265.303142857</v>
      </c>
      <c r="F36" s="81">
        <v>1108423.0028571428</v>
      </c>
      <c r="G36" s="81">
        <v>817461.96460714273</v>
      </c>
      <c r="H36" s="81">
        <f t="shared" si="1"/>
        <v>3879480.51</v>
      </c>
      <c r="I36" s="31"/>
      <c r="J36" s="31"/>
    </row>
    <row r="37" spans="1:10" s="29" customFormat="1" ht="18" customHeight="1" x14ac:dyDescent="0.3">
      <c r="A37" s="53"/>
      <c r="B37" s="145" t="s">
        <v>42</v>
      </c>
      <c r="C37" s="182"/>
      <c r="D37" s="83">
        <f>SUM(D30:D36)</f>
        <v>12016847.919075392</v>
      </c>
      <c r="E37" s="83">
        <f>SUM(E30:E36)</f>
        <v>23769928.716601305</v>
      </c>
      <c r="F37" s="83">
        <f>SUM(F30:F36)</f>
        <v>23689424.302542441</v>
      </c>
      <c r="G37" s="83">
        <f>SUM(G30:G36)</f>
        <v>21793681.081780851</v>
      </c>
      <c r="H37" s="83">
        <f t="shared" si="1"/>
        <v>81269882.019999981</v>
      </c>
      <c r="I37" s="32"/>
      <c r="J37" s="32"/>
    </row>
    <row r="38" spans="1:10" s="26" customFormat="1" ht="24.9" customHeight="1" x14ac:dyDescent="0.3">
      <c r="A38" s="53"/>
      <c r="B38" s="146" t="s">
        <v>71</v>
      </c>
      <c r="C38" s="182"/>
      <c r="D38" s="99">
        <f>SUM(D29+D37)</f>
        <v>12642852.083769698</v>
      </c>
      <c r="E38" s="99">
        <f>SUM(E29+E37)</f>
        <v>33541429.521813355</v>
      </c>
      <c r="F38" s="99">
        <f>SUM(F29+F37)</f>
        <v>41500136.534698769</v>
      </c>
      <c r="G38" s="99">
        <f>SUM(G29+G37)</f>
        <v>49631501.566547766</v>
      </c>
      <c r="H38" s="99">
        <f t="shared" si="1"/>
        <v>137315919.70682961</v>
      </c>
      <c r="I38" s="31"/>
      <c r="J38" s="31"/>
    </row>
    <row r="39" spans="1:10" s="26" customFormat="1" ht="24.9" customHeight="1" x14ac:dyDescent="0.35">
      <c r="B39" s="146" t="s">
        <v>72</v>
      </c>
      <c r="C39" s="182"/>
      <c r="D39" s="99">
        <f>D38</f>
        <v>12642852.083769698</v>
      </c>
      <c r="E39" s="99">
        <f>D39+E38</f>
        <v>46184281.605583057</v>
      </c>
      <c r="F39" s="99">
        <f>E39+F38</f>
        <v>87684418.140281826</v>
      </c>
      <c r="G39" s="99">
        <f>F39+G38</f>
        <v>137315919.70682961</v>
      </c>
      <c r="H39" s="99"/>
      <c r="I39" s="31"/>
      <c r="J39" s="31"/>
    </row>
    <row r="40" spans="1:10" s="26" customFormat="1" ht="18" customHeight="1" x14ac:dyDescent="0.35">
      <c r="B40" s="147"/>
      <c r="C40" s="184"/>
      <c r="D40" s="57"/>
      <c r="E40" s="57"/>
      <c r="F40" s="57" t="s">
        <v>0</v>
      </c>
      <c r="G40" s="57"/>
      <c r="H40" s="57"/>
      <c r="J40" s="57"/>
    </row>
    <row r="41" spans="1:10" s="26" customFormat="1" ht="36" customHeight="1" x14ac:dyDescent="0.35">
      <c r="B41" s="21" t="s">
        <v>151</v>
      </c>
      <c r="C41" s="175"/>
      <c r="D41" s="21" t="s">
        <v>1</v>
      </c>
      <c r="E41" s="21" t="s">
        <v>2</v>
      </c>
      <c r="F41" s="21" t="s">
        <v>3</v>
      </c>
      <c r="G41" s="21" t="s">
        <v>4</v>
      </c>
      <c r="H41" s="21" t="s">
        <v>9</v>
      </c>
      <c r="I41" s="22"/>
      <c r="J41" s="22"/>
    </row>
    <row r="42" spans="1:10" s="26" customFormat="1" ht="18" customHeight="1" x14ac:dyDescent="0.35">
      <c r="B42" s="142" t="s">
        <v>47</v>
      </c>
      <c r="C42" s="181"/>
      <c r="D42" s="25">
        <f t="shared" ref="D42:G56" si="2">IF(D$21=0,"",D8-D25)</f>
        <v>8192.6132905781269</v>
      </c>
      <c r="E42" s="25">
        <f t="shared" si="2"/>
        <v>-1357047.5721258782</v>
      </c>
      <c r="F42" s="25">
        <f t="shared" si="2"/>
        <v>-1635439.9267872451</v>
      </c>
      <c r="G42" s="25">
        <f t="shared" si="2"/>
        <v>1291628.8655355442</v>
      </c>
      <c r="H42" s="25">
        <f>SUM(D42:G42)</f>
        <v>-1692666.0200870009</v>
      </c>
      <c r="I42" s="31"/>
      <c r="J42" s="31"/>
    </row>
    <row r="43" spans="1:10" s="26" customFormat="1" ht="18" customHeight="1" x14ac:dyDescent="0.35">
      <c r="B43" s="142" t="s">
        <v>48</v>
      </c>
      <c r="C43" s="181"/>
      <c r="D43" s="25">
        <f t="shared" si="2"/>
        <v>47691.197429952401</v>
      </c>
      <c r="E43" s="25">
        <f t="shared" si="2"/>
        <v>1001119.227086382</v>
      </c>
      <c r="F43" s="25">
        <f t="shared" si="2"/>
        <v>-2231321.3453318626</v>
      </c>
      <c r="G43" s="25">
        <f t="shared" si="2"/>
        <v>7830870.129624851</v>
      </c>
      <c r="H43" s="25">
        <f t="shared" ref="H43:H55" si="3">SUM(D43:G43)</f>
        <v>6648359.2088093227</v>
      </c>
      <c r="I43" s="31"/>
      <c r="J43" s="31"/>
    </row>
    <row r="44" spans="1:10" s="26" customFormat="1" ht="18" customHeight="1" x14ac:dyDescent="0.35">
      <c r="B44" s="142" t="s">
        <v>49</v>
      </c>
      <c r="C44" s="181"/>
      <c r="D44" s="25">
        <f t="shared" si="2"/>
        <v>0</v>
      </c>
      <c r="E44" s="25">
        <f t="shared" si="2"/>
        <v>0</v>
      </c>
      <c r="F44" s="25">
        <f t="shared" si="2"/>
        <v>-80094.733861605375</v>
      </c>
      <c r="G44" s="25">
        <f t="shared" si="2"/>
        <v>-1087353.0150643063</v>
      </c>
      <c r="H44" s="25">
        <f t="shared" si="3"/>
        <v>-1167447.7489259117</v>
      </c>
      <c r="I44" s="31"/>
      <c r="J44" s="31"/>
    </row>
    <row r="45" spans="1:10" s="26" customFormat="1" ht="18" customHeight="1" x14ac:dyDescent="0.35">
      <c r="B45" s="142" t="s">
        <v>50</v>
      </c>
      <c r="C45" s="181"/>
      <c r="D45" s="25">
        <f t="shared" si="2"/>
        <v>0</v>
      </c>
      <c r="E45" s="25">
        <f t="shared" si="2"/>
        <v>170892.77789047066</v>
      </c>
      <c r="F45" s="25">
        <f t="shared" si="2"/>
        <v>-426706.78789074952</v>
      </c>
      <c r="G45" s="25">
        <f t="shared" si="2"/>
        <v>-1629454.3538080289</v>
      </c>
      <c r="H45" s="25">
        <f t="shared" si="3"/>
        <v>-1885268.3638083078</v>
      </c>
      <c r="I45" s="31"/>
      <c r="J45" s="31"/>
    </row>
    <row r="46" spans="1:10" s="29" customFormat="1" ht="18" customHeight="1" x14ac:dyDescent="0.35">
      <c r="B46" s="143" t="s">
        <v>41</v>
      </c>
      <c r="C46" s="182"/>
      <c r="D46" s="78">
        <f t="shared" si="2"/>
        <v>55883.810720530455</v>
      </c>
      <c r="E46" s="78">
        <f t="shared" si="2"/>
        <v>-185035.56714902632</v>
      </c>
      <c r="F46" s="78">
        <f t="shared" si="2"/>
        <v>-4373562.7938714642</v>
      </c>
      <c r="G46" s="78">
        <f t="shared" si="2"/>
        <v>6405691.6262880601</v>
      </c>
      <c r="H46" s="78">
        <f t="shared" si="3"/>
        <v>1902977.0759880999</v>
      </c>
      <c r="I46" s="32"/>
      <c r="J46" s="32"/>
    </row>
    <row r="47" spans="1:10" s="26" customFormat="1" ht="18" customHeight="1" x14ac:dyDescent="0.35">
      <c r="B47" s="144" t="s">
        <v>51</v>
      </c>
      <c r="C47" s="181"/>
      <c r="D47" s="81">
        <f t="shared" si="2"/>
        <v>713299.86495784298</v>
      </c>
      <c r="E47" s="81">
        <f t="shared" si="2"/>
        <v>5221658.0028665159</v>
      </c>
      <c r="F47" s="81">
        <f t="shared" si="2"/>
        <v>10072586.953104891</v>
      </c>
      <c r="G47" s="81">
        <f t="shared" si="2"/>
        <v>10782585.389245998</v>
      </c>
      <c r="H47" s="81">
        <f t="shared" si="3"/>
        <v>26790130.210175246</v>
      </c>
      <c r="I47" s="31"/>
      <c r="J47" s="31"/>
    </row>
    <row r="48" spans="1:10" s="26" customFormat="1" ht="18" customHeight="1" x14ac:dyDescent="0.35">
      <c r="B48" s="144" t="s">
        <v>52</v>
      </c>
      <c r="C48" s="181"/>
      <c r="D48" s="81">
        <f t="shared" si="2"/>
        <v>-140923.28819895376</v>
      </c>
      <c r="E48" s="81">
        <f t="shared" si="2"/>
        <v>-942474.080860905</v>
      </c>
      <c r="F48" s="81">
        <f t="shared" si="2"/>
        <v>742905.86039270111</v>
      </c>
      <c r="G48" s="81">
        <f t="shared" si="2"/>
        <v>4953344.5890029697</v>
      </c>
      <c r="H48" s="81">
        <f t="shared" si="3"/>
        <v>4612853.0803358117</v>
      </c>
      <c r="I48" s="31"/>
      <c r="J48" s="31"/>
    </row>
    <row r="49" spans="2:10" s="26" customFormat="1" ht="18" customHeight="1" x14ac:dyDescent="0.35">
      <c r="B49" s="144" t="s">
        <v>53</v>
      </c>
      <c r="C49" s="181"/>
      <c r="D49" s="81">
        <f t="shared" si="2"/>
        <v>57899.892159338575</v>
      </c>
      <c r="E49" s="81">
        <f t="shared" si="2"/>
        <v>-418783.78295842465</v>
      </c>
      <c r="F49" s="81">
        <f t="shared" si="2"/>
        <v>3934767.134808952</v>
      </c>
      <c r="G49" s="81">
        <f t="shared" si="2"/>
        <v>4133125.7003206089</v>
      </c>
      <c r="H49" s="81">
        <f t="shared" si="3"/>
        <v>7707008.9443304744</v>
      </c>
      <c r="I49" s="31"/>
      <c r="J49" s="31"/>
    </row>
    <row r="50" spans="2:10" s="26" customFormat="1" ht="18" customHeight="1" x14ac:dyDescent="0.35">
      <c r="B50" s="144" t="s">
        <v>54</v>
      </c>
      <c r="C50" s="181"/>
      <c r="D50" s="81">
        <f t="shared" si="2"/>
        <v>-863056.96872757585</v>
      </c>
      <c r="E50" s="81">
        <f t="shared" si="2"/>
        <v>-1076350.6975682965</v>
      </c>
      <c r="F50" s="81">
        <f t="shared" si="2"/>
        <v>-486245.73506325227</v>
      </c>
      <c r="G50" s="81">
        <f t="shared" si="2"/>
        <v>-337776.88042179635</v>
      </c>
      <c r="H50" s="81">
        <f t="shared" si="3"/>
        <v>-2763430.2817809209</v>
      </c>
      <c r="I50" s="31"/>
      <c r="J50" s="31"/>
    </row>
    <row r="51" spans="2:10" s="26" customFormat="1" ht="18" customHeight="1" x14ac:dyDescent="0.35">
      <c r="B51" s="144" t="s">
        <v>55</v>
      </c>
      <c r="C51" s="181"/>
      <c r="D51" s="81">
        <f t="shared" si="2"/>
        <v>-9444.2234018028848</v>
      </c>
      <c r="E51" s="81">
        <f t="shared" si="2"/>
        <v>-442609.77510381705</v>
      </c>
      <c r="F51" s="81">
        <f t="shared" si="2"/>
        <v>-254460.10888265091</v>
      </c>
      <c r="G51" s="81">
        <f t="shared" si="2"/>
        <v>-106787.39361959349</v>
      </c>
      <c r="H51" s="81">
        <f t="shared" si="3"/>
        <v>-813301.50100786425</v>
      </c>
      <c r="I51" s="31"/>
      <c r="J51" s="31"/>
    </row>
    <row r="52" spans="2:10" s="26" customFormat="1" ht="18" customHeight="1" x14ac:dyDescent="0.35">
      <c r="B52" s="144" t="s">
        <v>56</v>
      </c>
      <c r="C52" s="181"/>
      <c r="D52" s="81">
        <f t="shared" si="2"/>
        <v>0</v>
      </c>
      <c r="E52" s="81">
        <f t="shared" si="2"/>
        <v>-103884.19795287187</v>
      </c>
      <c r="F52" s="81">
        <f t="shared" si="2"/>
        <v>-167158.491426511</v>
      </c>
      <c r="G52" s="81">
        <f t="shared" si="2"/>
        <v>213739.7314235089</v>
      </c>
      <c r="H52" s="81">
        <f t="shared" si="3"/>
        <v>-57302.957955873979</v>
      </c>
      <c r="I52" s="31"/>
      <c r="J52" s="31"/>
    </row>
    <row r="53" spans="2:10" s="26" customFormat="1" ht="18" customHeight="1" x14ac:dyDescent="0.35">
      <c r="B53" s="144" t="s">
        <v>57</v>
      </c>
      <c r="C53" s="181"/>
      <c r="D53" s="81">
        <f t="shared" si="2"/>
        <v>-200671.45568513381</v>
      </c>
      <c r="E53" s="81">
        <f t="shared" si="2"/>
        <v>-29663.548173326999</v>
      </c>
      <c r="F53" s="81">
        <f t="shared" si="2"/>
        <v>432923.94438880566</v>
      </c>
      <c r="G53" s="81">
        <f t="shared" si="2"/>
        <v>545479.10936952953</v>
      </c>
      <c r="H53" s="81">
        <f t="shared" si="3"/>
        <v>748068.04989987437</v>
      </c>
      <c r="I53" s="31"/>
      <c r="J53" s="31"/>
    </row>
    <row r="54" spans="2:10" s="29" customFormat="1" ht="18" customHeight="1" x14ac:dyDescent="0.35">
      <c r="B54" s="145" t="s">
        <v>42</v>
      </c>
      <c r="C54" s="182"/>
      <c r="D54" s="83">
        <f t="shared" si="2"/>
        <v>-442896.17889628187</v>
      </c>
      <c r="E54" s="83">
        <f t="shared" si="2"/>
        <v>2207891.9202488698</v>
      </c>
      <c r="F54" s="83">
        <f t="shared" si="2"/>
        <v>14275319.557322942</v>
      </c>
      <c r="G54" s="83">
        <f t="shared" si="2"/>
        <v>20183710.245321222</v>
      </c>
      <c r="H54" s="83">
        <f t="shared" si="3"/>
        <v>36224025.543996751</v>
      </c>
      <c r="I54" s="32"/>
      <c r="J54" s="32"/>
    </row>
    <row r="55" spans="2:10" s="26" customFormat="1" ht="24.9" customHeight="1" x14ac:dyDescent="0.35">
      <c r="B55" s="146" t="s">
        <v>71</v>
      </c>
      <c r="C55" s="182"/>
      <c r="D55" s="99">
        <f t="shared" si="2"/>
        <v>-387012.3681757506</v>
      </c>
      <c r="E55" s="99">
        <f t="shared" si="2"/>
        <v>2022856.3530998453</v>
      </c>
      <c r="F55" s="99">
        <f t="shared" si="2"/>
        <v>9901756.7634514794</v>
      </c>
      <c r="G55" s="99">
        <f t="shared" si="2"/>
        <v>26589401.871609285</v>
      </c>
      <c r="H55" s="99">
        <f t="shared" si="3"/>
        <v>38127002.619984858</v>
      </c>
      <c r="I55" s="31"/>
      <c r="J55" s="31"/>
    </row>
    <row r="56" spans="2:10" s="26" customFormat="1" ht="24.9" customHeight="1" x14ac:dyDescent="0.35">
      <c r="B56" s="146" t="s">
        <v>72</v>
      </c>
      <c r="C56" s="182"/>
      <c r="D56" s="99">
        <f t="shared" si="2"/>
        <v>-387012.3681757506</v>
      </c>
      <c r="E56" s="99">
        <f t="shared" si="2"/>
        <v>1635843.9849240929</v>
      </c>
      <c r="F56" s="99">
        <f t="shared" si="2"/>
        <v>11537600.748375565</v>
      </c>
      <c r="G56" s="99">
        <f t="shared" si="2"/>
        <v>38127002.619984835</v>
      </c>
      <c r="H56" s="99"/>
      <c r="I56" s="31"/>
      <c r="J56" s="31"/>
    </row>
    <row r="57" spans="2:10" s="26" customFormat="1" ht="18" customHeight="1" x14ac:dyDescent="0.35">
      <c r="B57" s="147"/>
      <c r="C57" s="184"/>
      <c r="D57" s="57" t="s">
        <v>0</v>
      </c>
      <c r="E57" s="57"/>
      <c r="F57" s="57"/>
      <c r="G57" s="57"/>
      <c r="H57" s="57"/>
      <c r="J57" s="57"/>
    </row>
    <row r="58" spans="2:10" s="26" customFormat="1" ht="36" customHeight="1" x14ac:dyDescent="0.35">
      <c r="B58" s="21" t="s">
        <v>154</v>
      </c>
      <c r="C58" s="175"/>
      <c r="D58" s="21" t="s">
        <v>1</v>
      </c>
      <c r="E58" s="21" t="s">
        <v>2</v>
      </c>
      <c r="F58" s="21" t="s">
        <v>3</v>
      </c>
      <c r="G58" s="21" t="s">
        <v>4</v>
      </c>
      <c r="H58" s="21" t="s">
        <v>9</v>
      </c>
      <c r="I58" s="22"/>
      <c r="J58" s="22"/>
    </row>
    <row r="59" spans="2:10" s="26" customFormat="1" ht="18" customHeight="1" x14ac:dyDescent="0.35">
      <c r="B59" s="142" t="s">
        <v>47</v>
      </c>
      <c r="C59" s="181"/>
      <c r="D59" s="88">
        <f>(IF(D$21=0,"",D8/D25-1))</f>
        <v>1.5359751589818282E-2</v>
      </c>
      <c r="E59" s="88">
        <f>(IF(E$21=0,"",E8/E25-1))</f>
        <v>-0.30727459857645678</v>
      </c>
      <c r="F59" s="88">
        <f>(IF(F$21=0,"",F8/F25-1))</f>
        <v>-0.28103972017199352</v>
      </c>
      <c r="G59" s="88">
        <f>(IF(G$21=0,"",G8/G25-1))</f>
        <v>0.21662074195732273</v>
      </c>
      <c r="H59" s="88">
        <f>(IF(H$42=0,"",H8/H25-1))</f>
        <v>-0.10116546738575205</v>
      </c>
      <c r="I59" s="27"/>
      <c r="J59" s="27"/>
    </row>
    <row r="60" spans="2:10" s="26" customFormat="1" ht="18" customHeight="1" x14ac:dyDescent="0.35">
      <c r="B60" s="142" t="s">
        <v>48</v>
      </c>
      <c r="C60" s="181"/>
      <c r="D60" s="88">
        <f t="shared" ref="D60:G73" si="4">(IF(D$21=0,"",D9/D26-1))</f>
        <v>0.51489985717099374</v>
      </c>
      <c r="E60" s="88">
        <f t="shared" si="4"/>
        <v>0.18694685399564803</v>
      </c>
      <c r="F60" s="88">
        <f t="shared" si="4"/>
        <v>-0.19643941851531954</v>
      </c>
      <c r="G60" s="88">
        <f t="shared" si="4"/>
        <v>0.40891960516930559</v>
      </c>
      <c r="H60" s="88">
        <f t="shared" ref="H60:H72" si="5">(IF(H$42=0,"",H9/H26-1))</f>
        <v>0.18489905868688838</v>
      </c>
      <c r="I60" s="27"/>
      <c r="J60" s="27"/>
    </row>
    <row r="61" spans="2:10" s="26" customFormat="1" ht="18" customHeight="1" x14ac:dyDescent="0.35">
      <c r="B61" s="142" t="s">
        <v>49</v>
      </c>
      <c r="C61" s="181"/>
      <c r="D61" s="88"/>
      <c r="E61" s="88"/>
      <c r="F61" s="88">
        <f t="shared" si="4"/>
        <v>-0.31728734176565421</v>
      </c>
      <c r="G61" s="88">
        <f t="shared" si="4"/>
        <v>-1</v>
      </c>
      <c r="H61" s="88">
        <f t="shared" si="5"/>
        <v>-0.87136688911182936</v>
      </c>
      <c r="I61" s="27"/>
      <c r="J61" s="27"/>
    </row>
    <row r="62" spans="2:10" s="26" customFormat="1" ht="18" customHeight="1" x14ac:dyDescent="0.35">
      <c r="B62" s="142" t="s">
        <v>50</v>
      </c>
      <c r="C62" s="181"/>
      <c r="D62" s="88"/>
      <c r="E62" s="88"/>
      <c r="F62" s="88">
        <f t="shared" si="4"/>
        <v>-1.1223187781144619</v>
      </c>
      <c r="G62" s="88">
        <f t="shared" si="4"/>
        <v>-0.99496895544746655</v>
      </c>
      <c r="H62" s="88">
        <f t="shared" si="5"/>
        <v>-0.93427488697510064</v>
      </c>
      <c r="I62" s="27"/>
      <c r="J62" s="27"/>
    </row>
    <row r="63" spans="2:10" s="26" customFormat="1" ht="18" customHeight="1" x14ac:dyDescent="0.35">
      <c r="B63" s="143" t="s">
        <v>41</v>
      </c>
      <c r="C63" s="182"/>
      <c r="D63" s="59">
        <f t="shared" si="4"/>
        <v>8.9270669226010568E-2</v>
      </c>
      <c r="E63" s="59">
        <f t="shared" si="4"/>
        <v>-1.8936248467618211E-2</v>
      </c>
      <c r="F63" s="59">
        <f t="shared" si="4"/>
        <v>-0.24555799548404467</v>
      </c>
      <c r="G63" s="59">
        <f t="shared" si="4"/>
        <v>0.23010751254011819</v>
      </c>
      <c r="H63" s="59">
        <f t="shared" si="5"/>
        <v>3.3953820011709546E-2</v>
      </c>
      <c r="I63" s="27"/>
      <c r="J63" s="27"/>
    </row>
    <row r="64" spans="2:10" s="26" customFormat="1" ht="18" customHeight="1" x14ac:dyDescent="0.35">
      <c r="B64" s="144" t="s">
        <v>51</v>
      </c>
      <c r="C64" s="181"/>
      <c r="D64" s="89">
        <f t="shared" si="4"/>
        <v>8.3788769521941031E-2</v>
      </c>
      <c r="E64" s="89">
        <f t="shared" si="4"/>
        <v>0.42006509342704712</v>
      </c>
      <c r="F64" s="89">
        <f t="shared" si="4"/>
        <v>0.85705470054940047</v>
      </c>
      <c r="G64" s="89">
        <f t="shared" si="4"/>
        <v>0.75727429658334389</v>
      </c>
      <c r="H64" s="89">
        <f t="shared" si="5"/>
        <v>0.57079333340513738</v>
      </c>
      <c r="I64" s="27"/>
      <c r="J64" s="27"/>
    </row>
    <row r="65" spans="2:11" s="26" customFormat="1" ht="18" customHeight="1" x14ac:dyDescent="0.35">
      <c r="B65" s="144" t="s">
        <v>52</v>
      </c>
      <c r="C65" s="181"/>
      <c r="D65" s="89">
        <f t="shared" si="4"/>
        <v>-0.57159005588651868</v>
      </c>
      <c r="E65" s="89">
        <f t="shared" si="4"/>
        <v>-0.8108778028039223</v>
      </c>
      <c r="F65" s="89">
        <f t="shared" si="4"/>
        <v>0.51445792779525257</v>
      </c>
      <c r="G65" s="89">
        <f t="shared" si="4"/>
        <v>3.2706195056943681</v>
      </c>
      <c r="H65" s="89">
        <f t="shared" si="5"/>
        <v>1.056204160489743</v>
      </c>
      <c r="I65" s="27"/>
      <c r="J65" s="27"/>
    </row>
    <row r="66" spans="2:11" s="26" customFormat="1" ht="18" customHeight="1" x14ac:dyDescent="0.35">
      <c r="B66" s="144" t="s">
        <v>53</v>
      </c>
      <c r="C66" s="181"/>
      <c r="D66" s="89">
        <f t="shared" si="4"/>
        <v>5.1950499591998378E-2</v>
      </c>
      <c r="E66" s="89">
        <f t="shared" si="4"/>
        <v>-6.2631732125310813E-2</v>
      </c>
      <c r="F66" s="89">
        <f t="shared" si="4"/>
        <v>0.54322326328374748</v>
      </c>
      <c r="G66" s="89">
        <f t="shared" si="4"/>
        <v>1.1711218438395377</v>
      </c>
      <c r="H66" s="89">
        <f t="shared" si="5"/>
        <v>0.41494561251555218</v>
      </c>
      <c r="I66" s="27"/>
      <c r="J66" s="27"/>
    </row>
    <row r="67" spans="2:11" s="26" customFormat="1" ht="18" customHeight="1" x14ac:dyDescent="0.35">
      <c r="B67" s="144" t="s">
        <v>54</v>
      </c>
      <c r="C67" s="181"/>
      <c r="D67" s="89">
        <f t="shared" si="4"/>
        <v>-0.6172215018252909</v>
      </c>
      <c r="E67" s="89">
        <f t="shared" si="4"/>
        <v>-0.63559414362859912</v>
      </c>
      <c r="F67" s="89">
        <f t="shared" si="4"/>
        <v>-0.30013082157222526</v>
      </c>
      <c r="G67" s="89">
        <f t="shared" si="4"/>
        <v>-0.2453298638836634</v>
      </c>
      <c r="H67" s="89">
        <f t="shared" si="5"/>
        <v>-0.4538628819512921</v>
      </c>
      <c r="I67" s="27"/>
      <c r="J67" s="27"/>
    </row>
    <row r="68" spans="2:11" s="26" customFormat="1" ht="18" customHeight="1" x14ac:dyDescent="0.35">
      <c r="B68" s="144" t="s">
        <v>55</v>
      </c>
      <c r="C68" s="181"/>
      <c r="D68" s="89">
        <f t="shared" si="4"/>
        <v>-0.93646307826842312</v>
      </c>
      <c r="E68" s="89">
        <f t="shared" si="4"/>
        <v>-0.93378641356372838</v>
      </c>
      <c r="F68" s="89">
        <f t="shared" si="4"/>
        <v>-0.76459275116025471</v>
      </c>
      <c r="G68" s="89">
        <f t="shared" si="4"/>
        <v>-0.5573022459543393</v>
      </c>
      <c r="H68" s="89">
        <f t="shared" si="5"/>
        <v>-0.80644727977184505</v>
      </c>
      <c r="I68" s="27"/>
      <c r="J68" s="27"/>
    </row>
    <row r="69" spans="2:11" s="26" customFormat="1" ht="18" customHeight="1" x14ac:dyDescent="0.35">
      <c r="B69" s="144" t="s">
        <v>56</v>
      </c>
      <c r="C69" s="181"/>
      <c r="D69" s="89"/>
      <c r="E69" s="89">
        <f t="shared" si="4"/>
        <v>-1</v>
      </c>
      <c r="F69" s="89">
        <f t="shared" si="4"/>
        <v>-0.88867759302854132</v>
      </c>
      <c r="G69" s="89">
        <f t="shared" si="4"/>
        <v>1.7044815531209601</v>
      </c>
      <c r="H69" s="89">
        <f t="shared" si="5"/>
        <v>-0.1372917623417641</v>
      </c>
      <c r="I69" s="27"/>
      <c r="J69" s="27"/>
    </row>
    <row r="70" spans="2:11" s="26" customFormat="1" ht="18" customHeight="1" x14ac:dyDescent="0.35">
      <c r="B70" s="144" t="s">
        <v>57</v>
      </c>
      <c r="C70" s="181"/>
      <c r="D70" s="89">
        <f t="shared" si="4"/>
        <v>-0.27327140422686202</v>
      </c>
      <c r="E70" s="89">
        <f t="shared" si="4"/>
        <v>-2.4329034949870487E-2</v>
      </c>
      <c r="F70" s="89">
        <f t="shared" si="4"/>
        <v>0.3905764706009105</v>
      </c>
      <c r="G70" s="89">
        <f t="shared" si="4"/>
        <v>0.66728377953545137</v>
      </c>
      <c r="H70" s="89">
        <f t="shared" si="5"/>
        <v>0.19282686121804349</v>
      </c>
      <c r="I70" s="27"/>
      <c r="J70" s="27"/>
    </row>
    <row r="71" spans="2:11" s="26" customFormat="1" ht="18" customHeight="1" x14ac:dyDescent="0.35">
      <c r="B71" s="145" t="s">
        <v>42</v>
      </c>
      <c r="C71" s="182"/>
      <c r="D71" s="90">
        <f t="shared" si="4"/>
        <v>-3.6856268954958971E-2</v>
      </c>
      <c r="E71" s="90">
        <f t="shared" si="4"/>
        <v>9.2885929384669996E-2</v>
      </c>
      <c r="F71" s="90">
        <f t="shared" si="4"/>
        <v>0.60260305928121949</v>
      </c>
      <c r="G71" s="90">
        <f t="shared" si="4"/>
        <v>0.92612671395813262</v>
      </c>
      <c r="H71" s="90">
        <f t="shared" si="5"/>
        <v>0.44572509081632794</v>
      </c>
      <c r="I71" s="27"/>
      <c r="J71" s="27"/>
    </row>
    <row r="72" spans="2:11" s="26" customFormat="1" ht="24.9" customHeight="1" x14ac:dyDescent="0.35">
      <c r="B72" s="146" t="s">
        <v>71</v>
      </c>
      <c r="C72" s="182"/>
      <c r="D72" s="94">
        <f t="shared" si="4"/>
        <v>-3.0611160014485939E-2</v>
      </c>
      <c r="E72" s="94">
        <f t="shared" si="4"/>
        <v>6.0309187233188677E-2</v>
      </c>
      <c r="F72" s="94">
        <f t="shared" si="4"/>
        <v>0.23859576353857292</v>
      </c>
      <c r="G72" s="94">
        <f t="shared" si="4"/>
        <v>0.53573639789957239</v>
      </c>
      <c r="H72" s="94">
        <f t="shared" si="5"/>
        <v>0.27765901216250999</v>
      </c>
      <c r="I72" s="28"/>
      <c r="J72" s="28"/>
    </row>
    <row r="73" spans="2:11" s="26" customFormat="1" ht="24.9" customHeight="1" x14ac:dyDescent="0.35">
      <c r="B73" s="146" t="s">
        <v>72</v>
      </c>
      <c r="C73" s="182"/>
      <c r="D73" s="94">
        <f t="shared" si="4"/>
        <v>-3.0611160014485939E-2</v>
      </c>
      <c r="E73" s="94">
        <f t="shared" si="4"/>
        <v>3.5419929206527812E-2</v>
      </c>
      <c r="F73" s="94">
        <f t="shared" si="4"/>
        <v>0.13158096949354392</v>
      </c>
      <c r="G73" s="94">
        <f t="shared" si="4"/>
        <v>0.27765901216250999</v>
      </c>
      <c r="H73" s="94"/>
      <c r="I73" s="28"/>
      <c r="J73" s="28"/>
    </row>
    <row r="74" spans="2:11" ht="36.75" customHeight="1" x14ac:dyDescent="0.3">
      <c r="B74" s="170" t="s">
        <v>98</v>
      </c>
      <c r="C74" s="179"/>
    </row>
    <row r="75" spans="2:11" s="55" customFormat="1" ht="46.8" x14ac:dyDescent="0.3">
      <c r="B75" s="170" t="str">
        <f>Costs!B83</f>
        <v>* The financial information contained within this report is confidential and may contain immaterial revisions from other company financial statements.</v>
      </c>
      <c r="C75" s="179"/>
      <c r="D75" s="119"/>
      <c r="E75" s="119"/>
      <c r="F75" s="119"/>
      <c r="G75" s="119"/>
      <c r="H75" s="119"/>
      <c r="I75" s="166"/>
      <c r="J75" s="166"/>
      <c r="K75" s="155"/>
    </row>
    <row r="76" spans="2:11" ht="18" customHeight="1" x14ac:dyDescent="0.3"/>
    <row r="77" spans="2:11" ht="18" customHeight="1" x14ac:dyDescent="0.3"/>
    <row r="78" spans="2:11" ht="18" customHeight="1" x14ac:dyDescent="0.3"/>
    <row r="79" spans="2:11" ht="18" customHeight="1" x14ac:dyDescent="0.3"/>
    <row r="80" spans="2:11"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sheetData>
  <mergeCells count="1">
    <mergeCell ref="B2:B5"/>
  </mergeCells>
  <pageMargins left="0.7" right="0.7" top="0.75" bottom="0.75" header="0.3" footer="0.3"/>
  <pageSetup scale="41" orientation="portrait" r:id="rId1"/>
  <headerFooter>
    <oddHeader>&amp;RNP</oddHeader>
    <oddFooter>&amp;CTab 6 of 12&amp;RExhibit 1 - NP</oddFooter>
  </headerFooter>
  <rowBreaks count="1" manualBreakCount="1">
    <brk id="75" min="1" max="23" man="1"/>
  </rowBreaks>
  <colBreaks count="1" manualBreakCount="1">
    <brk id="9" max="7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view="pageBreakPreview" zoomScale="60" zoomScaleNormal="40" zoomScalePageLayoutView="90" workbookViewId="0">
      <selection activeCell="J43" sqref="J43"/>
    </sheetView>
  </sheetViews>
  <sheetFormatPr defaultColWidth="9.109375" defaultRowHeight="14.4" x14ac:dyDescent="0.3"/>
  <cols>
    <col min="1" max="1" width="7.33203125" style="55" customWidth="1"/>
    <col min="2" max="2" width="66.6640625" style="119" customWidth="1"/>
    <col min="3" max="3" width="1.6640625" style="167" customWidth="1"/>
    <col min="4" max="5" width="26.109375" style="55" bestFit="1" customWidth="1"/>
    <col min="6" max="6" width="26.5546875" style="55" bestFit="1" customWidth="1"/>
    <col min="7" max="7" width="27.109375" style="55" bestFit="1" customWidth="1"/>
    <col min="8" max="8" width="24.6640625" style="55" customWidth="1"/>
    <col min="9" max="10" width="1.6640625" style="55" customWidth="1"/>
    <col min="11" max="16384" width="9.109375" style="55"/>
  </cols>
  <sheetData>
    <row r="1" spans="1:10" s="62" customFormat="1" ht="14.25" customHeight="1" thickBot="1" x14ac:dyDescent="0.5">
      <c r="B1" s="172"/>
      <c r="C1" s="172"/>
      <c r="D1" s="185"/>
      <c r="E1" s="185"/>
      <c r="F1" s="173"/>
      <c r="G1" s="173"/>
      <c r="H1" s="173"/>
    </row>
    <row r="2" spans="1:10" ht="30" customHeight="1" x14ac:dyDescent="0.5">
      <c r="B2" s="390" t="s">
        <v>101</v>
      </c>
      <c r="C2" s="174"/>
      <c r="D2" s="120" t="s">
        <v>65</v>
      </c>
      <c r="E2" s="121"/>
      <c r="F2" s="122"/>
      <c r="G2" s="122"/>
      <c r="H2" s="123"/>
      <c r="I2" s="160"/>
      <c r="J2" s="160"/>
    </row>
    <row r="3" spans="1:10" ht="30" customHeight="1" x14ac:dyDescent="0.5">
      <c r="B3" s="397"/>
      <c r="C3" s="194"/>
      <c r="D3" s="129" t="str">
        <f>Costs!$D$3</f>
        <v>Report Date: 02/28/14</v>
      </c>
      <c r="E3" s="130"/>
      <c r="F3" s="45"/>
      <c r="G3" s="45"/>
      <c r="H3" s="131"/>
      <c r="I3" s="160"/>
      <c r="J3" s="160"/>
    </row>
    <row r="4" spans="1:10" ht="30" customHeight="1" x14ac:dyDescent="0.5">
      <c r="B4" s="397"/>
      <c r="C4" s="194"/>
      <c r="D4" s="129" t="s">
        <v>73</v>
      </c>
      <c r="E4" s="130"/>
      <c r="F4" s="45"/>
      <c r="G4" s="45"/>
      <c r="H4" s="131"/>
      <c r="I4" s="160"/>
      <c r="J4" s="160"/>
    </row>
    <row r="5" spans="1:10" ht="30" customHeight="1" thickBot="1" x14ac:dyDescent="0.55000000000000004">
      <c r="B5" s="398"/>
      <c r="C5" s="194"/>
      <c r="D5" s="125" t="s">
        <v>58</v>
      </c>
      <c r="E5" s="126"/>
      <c r="F5" s="127"/>
      <c r="G5" s="127"/>
      <c r="H5" s="128"/>
      <c r="I5" s="160"/>
      <c r="J5" s="160"/>
    </row>
    <row r="6" spans="1:10" ht="15.75" customHeight="1" x14ac:dyDescent="0.25"/>
    <row r="7" spans="1:10" ht="36" customHeight="1" x14ac:dyDescent="0.3">
      <c r="A7" s="46"/>
      <c r="B7" s="21" t="s">
        <v>77</v>
      </c>
      <c r="C7" s="175"/>
      <c r="D7" s="21" t="s">
        <v>1</v>
      </c>
      <c r="E7" s="21" t="s">
        <v>2</v>
      </c>
      <c r="F7" s="21" t="s">
        <v>3</v>
      </c>
      <c r="G7" s="21" t="s">
        <v>4</v>
      </c>
      <c r="H7" s="21" t="s">
        <v>9</v>
      </c>
      <c r="I7" s="22"/>
      <c r="J7" s="22"/>
    </row>
    <row r="8" spans="1:10" ht="18" customHeight="1" x14ac:dyDescent="0.3">
      <c r="A8" s="47"/>
      <c r="B8" s="142" t="s">
        <v>47</v>
      </c>
      <c r="C8" s="181"/>
      <c r="D8" s="102">
        <f>'Gross Benefits (Avoided Costs)'!D8-Costs!D8</f>
        <v>302356.49053469917</v>
      </c>
      <c r="E8" s="328">
        <f>'Gross Benefits (Avoided Costs)'!E8-Costs!E8</f>
        <v>2395341.4116902808</v>
      </c>
      <c r="F8" s="102">
        <f>'Gross Benefits (Avoided Costs)'!F8-Costs!F8</f>
        <v>3767520.2092699315</v>
      </c>
      <c r="G8" s="102">
        <f>'Gross Benefits (Avoided Costs)'!G8-Costs!G8</f>
        <v>6249943.2600852596</v>
      </c>
      <c r="H8" s="25">
        <f>SUM(D8:G8)</f>
        <v>12715161.371580172</v>
      </c>
      <c r="I8" s="23"/>
      <c r="J8" s="23"/>
    </row>
    <row r="9" spans="1:10" ht="18" customHeight="1" x14ac:dyDescent="0.3">
      <c r="A9" s="47"/>
      <c r="B9" s="142" t="s">
        <v>48</v>
      </c>
      <c r="C9" s="181"/>
      <c r="D9" s="290">
        <f>'Gross Benefits (Avoided Costs)'!D9-Costs!D9</f>
        <v>-633415.49511986261</v>
      </c>
      <c r="E9" s="381">
        <f>'Gross Benefits (Avoided Costs)'!E9-Costs!E9</f>
        <v>4982011.6884822752</v>
      </c>
      <c r="F9" s="313">
        <f>'Gross Benefits (Avoided Costs)'!F9-Costs!F9</f>
        <v>7162557.2645300571</v>
      </c>
      <c r="G9" s="102">
        <f>'Gross Benefits (Avoided Costs)'!G9-Costs!G9</f>
        <v>24512570.80118477</v>
      </c>
      <c r="H9" s="25">
        <f t="shared" ref="H9:H23" si="0">SUM(D9:G9)</f>
        <v>36023724.259077236</v>
      </c>
      <c r="I9" s="23"/>
      <c r="J9" s="23"/>
    </row>
    <row r="10" spans="1:10" ht="18" customHeight="1" x14ac:dyDescent="0.3">
      <c r="A10" s="47"/>
      <c r="B10" s="142" t="s">
        <v>49</v>
      </c>
      <c r="C10" s="181"/>
      <c r="D10" s="290">
        <f>'Gross Benefits (Avoided Costs)'!D10-Costs!D10</f>
        <v>-124245</v>
      </c>
      <c r="E10" s="337">
        <f>'Gross Benefits (Avoided Costs)'!E10-Costs!E10</f>
        <v>-62707.68</v>
      </c>
      <c r="F10" s="313">
        <f>'Gross Benefits (Avoided Costs)'!F10-Costs!F10</f>
        <v>112002.24345043481</v>
      </c>
      <c r="G10" s="102">
        <f>'Gross Benefits (Avoided Costs)'!G10-Costs!G10</f>
        <v>-73343.27</v>
      </c>
      <c r="H10" s="25">
        <f t="shared" si="0"/>
        <v>-148293.70654956519</v>
      </c>
      <c r="I10" s="23"/>
      <c r="J10" s="23"/>
    </row>
    <row r="11" spans="1:10" ht="18" customHeight="1" x14ac:dyDescent="0.3">
      <c r="A11" s="49"/>
      <c r="B11" s="142" t="s">
        <v>50</v>
      </c>
      <c r="C11" s="181"/>
      <c r="D11" s="290">
        <f>'Gross Benefits (Avoided Costs)'!D11-Costs!D11</f>
        <v>-93183.75</v>
      </c>
      <c r="E11" s="328">
        <f>'Gross Benefits (Avoided Costs)'!E11-Costs!E11</f>
        <v>61988.937890470668</v>
      </c>
      <c r="F11" s="313">
        <f>'Gross Benefits (Avoided Costs)'!F11-Costs!F11</f>
        <v>-89159.558965554374</v>
      </c>
      <c r="G11" s="102">
        <f>'Gross Benefits (Avoided Costs)'!G11-Costs!G11</f>
        <v>-112013.52021506215</v>
      </c>
      <c r="H11" s="25">
        <f t="shared" si="0"/>
        <v>-232367.89129014587</v>
      </c>
      <c r="I11" s="23"/>
      <c r="J11" s="23"/>
    </row>
    <row r="12" spans="1:10" s="20" customFormat="1" ht="18" customHeight="1" x14ac:dyDescent="0.3">
      <c r="A12" s="48"/>
      <c r="B12" s="143" t="s">
        <v>41</v>
      </c>
      <c r="C12" s="182"/>
      <c r="D12" s="291">
        <f>'Gross Benefits (Avoided Costs)'!D12-Costs!D12</f>
        <v>-548487.75458516343</v>
      </c>
      <c r="E12" s="382">
        <f>'Gross Benefits (Avoided Costs)'!E12-Costs!E12</f>
        <v>7376634.3580630263</v>
      </c>
      <c r="F12" s="314">
        <f>'Gross Benefits (Avoided Costs)'!F12-Costs!F12</f>
        <v>10952920.158284869</v>
      </c>
      <c r="G12" s="103">
        <f>'Gross Benefits (Avoided Costs)'!G12-Costs!G12</f>
        <v>30577157.271054972</v>
      </c>
      <c r="H12" s="78">
        <f t="shared" si="0"/>
        <v>48358224.032817706</v>
      </c>
      <c r="I12" s="24"/>
      <c r="J12" s="24"/>
    </row>
    <row r="13" spans="1:10" ht="18" customHeight="1" x14ac:dyDescent="0.3">
      <c r="B13" s="144" t="s">
        <v>51</v>
      </c>
      <c r="C13" s="181"/>
      <c r="D13" s="292">
        <f>'Gross Benefits (Avoided Costs)'!D13-Costs!D13</f>
        <v>8088365.8992435578</v>
      </c>
      <c r="E13" s="383">
        <f>'Gross Benefits (Avoided Costs)'!E13-Costs!E13</f>
        <v>16467699.410009371</v>
      </c>
      <c r="F13" s="315">
        <f>'Gross Benefits (Avoided Costs)'!F13-Costs!F13</f>
        <v>19540440.891676318</v>
      </c>
      <c r="G13" s="100">
        <f>'Gross Benefits (Avoided Costs)'!G13-Costs!G13</f>
        <v>22551313.679246001</v>
      </c>
      <c r="H13" s="81">
        <f t="shared" si="0"/>
        <v>66647819.880175248</v>
      </c>
      <c r="I13" s="23"/>
      <c r="J13" s="23"/>
    </row>
    <row r="14" spans="1:10" ht="18" customHeight="1" x14ac:dyDescent="0.3">
      <c r="B14" s="144" t="s">
        <v>52</v>
      </c>
      <c r="C14" s="181"/>
      <c r="D14" s="292">
        <f>'Gross Benefits (Avoided Costs)'!D14-Costs!D14</f>
        <v>-95447.717231211864</v>
      </c>
      <c r="E14" s="384">
        <f>'Gross Benefits (Avoided Costs)'!E14-Costs!E14</f>
        <v>72866.596558449644</v>
      </c>
      <c r="F14" s="315">
        <f>'Gross Benefits (Avoided Costs)'!F14-Costs!F14</f>
        <v>1782007.4274894749</v>
      </c>
      <c r="G14" s="100">
        <f>'Gross Benefits (Avoided Costs)'!G14-Costs!G14</f>
        <v>5827802.553519099</v>
      </c>
      <c r="H14" s="81">
        <f t="shared" si="0"/>
        <v>7587228.860335812</v>
      </c>
      <c r="I14" s="23"/>
      <c r="J14" s="23"/>
    </row>
    <row r="15" spans="1:10" ht="18" customHeight="1" x14ac:dyDescent="0.3">
      <c r="B15" s="144" t="s">
        <v>53</v>
      </c>
      <c r="C15" s="181"/>
      <c r="D15" s="292">
        <f>'Gross Benefits (Avoided Costs)'!D15-Costs!D15</f>
        <v>798459.20320571493</v>
      </c>
      <c r="E15" s="383">
        <f>'Gross Benefits (Avoided Costs)'!E15-Costs!E15</f>
        <v>4728068.6555299805</v>
      </c>
      <c r="F15" s="315">
        <f>'Gross Benefits (Avoided Costs)'!F15-Costs!F15</f>
        <v>9374976.7999256197</v>
      </c>
      <c r="G15" s="100">
        <f>'Gross Benefits (Avoided Costs)'!G15-Costs!G15</f>
        <v>6415043.1556691583</v>
      </c>
      <c r="H15" s="81">
        <f t="shared" si="0"/>
        <v>21316547.814330474</v>
      </c>
      <c r="I15" s="23"/>
      <c r="J15" s="23"/>
    </row>
    <row r="16" spans="1:10" ht="18" customHeight="1" x14ac:dyDescent="0.3">
      <c r="B16" s="144" t="s">
        <v>54</v>
      </c>
      <c r="C16" s="181"/>
      <c r="D16" s="292">
        <f>'Gross Benefits (Avoided Costs)'!D16-Costs!D16</f>
        <v>360962.45185512915</v>
      </c>
      <c r="E16" s="384">
        <f>'Gross Benefits (Avoided Costs)'!E16-Costs!E16</f>
        <v>327225.83328666392</v>
      </c>
      <c r="F16" s="315">
        <f>'Gross Benefits (Avoided Costs)'!F16-Costs!F16</f>
        <v>800401.9462089052</v>
      </c>
      <c r="G16" s="100">
        <f>'Gross Benefits (Avoided Costs)'!G16-Costs!G16</f>
        <v>777885.93686838052</v>
      </c>
      <c r="H16" s="81">
        <f t="shared" si="0"/>
        <v>2266476.1682190788</v>
      </c>
      <c r="I16" s="23"/>
      <c r="J16" s="23"/>
    </row>
    <row r="17" spans="1:10" ht="18" customHeight="1" x14ac:dyDescent="0.3">
      <c r="B17" s="144" t="s">
        <v>55</v>
      </c>
      <c r="C17" s="181"/>
      <c r="D17" s="292">
        <f>'Gross Benefits (Avoided Costs)'!D17-Costs!D17</f>
        <v>640.76939819711583</v>
      </c>
      <c r="E17" s="383">
        <f>'Gross Benefits (Avoided Costs)'!E17-Costs!E17</f>
        <v>-369.73350381707496</v>
      </c>
      <c r="F17" s="315">
        <f>'Gross Benefits (Avoided Costs)'!F17-Costs!F17</f>
        <v>-8086.0464826508396</v>
      </c>
      <c r="G17" s="100">
        <f>'Gross Benefits (Avoided Costs)'!G17-Costs!G17</f>
        <v>21144.179580406533</v>
      </c>
      <c r="H17" s="81">
        <f t="shared" si="0"/>
        <v>13329.168992135736</v>
      </c>
      <c r="I17" s="23"/>
      <c r="J17" s="23"/>
    </row>
    <row r="18" spans="1:10" ht="18" customHeight="1" x14ac:dyDescent="0.3">
      <c r="B18" s="144" t="s">
        <v>56</v>
      </c>
      <c r="C18" s="181"/>
      <c r="D18" s="292">
        <f>'Gross Benefits (Avoided Costs)'!D18-Costs!D18</f>
        <v>-77520.87</v>
      </c>
      <c r="E18" s="384">
        <f>'Gross Benefits (Avoided Costs)'!E18-Costs!E18</f>
        <v>-118905.78</v>
      </c>
      <c r="F18" s="315">
        <f>'Gross Benefits (Avoided Costs)'!F18-Costs!F18</f>
        <v>-91610.946198234131</v>
      </c>
      <c r="G18" s="100">
        <f>'Gross Benefits (Avoided Costs)'!G18-Costs!G18</f>
        <v>239666.15824236016</v>
      </c>
      <c r="H18" s="81">
        <f t="shared" si="0"/>
        <v>-48371.43795587396</v>
      </c>
      <c r="I18" s="23"/>
      <c r="J18" s="23"/>
    </row>
    <row r="19" spans="1:10" ht="18" customHeight="1" x14ac:dyDescent="0.3">
      <c r="B19" s="144" t="s">
        <v>57</v>
      </c>
      <c r="C19" s="181"/>
      <c r="D19" s="292">
        <f>'Gross Benefits (Avoided Costs)'!D19-Costs!D19</f>
        <v>40723.45370772318</v>
      </c>
      <c r="E19" s="383">
        <f>'Gross Benefits (Avoided Costs)'!E19-Costs!E19</f>
        <v>212000.17496952997</v>
      </c>
      <c r="F19" s="315">
        <f>'Gross Benefits (Avoided Costs)'!F19-Costs!F19</f>
        <v>210482.2172459485</v>
      </c>
      <c r="G19" s="100">
        <f>'Gross Benefits (Avoided Costs)'!G19-Costs!G19</f>
        <v>345455.05397667235</v>
      </c>
      <c r="H19" s="81">
        <f t="shared" si="0"/>
        <v>808660.899899874</v>
      </c>
      <c r="I19" s="23"/>
      <c r="J19" s="23"/>
    </row>
    <row r="20" spans="1:10" s="20" customFormat="1" ht="18" customHeight="1" x14ac:dyDescent="0.3">
      <c r="B20" s="145" t="s">
        <v>42</v>
      </c>
      <c r="C20" s="182"/>
      <c r="D20" s="360">
        <f>'Gross Benefits (Avoided Costs)'!D20-Costs!D20</f>
        <v>9116183.1901791096</v>
      </c>
      <c r="E20" s="342">
        <f>'Gross Benefits (Avoided Costs)'!E20-Costs!E20</f>
        <v>21688585.156850174</v>
      </c>
      <c r="F20" s="364">
        <f>'Gross Benefits (Avoided Costs)'!F20-Costs!F20</f>
        <v>31608612.289865382</v>
      </c>
      <c r="G20" s="101">
        <f>'Gross Benefits (Avoided Costs)'!G20-Costs!G20</f>
        <v>36178310.717102073</v>
      </c>
      <c r="H20" s="83">
        <f t="shared" si="0"/>
        <v>98591691.353996739</v>
      </c>
      <c r="I20" s="24"/>
      <c r="J20" s="24"/>
    </row>
    <row r="21" spans="1:10" ht="18" customHeight="1" x14ac:dyDescent="0.3">
      <c r="B21" s="222" t="s">
        <v>43</v>
      </c>
      <c r="C21" s="182"/>
      <c r="D21" s="104">
        <f>(-1)*Costs!D21</f>
        <v>-19120.45</v>
      </c>
      <c r="E21" s="104">
        <f>(-1)*Costs!E21</f>
        <v>-812215.4800000001</v>
      </c>
      <c r="F21" s="104">
        <f>(-1)*Costs!F21</f>
        <v>-618094.07000000007</v>
      </c>
      <c r="G21" s="104">
        <f>(-1)*Costs!G21</f>
        <v>-1100021.97</v>
      </c>
      <c r="H21" s="85">
        <f t="shared" si="0"/>
        <v>-2549451.9699999997</v>
      </c>
      <c r="I21" s="23"/>
      <c r="J21" s="23"/>
    </row>
    <row r="22" spans="1:10" ht="18" customHeight="1" x14ac:dyDescent="0.3">
      <c r="B22" s="223" t="s">
        <v>44</v>
      </c>
      <c r="C22" s="182"/>
      <c r="D22" s="105">
        <f>(-1)*Costs!D22</f>
        <v>-1409309.21</v>
      </c>
      <c r="E22" s="105">
        <f>(-1)*Costs!E22</f>
        <v>-755539.31000000029</v>
      </c>
      <c r="F22" s="105">
        <f>(-1)*Costs!F22</f>
        <v>-551143.02999999991</v>
      </c>
      <c r="G22" s="105">
        <f>(-1)*Costs!G22</f>
        <v>-673951.45000000019</v>
      </c>
      <c r="H22" s="79">
        <f t="shared" si="0"/>
        <v>-3389943.0000000005</v>
      </c>
      <c r="I22" s="23"/>
      <c r="J22" s="23"/>
    </row>
    <row r="23" spans="1:10" s="20" customFormat="1" ht="18" customHeight="1" x14ac:dyDescent="0.3">
      <c r="B23" s="225" t="s">
        <v>45</v>
      </c>
      <c r="C23" s="182"/>
      <c r="D23" s="242">
        <f>D22+D21+D20+D12</f>
        <v>7139265.7755939458</v>
      </c>
      <c r="E23" s="242">
        <f>E22+E21+E20+E12</f>
        <v>27497464.724913202</v>
      </c>
      <c r="F23" s="242">
        <f>F22+F21+F20+F12</f>
        <v>41392295.348150253</v>
      </c>
      <c r="G23" s="242">
        <f>G22+G21+G20+G12</f>
        <v>64981494.568157047</v>
      </c>
      <c r="H23" s="242">
        <f t="shared" si="0"/>
        <v>141010520.41681445</v>
      </c>
      <c r="I23" s="24"/>
      <c r="J23" s="24"/>
    </row>
    <row r="24" spans="1:10" s="20" customFormat="1" ht="18" customHeight="1" x14ac:dyDescent="0.3">
      <c r="B24" s="225" t="s">
        <v>46</v>
      </c>
      <c r="C24" s="182"/>
      <c r="D24" s="242">
        <f>D23</f>
        <v>7139265.7755939458</v>
      </c>
      <c r="E24" s="242">
        <f>D24+E23</f>
        <v>34636730.500507146</v>
      </c>
      <c r="F24" s="242">
        <f>E24+F23</f>
        <v>76029025.848657399</v>
      </c>
      <c r="G24" s="242">
        <f>F24+G23</f>
        <v>141010520.41681445</v>
      </c>
      <c r="H24" s="242"/>
      <c r="I24" s="24"/>
      <c r="J24" s="24"/>
    </row>
    <row r="25" spans="1:10" ht="18" customHeight="1" x14ac:dyDescent="0.3">
      <c r="B25" s="147"/>
      <c r="C25" s="184"/>
      <c r="D25" s="57"/>
      <c r="E25" s="57"/>
      <c r="F25" s="57"/>
      <c r="G25" s="57"/>
      <c r="H25" s="57"/>
      <c r="I25" s="57"/>
      <c r="J25" s="57"/>
    </row>
    <row r="26" spans="1:10" ht="36" customHeight="1" x14ac:dyDescent="0.3">
      <c r="A26" s="54"/>
      <c r="B26" s="21" t="s">
        <v>86</v>
      </c>
      <c r="C26" s="175"/>
      <c r="D26" s="21" t="s">
        <v>1</v>
      </c>
      <c r="E26" s="21" t="s">
        <v>2</v>
      </c>
      <c r="F26" s="21" t="s">
        <v>3</v>
      </c>
      <c r="G26" s="21" t="s">
        <v>4</v>
      </c>
      <c r="H26" s="21" t="s">
        <v>9</v>
      </c>
      <c r="I26" s="22"/>
      <c r="J26" s="22"/>
    </row>
    <row r="27" spans="1:10" ht="18" customHeight="1" x14ac:dyDescent="0.3">
      <c r="A27" s="54"/>
      <c r="B27" s="142" t="s">
        <v>47</v>
      </c>
      <c r="C27" s="181"/>
      <c r="D27" s="102">
        <f>'Gross Benefits (Avoided Costs)'!D25-Costs!D27</f>
        <v>430666.47837122157</v>
      </c>
      <c r="E27" s="102">
        <f>'Gross Benefits (Avoided Costs)'!E25-Costs!E27</f>
        <v>3565916.8966586068</v>
      </c>
      <c r="F27" s="102">
        <f>'Gross Benefits (Avoided Costs)'!F25-Costs!F27</f>
        <v>4698613.2298432728</v>
      </c>
      <c r="G27" s="102">
        <f>'Gross Benefits (Avoided Costs)'!G25-Costs!G27</f>
        <v>4814381.5767940711</v>
      </c>
      <c r="H27" s="25">
        <f>SUM(D27:G27)</f>
        <v>13509578.181667173</v>
      </c>
      <c r="I27" s="23"/>
      <c r="J27" s="23"/>
    </row>
    <row r="28" spans="1:10" ht="18" customHeight="1" x14ac:dyDescent="0.3">
      <c r="A28" s="54"/>
      <c r="B28" s="142" t="s">
        <v>48</v>
      </c>
      <c r="C28" s="181"/>
      <c r="D28" s="102">
        <f>'Gross Benefits (Avoided Costs)'!D26-Costs!D28</f>
        <v>71094.402998200167</v>
      </c>
      <c r="E28" s="102">
        <f>'Gross Benefits (Avoided Costs)'!E26-Costs!E28</f>
        <v>4110433.2254710672</v>
      </c>
      <c r="F28" s="102">
        <f>'Gross Benefits (Avoided Costs)'!F26-Costs!F28</f>
        <v>8718734.1674584895</v>
      </c>
      <c r="G28" s="102">
        <f>'Gross Benefits (Avoided Costs)'!G26-Costs!G28</f>
        <v>14699144.01434016</v>
      </c>
      <c r="H28" s="25">
        <f t="shared" ref="H28:H42" si="1">SUM(D28:G28)</f>
        <v>27599405.810267918</v>
      </c>
      <c r="I28" s="23"/>
      <c r="J28" s="23"/>
    </row>
    <row r="29" spans="1:10" ht="18" customHeight="1" x14ac:dyDescent="0.3">
      <c r="A29" s="54"/>
      <c r="B29" s="142" t="s">
        <v>49</v>
      </c>
      <c r="C29" s="181"/>
      <c r="D29" s="102">
        <f>'Gross Benefits (Avoided Costs)'!D27-Costs!D29</f>
        <v>0</v>
      </c>
      <c r="E29" s="102">
        <f>'Gross Benefits (Avoided Costs)'!E27-Costs!E29</f>
        <v>0</v>
      </c>
      <c r="F29" s="102">
        <f>'Gross Benefits (Avoided Costs)'!F27-Costs!F29</f>
        <v>204358.17450042034</v>
      </c>
      <c r="G29" s="102">
        <f>'Gross Benefits (Avoided Costs)'!G27-Costs!G29</f>
        <v>880260.79787592613</v>
      </c>
      <c r="H29" s="25">
        <f t="shared" si="1"/>
        <v>1084618.9723763466</v>
      </c>
      <c r="I29" s="23"/>
      <c r="J29" s="23"/>
    </row>
    <row r="30" spans="1:10" ht="18" customHeight="1" x14ac:dyDescent="0.3">
      <c r="A30" s="54"/>
      <c r="B30" s="142" t="s">
        <v>50</v>
      </c>
      <c r="C30" s="181"/>
      <c r="D30" s="102">
        <f>'Gross Benefits (Avoided Costs)'!D28-Costs!D30</f>
        <v>0</v>
      </c>
      <c r="E30" s="102">
        <f>'Gross Benefits (Avoided Costs)'!E28-Costs!E30</f>
        <v>0</v>
      </c>
      <c r="F30" s="102">
        <f>'Gross Benefits (Avoided Costs)'!F28-Costs!F30</f>
        <v>257718.30518318119</v>
      </c>
      <c r="G30" s="102">
        <f>'Gross Benefits (Avoided Costs)'!G28-Costs!G30</f>
        <v>1110106.4173349808</v>
      </c>
      <c r="H30" s="25">
        <f t="shared" si="1"/>
        <v>1367824.7225181619</v>
      </c>
      <c r="I30" s="23"/>
      <c r="J30" s="23"/>
    </row>
    <row r="31" spans="1:10" s="20" customFormat="1" ht="18" customHeight="1" x14ac:dyDescent="0.3">
      <c r="A31" s="54"/>
      <c r="B31" s="143" t="s">
        <v>41</v>
      </c>
      <c r="C31" s="182"/>
      <c r="D31" s="103">
        <f>'Gross Benefits (Avoided Costs)'!D29-Costs!D31</f>
        <v>501760.88136942178</v>
      </c>
      <c r="E31" s="103">
        <f>'Gross Benefits (Avoided Costs)'!E29-Costs!E31</f>
        <v>7676350.122129675</v>
      </c>
      <c r="F31" s="103">
        <f>'Gross Benefits (Avoided Costs)'!F29-Costs!F31</f>
        <v>13879423.876985364</v>
      </c>
      <c r="G31" s="103">
        <f>'Gross Benefits (Avoided Costs)'!G29-Costs!G31</f>
        <v>21503892.806345142</v>
      </c>
      <c r="H31" s="78">
        <f t="shared" si="1"/>
        <v>43561427.686829604</v>
      </c>
      <c r="I31" s="24"/>
      <c r="J31" s="24"/>
    </row>
    <row r="32" spans="1:10" ht="18" customHeight="1" x14ac:dyDescent="0.3">
      <c r="A32" s="54"/>
      <c r="B32" s="144" t="s">
        <v>51</v>
      </c>
      <c r="C32" s="181"/>
      <c r="D32" s="100">
        <f>'Gross Benefits (Avoided Costs)'!D30-Costs!D32</f>
        <v>7381756.1737133758</v>
      </c>
      <c r="E32" s="100">
        <f>'Gross Benefits (Avoided Costs)'!E30-Costs!E32</f>
        <v>10778670.519138997</v>
      </c>
      <c r="F32" s="100">
        <f>'Gross Benefits (Avoided Costs)'!F30-Costs!F32</f>
        <v>10190743.036276871</v>
      </c>
      <c r="G32" s="100">
        <f>'Gross Benefits (Avoided Costs)'!G30-Costs!G32</f>
        <v>12346477.140104674</v>
      </c>
      <c r="H32" s="81">
        <f t="shared" si="1"/>
        <v>40697646.869233921</v>
      </c>
      <c r="I32" s="23"/>
      <c r="J32" s="23"/>
    </row>
    <row r="33" spans="1:10" ht="18" customHeight="1" x14ac:dyDescent="0.3">
      <c r="A33" s="54"/>
      <c r="B33" s="144" t="s">
        <v>52</v>
      </c>
      <c r="C33" s="181"/>
      <c r="D33" s="100">
        <f>'Gross Benefits (Avoided Costs)'!D31-Costs!D33</f>
        <v>192459.01155832276</v>
      </c>
      <c r="E33" s="100">
        <f>'Gross Benefits (Avoided Costs)'!E31-Costs!E33</f>
        <v>907306.76877495018</v>
      </c>
      <c r="F33" s="100">
        <f>'Gross Benefits (Avoided Costs)'!F31-Costs!F33</f>
        <v>1127259.9248416047</v>
      </c>
      <c r="G33" s="100">
        <f>'Gross Benefits (Avoided Costs)'!G31-Costs!G33</f>
        <v>1182248.2138582685</v>
      </c>
      <c r="H33" s="81">
        <f t="shared" si="1"/>
        <v>3409273.9190331455</v>
      </c>
      <c r="I33" s="23"/>
      <c r="J33" s="23"/>
    </row>
    <row r="34" spans="1:10" ht="18" customHeight="1" x14ac:dyDescent="0.3">
      <c r="A34" s="54"/>
      <c r="B34" s="144" t="s">
        <v>53</v>
      </c>
      <c r="C34" s="181"/>
      <c r="D34" s="100">
        <f>'Gross Benefits (Avoided Costs)'!D32-Costs!D34</f>
        <v>913868.33108007628</v>
      </c>
      <c r="E34" s="100">
        <f>'Gross Benefits (Avoided Costs)'!E32-Costs!E34</f>
        <v>5482656.4623550298</v>
      </c>
      <c r="F34" s="100">
        <f>'Gross Benefits (Avoided Costs)'!F32-Costs!F34</f>
        <v>5939313.8658323549</v>
      </c>
      <c r="G34" s="100">
        <f>'Gross Benefits (Avoided Costs)'!G32-Costs!G34</f>
        <v>2893824.1277326699</v>
      </c>
      <c r="H34" s="81">
        <f t="shared" si="1"/>
        <v>15229662.787000131</v>
      </c>
      <c r="I34" s="23"/>
      <c r="J34" s="23"/>
    </row>
    <row r="35" spans="1:10" ht="18" customHeight="1" x14ac:dyDescent="0.3">
      <c r="A35" s="54"/>
      <c r="B35" s="144" t="s">
        <v>54</v>
      </c>
      <c r="C35" s="181"/>
      <c r="D35" s="100">
        <f>'Gross Benefits (Avoided Costs)'!D33-Costs!D35</f>
        <v>1021884.0699733618</v>
      </c>
      <c r="E35" s="100">
        <f>'Gross Benefits (Avoided Costs)'!E33-Costs!E35</f>
        <v>1237590.9418867154</v>
      </c>
      <c r="F35" s="100">
        <f>'Gross Benefits (Avoided Costs)'!F33-Costs!F35</f>
        <v>1183991.0525021851</v>
      </c>
      <c r="G35" s="100">
        <f>'Gross Benefits (Avoided Costs)'!G33-Costs!G35</f>
        <v>1006196.2974705722</v>
      </c>
      <c r="H35" s="81">
        <f t="shared" si="1"/>
        <v>4449662.3618328348</v>
      </c>
      <c r="I35" s="23"/>
      <c r="J35" s="23"/>
    </row>
    <row r="36" spans="1:10" ht="18" customHeight="1" x14ac:dyDescent="0.3">
      <c r="A36" s="54"/>
      <c r="B36" s="144" t="s">
        <v>55</v>
      </c>
      <c r="C36" s="181"/>
      <c r="D36" s="100">
        <f>'Gross Benefits (Avoided Costs)'!D34-Costs!D36</f>
        <v>5774.6479724137926</v>
      </c>
      <c r="E36" s="100">
        <f>'Gross Benefits (Avoided Costs)'!E34-Costs!E36</f>
        <v>271408.45470344828</v>
      </c>
      <c r="F36" s="100">
        <f>'Gross Benefits (Avoided Costs)'!F34-Costs!F36</f>
        <v>190563.38308965517</v>
      </c>
      <c r="G36" s="100">
        <f>'Gross Benefits (Avoided Costs)'!G34-Costs!G36</f>
        <v>109718.31147586208</v>
      </c>
      <c r="H36" s="81">
        <f t="shared" si="1"/>
        <v>577464.79724137927</v>
      </c>
      <c r="I36" s="23"/>
      <c r="J36" s="23"/>
    </row>
    <row r="37" spans="1:10" ht="18" customHeight="1" x14ac:dyDescent="0.3">
      <c r="A37" s="54"/>
      <c r="B37" s="144" t="s">
        <v>56</v>
      </c>
      <c r="C37" s="181"/>
      <c r="D37" s="100">
        <f>'Gross Benefits (Avoided Costs)'!D35-Costs!D37</f>
        <v>0</v>
      </c>
      <c r="E37" s="100">
        <f>'Gross Benefits (Avoided Costs)'!E35-Costs!E37</f>
        <v>67986.318814410843</v>
      </c>
      <c r="F37" s="100">
        <f>'Gross Benefits (Avoided Costs)'!F35-Costs!F37</f>
        <v>123099.48850419951</v>
      </c>
      <c r="G37" s="100">
        <f>'Gross Benefits (Avoided Costs)'!G35-Costs!G37</f>
        <v>82066.325669466343</v>
      </c>
      <c r="H37" s="81">
        <f t="shared" si="1"/>
        <v>273152.13298807672</v>
      </c>
      <c r="I37" s="23"/>
      <c r="J37" s="23"/>
    </row>
    <row r="38" spans="1:10" ht="18" customHeight="1" x14ac:dyDescent="0.3">
      <c r="A38" s="54"/>
      <c r="B38" s="144" t="s">
        <v>57</v>
      </c>
      <c r="C38" s="181"/>
      <c r="D38" s="100">
        <f>'Gross Benefits (Avoided Costs)'!D36-Costs!D38</f>
        <v>142588.8993826696</v>
      </c>
      <c r="E38" s="100">
        <f>'Gross Benefits (Avoided Costs)'!E36-Costs!E38</f>
        <v>236751.38010707404</v>
      </c>
      <c r="F38" s="100">
        <f>'Gross Benefits (Avoided Costs)'!F36-Costs!F38</f>
        <v>215228.52737006731</v>
      </c>
      <c r="G38" s="100">
        <f>'Gross Benefits (Avoided Costs)'!G36-Costs!G38</f>
        <v>158731.03893542464</v>
      </c>
      <c r="H38" s="81">
        <f t="shared" si="1"/>
        <v>753299.8457952356</v>
      </c>
      <c r="I38" s="23"/>
      <c r="J38" s="23"/>
    </row>
    <row r="39" spans="1:10" s="20" customFormat="1" ht="18" customHeight="1" x14ac:dyDescent="0.3">
      <c r="A39" s="54"/>
      <c r="B39" s="145" t="s">
        <v>42</v>
      </c>
      <c r="C39" s="182"/>
      <c r="D39" s="101">
        <f>'Gross Benefits (Avoided Costs)'!D37-Costs!D39</f>
        <v>9658331.133680217</v>
      </c>
      <c r="E39" s="101">
        <f>'Gross Benefits (Avoided Costs)'!E37-Costs!E39</f>
        <v>18982370.845780626</v>
      </c>
      <c r="F39" s="101">
        <f>'Gross Benefits (Avoided Costs)'!F37-Costs!F39</f>
        <v>18970199.278416932</v>
      </c>
      <c r="G39" s="101">
        <f>'Gross Benefits (Avoided Costs)'!G37-Costs!G39</f>
        <v>17779261.455246937</v>
      </c>
      <c r="H39" s="83">
        <f>SUM(D39:G39)</f>
        <v>65390162.713124707</v>
      </c>
      <c r="I39" s="24"/>
      <c r="J39" s="24"/>
    </row>
    <row r="40" spans="1:10" s="20" customFormat="1" ht="18" customHeight="1" x14ac:dyDescent="0.35">
      <c r="A40" s="54"/>
      <c r="B40" s="222" t="s">
        <v>43</v>
      </c>
      <c r="C40" s="182"/>
      <c r="D40" s="104">
        <f>(-1)*Costs!D40</f>
        <v>-164360.3841088854</v>
      </c>
      <c r="E40" s="104">
        <f>(-1)*Costs!E40</f>
        <v>-354913.50498032977</v>
      </c>
      <c r="F40" s="104">
        <f>(-1)*Costs!F40</f>
        <v>-420407.63796217449</v>
      </c>
      <c r="G40" s="104">
        <f>(-1)*Costs!G40</f>
        <v>-522148.47294861043</v>
      </c>
      <c r="H40" s="85">
        <f t="shared" si="1"/>
        <v>-1461830</v>
      </c>
      <c r="I40" s="24"/>
      <c r="J40" s="24"/>
    </row>
    <row r="41" spans="1:10" s="20" customFormat="1" ht="18" customHeight="1" x14ac:dyDescent="0.35">
      <c r="A41" s="54"/>
      <c r="B41" s="223" t="s">
        <v>44</v>
      </c>
      <c r="C41" s="182"/>
      <c r="D41" s="105">
        <f>(-1)*Costs!D41</f>
        <v>-707567.1642058182</v>
      </c>
      <c r="E41" s="105">
        <f>(-1)*Costs!E41</f>
        <v>-1527893.3766114474</v>
      </c>
      <c r="F41" s="105">
        <f>(-1)*Costs!F41</f>
        <v>-1809843.9098700117</v>
      </c>
      <c r="G41" s="105">
        <f>(-1)*Costs!G41</f>
        <v>-2247835.5493127229</v>
      </c>
      <c r="H41" s="79">
        <f t="shared" si="1"/>
        <v>-6293140</v>
      </c>
      <c r="I41" s="24"/>
      <c r="J41" s="24"/>
    </row>
    <row r="42" spans="1:10" s="58" customFormat="1" ht="24.9" customHeight="1" x14ac:dyDescent="0.35">
      <c r="A42" s="243"/>
      <c r="B42" s="225" t="s">
        <v>45</v>
      </c>
      <c r="C42" s="182"/>
      <c r="D42" s="242">
        <f>D41+D40+D39+D31</f>
        <v>9288164.4667349346</v>
      </c>
      <c r="E42" s="242">
        <f>E41+E40+E39+E31</f>
        <v>24775914.086318523</v>
      </c>
      <c r="F42" s="242">
        <f>F41+F40+F39+F31</f>
        <v>30619371.607570108</v>
      </c>
      <c r="G42" s="242">
        <f>G41+G40+G39+G31</f>
        <v>36513170.239330746</v>
      </c>
      <c r="H42" s="242">
        <f t="shared" si="1"/>
        <v>101196620.39995432</v>
      </c>
      <c r="I42" s="24"/>
      <c r="J42" s="24"/>
    </row>
    <row r="43" spans="1:10" s="58" customFormat="1" ht="24.9" customHeight="1" x14ac:dyDescent="0.35">
      <c r="A43" s="243"/>
      <c r="B43" s="225" t="s">
        <v>46</v>
      </c>
      <c r="C43" s="182"/>
      <c r="D43" s="242">
        <f>D42</f>
        <v>9288164.4667349346</v>
      </c>
      <c r="E43" s="242">
        <f>D43+E42</f>
        <v>34064078.553053454</v>
      </c>
      <c r="F43" s="242">
        <f>E43+F42</f>
        <v>64683450.160623565</v>
      </c>
      <c r="G43" s="242">
        <f>F43+G42</f>
        <v>101196620.39995432</v>
      </c>
      <c r="H43" s="242"/>
      <c r="I43" s="24"/>
      <c r="J43" s="24"/>
    </row>
    <row r="44" spans="1:10" ht="18" customHeight="1" x14ac:dyDescent="0.35">
      <c r="B44" s="147"/>
      <c r="C44" s="184"/>
      <c r="D44" s="57"/>
      <c r="E44" s="57"/>
      <c r="F44" s="57" t="s">
        <v>0</v>
      </c>
      <c r="G44" s="57"/>
      <c r="H44" s="57"/>
      <c r="I44" s="57"/>
      <c r="J44" s="57"/>
    </row>
    <row r="45" spans="1:10" ht="36" customHeight="1" x14ac:dyDescent="0.3">
      <c r="B45" s="21" t="s">
        <v>152</v>
      </c>
      <c r="C45" s="175"/>
      <c r="D45" s="21" t="s">
        <v>1</v>
      </c>
      <c r="E45" s="21" t="s">
        <v>2</v>
      </c>
      <c r="F45" s="21" t="s">
        <v>3</v>
      </c>
      <c r="G45" s="21" t="s">
        <v>4</v>
      </c>
      <c r="H45" s="21" t="s">
        <v>9</v>
      </c>
      <c r="I45" s="22"/>
      <c r="J45" s="22"/>
    </row>
    <row r="46" spans="1:10" ht="18" customHeight="1" x14ac:dyDescent="0.35">
      <c r="B46" s="142" t="s">
        <v>47</v>
      </c>
      <c r="C46" s="181"/>
      <c r="D46" s="102">
        <f t="shared" ref="D46:G60" si="2">IF(D$23=0,0,D8-D27)</f>
        <v>-128309.9878365224</v>
      </c>
      <c r="E46" s="102">
        <f t="shared" si="2"/>
        <v>-1170575.4849683261</v>
      </c>
      <c r="F46" s="102">
        <f t="shared" si="2"/>
        <v>-931093.02057334129</v>
      </c>
      <c r="G46" s="102">
        <f t="shared" si="2"/>
        <v>1435561.6832911884</v>
      </c>
      <c r="H46" s="25">
        <f>SUM(D46:G46)</f>
        <v>-794416.81008700142</v>
      </c>
      <c r="I46" s="23"/>
      <c r="J46" s="23"/>
    </row>
    <row r="47" spans="1:10" ht="18" customHeight="1" x14ac:dyDescent="0.35">
      <c r="B47" s="142" t="s">
        <v>48</v>
      </c>
      <c r="C47" s="181"/>
      <c r="D47" s="102">
        <f t="shared" si="2"/>
        <v>-704509.89811806276</v>
      </c>
      <c r="E47" s="102">
        <f t="shared" si="2"/>
        <v>871578.46301120799</v>
      </c>
      <c r="F47" s="102">
        <f t="shared" si="2"/>
        <v>-1556176.9029284324</v>
      </c>
      <c r="G47" s="102">
        <f t="shared" si="2"/>
        <v>9813426.7868446093</v>
      </c>
      <c r="H47" s="25">
        <f t="shared" ref="H47:H61" si="3">SUM(D47:G47)</f>
        <v>8424318.448809322</v>
      </c>
      <c r="I47" s="23"/>
      <c r="J47" s="23"/>
    </row>
    <row r="48" spans="1:10" ht="18" customHeight="1" x14ac:dyDescent="0.35">
      <c r="B48" s="142" t="s">
        <v>49</v>
      </c>
      <c r="C48" s="181"/>
      <c r="D48" s="102">
        <f t="shared" si="2"/>
        <v>-124245</v>
      </c>
      <c r="E48" s="102">
        <f t="shared" si="2"/>
        <v>-62707.68</v>
      </c>
      <c r="F48" s="102">
        <f t="shared" si="2"/>
        <v>-92355.931049985535</v>
      </c>
      <c r="G48" s="102">
        <f t="shared" si="2"/>
        <v>-953604.06787592615</v>
      </c>
      <c r="H48" s="25">
        <f t="shared" si="3"/>
        <v>-1232912.6789259117</v>
      </c>
      <c r="I48" s="23"/>
      <c r="J48" s="23"/>
    </row>
    <row r="49" spans="2:10" ht="18" customHeight="1" x14ac:dyDescent="0.35">
      <c r="B49" s="142" t="s">
        <v>50</v>
      </c>
      <c r="C49" s="181"/>
      <c r="D49" s="102">
        <f t="shared" si="2"/>
        <v>-93183.75</v>
      </c>
      <c r="E49" s="102">
        <f t="shared" si="2"/>
        <v>61988.937890470668</v>
      </c>
      <c r="F49" s="102">
        <f t="shared" si="2"/>
        <v>-346877.86414873553</v>
      </c>
      <c r="G49" s="102">
        <f t="shared" si="2"/>
        <v>-1222119.937550043</v>
      </c>
      <c r="H49" s="25">
        <f t="shared" si="3"/>
        <v>-1600192.6138083078</v>
      </c>
      <c r="I49" s="23"/>
      <c r="J49" s="23"/>
    </row>
    <row r="50" spans="2:10" ht="18" customHeight="1" x14ac:dyDescent="0.35">
      <c r="B50" s="143" t="s">
        <v>41</v>
      </c>
      <c r="C50" s="182"/>
      <c r="D50" s="103">
        <f t="shared" si="2"/>
        <v>-1050248.6359545852</v>
      </c>
      <c r="E50" s="103">
        <f t="shared" si="2"/>
        <v>-299715.76406664867</v>
      </c>
      <c r="F50" s="103">
        <f t="shared" si="2"/>
        <v>-2926503.7187004946</v>
      </c>
      <c r="G50" s="103">
        <f t="shared" si="2"/>
        <v>9073264.4647098295</v>
      </c>
      <c r="H50" s="78">
        <f t="shared" si="3"/>
        <v>4796796.3459881013</v>
      </c>
      <c r="I50" s="23"/>
      <c r="J50" s="23"/>
    </row>
    <row r="51" spans="2:10" ht="18" customHeight="1" x14ac:dyDescent="0.35">
      <c r="B51" s="144" t="s">
        <v>51</v>
      </c>
      <c r="C51" s="181"/>
      <c r="D51" s="100">
        <f t="shared" si="2"/>
        <v>706609.72553018201</v>
      </c>
      <c r="E51" s="100">
        <f t="shared" si="2"/>
        <v>5689028.8908703737</v>
      </c>
      <c r="F51" s="100">
        <f t="shared" si="2"/>
        <v>9349697.8553994466</v>
      </c>
      <c r="G51" s="100">
        <f t="shared" si="2"/>
        <v>10204836.539141327</v>
      </c>
      <c r="H51" s="81">
        <f t="shared" si="3"/>
        <v>25950173.01094133</v>
      </c>
      <c r="I51" s="23"/>
      <c r="J51" s="23"/>
    </row>
    <row r="52" spans="2:10" ht="18" customHeight="1" x14ac:dyDescent="0.35">
      <c r="B52" s="144" t="s">
        <v>52</v>
      </c>
      <c r="C52" s="181"/>
      <c r="D52" s="100">
        <f t="shared" si="2"/>
        <v>-287906.72878953465</v>
      </c>
      <c r="E52" s="100">
        <f t="shared" si="2"/>
        <v>-834440.1722165005</v>
      </c>
      <c r="F52" s="100">
        <f t="shared" si="2"/>
        <v>654747.50264787022</v>
      </c>
      <c r="G52" s="100">
        <f t="shared" si="2"/>
        <v>4645554.3396608308</v>
      </c>
      <c r="H52" s="81">
        <f t="shared" si="3"/>
        <v>4177954.941302666</v>
      </c>
      <c r="I52" s="23"/>
      <c r="J52" s="23"/>
    </row>
    <row r="53" spans="2:10" ht="18" customHeight="1" x14ac:dyDescent="0.35">
      <c r="B53" s="144" t="s">
        <v>53</v>
      </c>
      <c r="C53" s="181"/>
      <c r="D53" s="100">
        <f t="shared" si="2"/>
        <v>-115409.12787436135</v>
      </c>
      <c r="E53" s="100">
        <f t="shared" si="2"/>
        <v>-754587.80682504922</v>
      </c>
      <c r="F53" s="100">
        <f t="shared" si="2"/>
        <v>3435662.9340932649</v>
      </c>
      <c r="G53" s="100">
        <f t="shared" si="2"/>
        <v>3521219.0279364884</v>
      </c>
      <c r="H53" s="81">
        <f t="shared" si="3"/>
        <v>6086885.0273303427</v>
      </c>
      <c r="I53" s="23"/>
      <c r="J53" s="23"/>
    </row>
    <row r="54" spans="2:10" ht="18" customHeight="1" x14ac:dyDescent="0.35">
      <c r="B54" s="144" t="s">
        <v>54</v>
      </c>
      <c r="C54" s="181"/>
      <c r="D54" s="100">
        <f t="shared" si="2"/>
        <v>-660921.61811823258</v>
      </c>
      <c r="E54" s="100">
        <f t="shared" si="2"/>
        <v>-910365.10860005138</v>
      </c>
      <c r="F54" s="100">
        <f t="shared" si="2"/>
        <v>-383589.10629327991</v>
      </c>
      <c r="G54" s="100">
        <f t="shared" si="2"/>
        <v>-228310.36060219165</v>
      </c>
      <c r="H54" s="81">
        <f t="shared" si="3"/>
        <v>-2183186.1936137555</v>
      </c>
      <c r="I54" s="23"/>
      <c r="J54" s="23"/>
    </row>
    <row r="55" spans="2:10" ht="18" customHeight="1" x14ac:dyDescent="0.35">
      <c r="B55" s="144" t="s">
        <v>55</v>
      </c>
      <c r="C55" s="181"/>
      <c r="D55" s="100">
        <f t="shared" si="2"/>
        <v>-5133.8785742166765</v>
      </c>
      <c r="E55" s="100">
        <f t="shared" si="2"/>
        <v>-271778.18820726534</v>
      </c>
      <c r="F55" s="100">
        <f t="shared" si="2"/>
        <v>-198649.42957230599</v>
      </c>
      <c r="G55" s="100">
        <f t="shared" si="2"/>
        <v>-88574.131895455546</v>
      </c>
      <c r="H55" s="81">
        <f t="shared" si="3"/>
        <v>-564135.6282492436</v>
      </c>
      <c r="I55" s="23"/>
      <c r="J55" s="23"/>
    </row>
    <row r="56" spans="2:10" ht="18" customHeight="1" x14ac:dyDescent="0.35">
      <c r="B56" s="144" t="s">
        <v>56</v>
      </c>
      <c r="C56" s="181"/>
      <c r="D56" s="100">
        <f t="shared" si="2"/>
        <v>-77520.87</v>
      </c>
      <c r="E56" s="100">
        <f t="shared" si="2"/>
        <v>-186892.09881441086</v>
      </c>
      <c r="F56" s="100">
        <f t="shared" si="2"/>
        <v>-214710.43470243365</v>
      </c>
      <c r="G56" s="100">
        <f t="shared" si="2"/>
        <v>157599.83257289382</v>
      </c>
      <c r="H56" s="81">
        <f t="shared" si="3"/>
        <v>-321523.57094395068</v>
      </c>
      <c r="I56" s="23"/>
      <c r="J56" s="23"/>
    </row>
    <row r="57" spans="2:10" ht="18" customHeight="1" x14ac:dyDescent="0.35">
      <c r="B57" s="144" t="s">
        <v>57</v>
      </c>
      <c r="C57" s="181"/>
      <c r="D57" s="100">
        <f t="shared" si="2"/>
        <v>-101865.44567494642</v>
      </c>
      <c r="E57" s="100">
        <f t="shared" si="2"/>
        <v>-24751.205137544079</v>
      </c>
      <c r="F57" s="100">
        <f t="shared" si="2"/>
        <v>-4746.3101241188124</v>
      </c>
      <c r="G57" s="100">
        <f t="shared" si="2"/>
        <v>186724.01504124771</v>
      </c>
      <c r="H57" s="81">
        <f t="shared" si="3"/>
        <v>55361.054104638402</v>
      </c>
      <c r="I57" s="23"/>
      <c r="J57" s="23"/>
    </row>
    <row r="58" spans="2:10" ht="18" customHeight="1" x14ac:dyDescent="0.35">
      <c r="B58" s="145" t="s">
        <v>42</v>
      </c>
      <c r="C58" s="182"/>
      <c r="D58" s="101">
        <f t="shared" si="2"/>
        <v>-542147.94350110739</v>
      </c>
      <c r="E58" s="101">
        <f t="shared" si="2"/>
        <v>2706214.3110695481</v>
      </c>
      <c r="F58" s="101">
        <f t="shared" si="2"/>
        <v>12638413.01144845</v>
      </c>
      <c r="G58" s="101">
        <f t="shared" si="2"/>
        <v>18399049.261855137</v>
      </c>
      <c r="H58" s="83">
        <f t="shared" si="3"/>
        <v>33201528.640872028</v>
      </c>
      <c r="I58" s="23"/>
      <c r="J58" s="23"/>
    </row>
    <row r="59" spans="2:10" ht="18" customHeight="1" x14ac:dyDescent="0.35">
      <c r="B59" s="222" t="s">
        <v>43</v>
      </c>
      <c r="C59" s="182"/>
      <c r="D59" s="104">
        <f t="shared" si="2"/>
        <v>145239.93410888538</v>
      </c>
      <c r="E59" s="104">
        <f t="shared" si="2"/>
        <v>-457301.97501967032</v>
      </c>
      <c r="F59" s="104">
        <f t="shared" si="2"/>
        <v>-197686.43203782558</v>
      </c>
      <c r="G59" s="104">
        <f t="shared" si="2"/>
        <v>-577873.49705138954</v>
      </c>
      <c r="H59" s="85">
        <f t="shared" si="3"/>
        <v>-1087621.9700000002</v>
      </c>
      <c r="I59" s="23"/>
      <c r="J59" s="23"/>
    </row>
    <row r="60" spans="2:10" ht="18" customHeight="1" x14ac:dyDescent="0.35">
      <c r="B60" s="223" t="s">
        <v>44</v>
      </c>
      <c r="C60" s="182"/>
      <c r="D60" s="105">
        <f t="shared" si="2"/>
        <v>-701742.04579418176</v>
      </c>
      <c r="E60" s="105">
        <f t="shared" si="2"/>
        <v>772354.06661144714</v>
      </c>
      <c r="F60" s="105">
        <f t="shared" si="2"/>
        <v>1258700.8798700119</v>
      </c>
      <c r="G60" s="105">
        <f t="shared" si="2"/>
        <v>1573884.0993127227</v>
      </c>
      <c r="H60" s="79">
        <f t="shared" si="3"/>
        <v>2903197</v>
      </c>
      <c r="I60" s="23"/>
      <c r="J60" s="23"/>
    </row>
    <row r="61" spans="2:10" s="58" customFormat="1" ht="24.9" customHeight="1" x14ac:dyDescent="0.35">
      <c r="B61" s="225" t="s">
        <v>45</v>
      </c>
      <c r="C61" s="182"/>
      <c r="D61" s="242">
        <f>D60+D59+D58+D50</f>
        <v>-2148898.6911409888</v>
      </c>
      <c r="E61" s="242">
        <f>E60+E59+E58+E50</f>
        <v>2721550.6385946763</v>
      </c>
      <c r="F61" s="242">
        <f>F60+F59+F58+F50</f>
        <v>10772923.740580142</v>
      </c>
      <c r="G61" s="242">
        <f>G60+G59+G58+G50</f>
        <v>28468324.328826301</v>
      </c>
      <c r="H61" s="242">
        <f t="shared" si="3"/>
        <v>39813900.016860127</v>
      </c>
      <c r="I61" s="24"/>
      <c r="J61" s="24"/>
    </row>
    <row r="62" spans="2:10" s="58" customFormat="1" ht="24.9" customHeight="1" x14ac:dyDescent="0.35">
      <c r="B62" s="225" t="s">
        <v>46</v>
      </c>
      <c r="C62" s="182"/>
      <c r="D62" s="242">
        <f>D61</f>
        <v>-2148898.6911409888</v>
      </c>
      <c r="E62" s="242">
        <f>D62+E61</f>
        <v>572651.94745368743</v>
      </c>
      <c r="F62" s="242">
        <f>E62+F61</f>
        <v>11345575.688033829</v>
      </c>
      <c r="G62" s="242">
        <f>F62+G61</f>
        <v>39813900.016860127</v>
      </c>
      <c r="H62" s="242"/>
      <c r="I62" s="24"/>
      <c r="J62" s="24"/>
    </row>
    <row r="63" spans="2:10" ht="18" customHeight="1" x14ac:dyDescent="0.35">
      <c r="B63" s="147"/>
      <c r="C63" s="184"/>
      <c r="D63" s="57" t="s">
        <v>0</v>
      </c>
      <c r="E63" s="57"/>
      <c r="F63" s="57"/>
      <c r="G63" s="57"/>
      <c r="H63" s="57"/>
      <c r="I63" s="57"/>
      <c r="J63" s="57"/>
    </row>
    <row r="64" spans="2:10" ht="36" customHeight="1" x14ac:dyDescent="0.3">
      <c r="B64" s="21" t="s">
        <v>153</v>
      </c>
      <c r="C64" s="175"/>
      <c r="D64" s="21" t="s">
        <v>1</v>
      </c>
      <c r="E64" s="21" t="s">
        <v>2</v>
      </c>
      <c r="F64" s="21" t="s">
        <v>3</v>
      </c>
      <c r="G64" s="21" t="s">
        <v>4</v>
      </c>
      <c r="H64" s="21" t="s">
        <v>9</v>
      </c>
      <c r="I64" s="22"/>
      <c r="J64" s="22"/>
    </row>
    <row r="65" spans="2:10" ht="18" customHeight="1" x14ac:dyDescent="0.35">
      <c r="B65" s="142" t="s">
        <v>47</v>
      </c>
      <c r="C65" s="181"/>
      <c r="D65" s="88">
        <f t="shared" ref="D65:G80" si="4">IF(D$23=0,"",D8/D27-1)</f>
        <v>-0.29793353855120119</v>
      </c>
      <c r="E65" s="88">
        <f t="shared" si="4"/>
        <v>-0.32826774119867952</v>
      </c>
      <c r="F65" s="88">
        <f t="shared" si="4"/>
        <v>-0.1981633675782245</v>
      </c>
      <c r="G65" s="88">
        <f t="shared" si="4"/>
        <v>0.29818194931012054</v>
      </c>
      <c r="H65" s="88">
        <f>IF(H46=0,"",H8/H27-1)</f>
        <v>-5.8803968518058136E-2</v>
      </c>
      <c r="I65" s="27"/>
      <c r="J65" s="27"/>
    </row>
    <row r="66" spans="2:10" ht="18" customHeight="1" x14ac:dyDescent="0.35">
      <c r="B66" s="142" t="s">
        <v>48</v>
      </c>
      <c r="C66" s="181"/>
      <c r="D66" s="88">
        <f t="shared" si="4"/>
        <v>-9.9094987566869115</v>
      </c>
      <c r="E66" s="88">
        <f t="shared" si="4"/>
        <v>0.21204053568132664</v>
      </c>
      <c r="F66" s="88">
        <f t="shared" si="4"/>
        <v>-0.17848656387949691</v>
      </c>
      <c r="G66" s="88">
        <f t="shared" si="4"/>
        <v>0.66761892918872334</v>
      </c>
      <c r="H66" s="88">
        <f t="shared" ref="H66:H80" si="5">IF(H47=0,"",H9/H28-1)</f>
        <v>0.3052355006017986</v>
      </c>
      <c r="I66" s="27"/>
      <c r="J66" s="27"/>
    </row>
    <row r="67" spans="2:10" ht="18" customHeight="1" x14ac:dyDescent="0.35">
      <c r="B67" s="142" t="s">
        <v>49</v>
      </c>
      <c r="C67" s="181"/>
      <c r="D67" s="88" t="e">
        <f t="shared" si="4"/>
        <v>#DIV/0!</v>
      </c>
      <c r="E67" s="88" t="e">
        <f t="shared" si="4"/>
        <v>#DIV/0!</v>
      </c>
      <c r="F67" s="88">
        <f t="shared" si="4"/>
        <v>-0.45193166985250977</v>
      </c>
      <c r="G67" s="88">
        <f t="shared" si="4"/>
        <v>-1.0833199322030218</v>
      </c>
      <c r="H67" s="88">
        <f t="shared" si="5"/>
        <v>-1.1367242417165735</v>
      </c>
      <c r="I67" s="27"/>
      <c r="J67" s="27"/>
    </row>
    <row r="68" spans="2:10" ht="18" customHeight="1" x14ac:dyDescent="0.35">
      <c r="B68" s="142" t="s">
        <v>50</v>
      </c>
      <c r="C68" s="181"/>
      <c r="D68" s="88" t="e">
        <f t="shared" si="4"/>
        <v>#DIV/0!</v>
      </c>
      <c r="E68" s="88" t="e">
        <f t="shared" si="4"/>
        <v>#DIV/0!</v>
      </c>
      <c r="F68" s="88">
        <f t="shared" si="4"/>
        <v>-1.3459574161881185</v>
      </c>
      <c r="G68" s="88">
        <f t="shared" si="4"/>
        <v>-1.1009034075165258</v>
      </c>
      <c r="H68" s="88">
        <f t="shared" si="5"/>
        <v>-1.1698813360109162</v>
      </c>
      <c r="I68" s="27"/>
      <c r="J68" s="27"/>
    </row>
    <row r="69" spans="2:10" ht="18" customHeight="1" x14ac:dyDescent="0.35">
      <c r="B69" s="143" t="s">
        <v>41</v>
      </c>
      <c r="C69" s="182"/>
      <c r="D69" s="59">
        <f t="shared" si="4"/>
        <v>-2.0931257795311051</v>
      </c>
      <c r="E69" s="59">
        <f t="shared" si="4"/>
        <v>-3.9044045581326015E-2</v>
      </c>
      <c r="F69" s="59">
        <f t="shared" si="4"/>
        <v>-0.2108519593203847</v>
      </c>
      <c r="G69" s="59">
        <f t="shared" si="4"/>
        <v>0.42193590464851027</v>
      </c>
      <c r="H69" s="59">
        <f t="shared" si="5"/>
        <v>0.11011568262805982</v>
      </c>
      <c r="I69" s="27"/>
      <c r="J69" s="27"/>
    </row>
    <row r="70" spans="2:10" ht="18" customHeight="1" x14ac:dyDescent="0.35">
      <c r="B70" s="144" t="s">
        <v>51</v>
      </c>
      <c r="C70" s="181"/>
      <c r="D70" s="89">
        <f t="shared" si="4"/>
        <v>9.5723796465458699E-2</v>
      </c>
      <c r="E70" s="89">
        <f t="shared" si="4"/>
        <v>0.52780432250607601</v>
      </c>
      <c r="F70" s="89">
        <f t="shared" si="4"/>
        <v>0.91746969010174406</v>
      </c>
      <c r="G70" s="89">
        <f t="shared" si="4"/>
        <v>0.8265383253327605</v>
      </c>
      <c r="H70" s="89">
        <f t="shared" si="5"/>
        <v>0.63763325418597616</v>
      </c>
      <c r="I70" s="27"/>
      <c r="J70" s="27"/>
    </row>
    <row r="71" spans="2:10" ht="18" customHeight="1" x14ac:dyDescent="0.35">
      <c r="B71" s="144" t="s">
        <v>52</v>
      </c>
      <c r="C71" s="181"/>
      <c r="D71" s="89">
        <f t="shared" si="4"/>
        <v>-1.4959378958583469</v>
      </c>
      <c r="E71" s="89">
        <f t="shared" si="4"/>
        <v>-0.91968912933733049</v>
      </c>
      <c r="F71" s="89">
        <f t="shared" si="4"/>
        <v>0.58083099400510596</v>
      </c>
      <c r="G71" s="89">
        <f t="shared" si="4"/>
        <v>3.9294238597325162</v>
      </c>
      <c r="H71" s="89">
        <f t="shared" si="5"/>
        <v>1.2254676627707037</v>
      </c>
      <c r="I71" s="27"/>
      <c r="J71" s="27"/>
    </row>
    <row r="72" spans="2:10" ht="18" customHeight="1" x14ac:dyDescent="0.35">
      <c r="B72" s="144" t="s">
        <v>53</v>
      </c>
      <c r="C72" s="181"/>
      <c r="D72" s="89">
        <f t="shared" si="4"/>
        <v>-0.12628638497403932</v>
      </c>
      <c r="E72" s="89">
        <f t="shared" si="4"/>
        <v>-0.13763178707369206</v>
      </c>
      <c r="F72" s="89">
        <f t="shared" si="4"/>
        <v>0.57846125187253095</v>
      </c>
      <c r="G72" s="89">
        <f t="shared" si="4"/>
        <v>1.2168047789052703</v>
      </c>
      <c r="H72" s="89">
        <f t="shared" si="5"/>
        <v>0.3996730008051157</v>
      </c>
      <c r="I72" s="27"/>
      <c r="J72" s="27"/>
    </row>
    <row r="73" spans="2:10" ht="18" customHeight="1" x14ac:dyDescent="0.35">
      <c r="B73" s="144" t="s">
        <v>54</v>
      </c>
      <c r="C73" s="181"/>
      <c r="D73" s="89">
        <f t="shared" si="4"/>
        <v>-0.6467677083325718</v>
      </c>
      <c r="E73" s="89">
        <f t="shared" si="4"/>
        <v>-0.73559451494707451</v>
      </c>
      <c r="F73" s="89">
        <f t="shared" si="4"/>
        <v>-0.32397973403821134</v>
      </c>
      <c r="G73" s="89">
        <f t="shared" si="4"/>
        <v>-0.22690439348279245</v>
      </c>
      <c r="H73" s="89">
        <f t="shared" si="5"/>
        <v>-0.49064086577447474</v>
      </c>
      <c r="I73" s="27"/>
      <c r="J73" s="27"/>
    </row>
    <row r="74" spans="2:10" ht="18" customHeight="1" x14ac:dyDescent="0.35">
      <c r="B74" s="144" t="s">
        <v>55</v>
      </c>
      <c r="C74" s="181"/>
      <c r="D74" s="89">
        <f t="shared" si="4"/>
        <v>-0.88903749609358862</v>
      </c>
      <c r="E74" s="89">
        <f t="shared" si="4"/>
        <v>-1.0013622770308355</v>
      </c>
      <c r="F74" s="89">
        <f t="shared" si="4"/>
        <v>-1.0424323201632424</v>
      </c>
      <c r="G74" s="89">
        <f t="shared" si="4"/>
        <v>-0.80728668445596496</v>
      </c>
      <c r="H74" s="89">
        <f t="shared" si="5"/>
        <v>-0.97691778086593184</v>
      </c>
      <c r="I74" s="27"/>
      <c r="J74" s="27"/>
    </row>
    <row r="75" spans="2:10" ht="18" customHeight="1" x14ac:dyDescent="0.35">
      <c r="B75" s="144" t="s">
        <v>56</v>
      </c>
      <c r="C75" s="181"/>
      <c r="D75" s="89" t="e">
        <f t="shared" si="4"/>
        <v>#DIV/0!</v>
      </c>
      <c r="E75" s="89">
        <f t="shared" si="4"/>
        <v>-2.7489662931241972</v>
      </c>
      <c r="F75" s="89">
        <f t="shared" si="4"/>
        <v>-1.7442024927269202</v>
      </c>
      <c r="G75" s="89">
        <f t="shared" si="4"/>
        <v>1.9203958662368934</v>
      </c>
      <c r="H75" s="89">
        <f t="shared" si="5"/>
        <v>-1.1770860707794122</v>
      </c>
      <c r="I75" s="27"/>
      <c r="J75" s="27"/>
    </row>
    <row r="76" spans="2:10" ht="18" customHeight="1" x14ac:dyDescent="0.35">
      <c r="B76" s="144" t="s">
        <v>57</v>
      </c>
      <c r="C76" s="181"/>
      <c r="D76" s="89">
        <f t="shared" si="4"/>
        <v>-0.7143995508483969</v>
      </c>
      <c r="E76" s="89">
        <f t="shared" si="4"/>
        <v>-0.10454513560322232</v>
      </c>
      <c r="F76" s="89">
        <f t="shared" si="4"/>
        <v>-2.205242112704664E-2</v>
      </c>
      <c r="G76" s="89">
        <f t="shared" si="4"/>
        <v>1.1763547715277745</v>
      </c>
      <c r="H76" s="89">
        <f t="shared" si="5"/>
        <v>7.3491391792594118E-2</v>
      </c>
      <c r="I76" s="27"/>
      <c r="J76" s="27"/>
    </row>
    <row r="77" spans="2:10" ht="18" customHeight="1" x14ac:dyDescent="0.35">
      <c r="B77" s="145" t="s">
        <v>42</v>
      </c>
      <c r="C77" s="182"/>
      <c r="D77" s="90">
        <f t="shared" si="4"/>
        <v>-5.6132673025730773E-2</v>
      </c>
      <c r="E77" s="90">
        <f t="shared" si="4"/>
        <v>0.1425646107673153</v>
      </c>
      <c r="F77" s="90">
        <f t="shared" si="4"/>
        <v>0.66622457813754332</v>
      </c>
      <c r="G77" s="90">
        <f t="shared" si="4"/>
        <v>1.0348601548027347</v>
      </c>
      <c r="H77" s="90">
        <f t="shared" si="5"/>
        <v>0.50774500725027294</v>
      </c>
      <c r="I77" s="27"/>
      <c r="J77" s="27"/>
    </row>
    <row r="78" spans="2:10" ht="18" customHeight="1" x14ac:dyDescent="0.35">
      <c r="B78" s="222" t="s">
        <v>43</v>
      </c>
      <c r="C78" s="182"/>
      <c r="D78" s="91">
        <f t="shared" si="4"/>
        <v>-0.88366752667520476</v>
      </c>
      <c r="E78" s="91">
        <f t="shared" si="4"/>
        <v>1.2884885150961365</v>
      </c>
      <c r="F78" s="91">
        <f t="shared" si="4"/>
        <v>0.470225595795698</v>
      </c>
      <c r="G78" s="91">
        <f t="shared" si="4"/>
        <v>1.1067225645381971</v>
      </c>
      <c r="H78" s="91">
        <f t="shared" si="5"/>
        <v>0.74401398931476281</v>
      </c>
      <c r="I78" s="27"/>
      <c r="J78" s="27"/>
    </row>
    <row r="79" spans="2:10" ht="18" customHeight="1" x14ac:dyDescent="0.35">
      <c r="B79" s="223" t="s">
        <v>44</v>
      </c>
      <c r="C79" s="182"/>
      <c r="D79" s="92">
        <f t="shared" si="4"/>
        <v>0.99176739862119723</v>
      </c>
      <c r="E79" s="92">
        <f t="shared" si="4"/>
        <v>-0.50550259490251159</v>
      </c>
      <c r="F79" s="92">
        <f t="shared" si="4"/>
        <v>-0.69547482686527118</v>
      </c>
      <c r="G79" s="92">
        <f t="shared" si="4"/>
        <v>-0.70017759964421722</v>
      </c>
      <c r="H79" s="92">
        <f t="shared" si="5"/>
        <v>-0.46132725475676684</v>
      </c>
      <c r="I79" s="27"/>
      <c r="J79" s="27"/>
    </row>
    <row r="80" spans="2:10" s="20" customFormat="1" ht="24.9" customHeight="1" x14ac:dyDescent="0.35">
      <c r="B80" s="225" t="s">
        <v>45</v>
      </c>
      <c r="C80" s="182"/>
      <c r="D80" s="94">
        <f t="shared" si="4"/>
        <v>-0.23135881140317394</v>
      </c>
      <c r="E80" s="94">
        <f t="shared" si="4"/>
        <v>0.1098466288312463</v>
      </c>
      <c r="F80" s="94">
        <f t="shared" si="4"/>
        <v>0.35183359993961227</v>
      </c>
      <c r="G80" s="94">
        <f t="shared" si="4"/>
        <v>0.77967276306676836</v>
      </c>
      <c r="H80" s="94">
        <f t="shared" si="5"/>
        <v>0.39343112308993766</v>
      </c>
      <c r="I80" s="30"/>
      <c r="J80" s="30"/>
    </row>
    <row r="81" spans="2:10" s="20" customFormat="1" ht="24.9" customHeight="1" x14ac:dyDescent="0.35">
      <c r="B81" s="225" t="s">
        <v>46</v>
      </c>
      <c r="C81" s="182"/>
      <c r="D81" s="94">
        <f>IF(D$23=0,"",D24/D43-1)</f>
        <v>-0.23135881140317394</v>
      </c>
      <c r="E81" s="94">
        <f>IF(E$23=0,"",E24/E43-1)</f>
        <v>1.681102122171918E-2</v>
      </c>
      <c r="F81" s="94">
        <f>IF(F$23=0,"",F24/F43-1)</f>
        <v>0.17540152326229075</v>
      </c>
      <c r="G81" s="94">
        <f>IF(G$23=0,"",G24/G43-1)</f>
        <v>0.39343112308993766</v>
      </c>
      <c r="H81" s="94"/>
      <c r="I81" s="30"/>
      <c r="J81" s="30"/>
    </row>
    <row r="83" spans="2:10" ht="63.75" customHeight="1" x14ac:dyDescent="0.35">
      <c r="B83" s="193" t="s">
        <v>64</v>
      </c>
      <c r="C83" s="184"/>
      <c r="E83" s="50"/>
    </row>
    <row r="84" spans="2:10" x14ac:dyDescent="0.3">
      <c r="B84" s="224" t="s">
        <v>0</v>
      </c>
      <c r="C84" s="180"/>
      <c r="D84" s="3" t="s">
        <v>0</v>
      </c>
      <c r="E84" s="3" t="s">
        <v>0</v>
      </c>
      <c r="F84" s="3" t="s">
        <v>0</v>
      </c>
      <c r="G84" s="3" t="s">
        <v>0</v>
      </c>
      <c r="H84" s="3" t="s">
        <v>0</v>
      </c>
      <c r="I84" s="3" t="s">
        <v>0</v>
      </c>
      <c r="J84" s="3"/>
    </row>
    <row r="85" spans="2:10" x14ac:dyDescent="0.3">
      <c r="B85" s="224" t="s">
        <v>0</v>
      </c>
      <c r="C85" s="180"/>
      <c r="D85" s="3" t="s">
        <v>0</v>
      </c>
      <c r="E85" s="3" t="s">
        <v>0</v>
      </c>
      <c r="F85" s="3" t="s">
        <v>0</v>
      </c>
      <c r="G85" s="3" t="s">
        <v>0</v>
      </c>
      <c r="H85" s="3" t="s">
        <v>0</v>
      </c>
      <c r="I85" s="3" t="s">
        <v>0</v>
      </c>
      <c r="J85" s="3"/>
    </row>
    <row r="86" spans="2:10" x14ac:dyDescent="0.3">
      <c r="B86" s="224" t="s">
        <v>0</v>
      </c>
      <c r="C86" s="180"/>
      <c r="D86" s="3" t="s">
        <v>0</v>
      </c>
      <c r="E86" s="3" t="s">
        <v>0</v>
      </c>
      <c r="F86" s="3" t="s">
        <v>0</v>
      </c>
      <c r="G86" s="3" t="s">
        <v>0</v>
      </c>
      <c r="H86" s="3" t="s">
        <v>0</v>
      </c>
      <c r="I86" s="3" t="s">
        <v>0</v>
      </c>
      <c r="J86" s="3"/>
    </row>
    <row r="87" spans="2:10" x14ac:dyDescent="0.3">
      <c r="B87" s="224" t="s">
        <v>0</v>
      </c>
      <c r="C87" s="180"/>
      <c r="D87" s="3" t="s">
        <v>0</v>
      </c>
      <c r="E87" s="3" t="s">
        <v>0</v>
      </c>
      <c r="F87" s="3" t="s">
        <v>0</v>
      </c>
      <c r="G87" s="3" t="s">
        <v>0</v>
      </c>
      <c r="H87" s="3" t="s">
        <v>0</v>
      </c>
      <c r="I87" s="3" t="s">
        <v>0</v>
      </c>
      <c r="J87" s="3"/>
    </row>
    <row r="88" spans="2:10" x14ac:dyDescent="0.3">
      <c r="B88" s="224" t="s">
        <v>0</v>
      </c>
      <c r="C88" s="180"/>
      <c r="D88" s="3" t="s">
        <v>0</v>
      </c>
      <c r="E88" s="3" t="s">
        <v>0</v>
      </c>
      <c r="F88" s="3" t="s">
        <v>0</v>
      </c>
      <c r="G88" s="3" t="s">
        <v>0</v>
      </c>
      <c r="H88" s="3" t="s">
        <v>0</v>
      </c>
      <c r="I88" s="3" t="s">
        <v>0</v>
      </c>
      <c r="J88" s="3"/>
    </row>
    <row r="89" spans="2:10" x14ac:dyDescent="0.3">
      <c r="B89" s="224" t="s">
        <v>0</v>
      </c>
      <c r="C89" s="180"/>
      <c r="D89" s="3" t="s">
        <v>0</v>
      </c>
      <c r="E89" s="3" t="s">
        <v>0</v>
      </c>
      <c r="F89" s="3" t="s">
        <v>0</v>
      </c>
      <c r="G89" s="3" t="s">
        <v>0</v>
      </c>
      <c r="H89" s="3" t="s">
        <v>0</v>
      </c>
      <c r="I89" s="3" t="s">
        <v>0</v>
      </c>
      <c r="J89" s="3"/>
    </row>
    <row r="90" spans="2:10" x14ac:dyDescent="0.3">
      <c r="B90" s="224" t="s">
        <v>0</v>
      </c>
      <c r="C90" s="180"/>
      <c r="D90" s="3" t="s">
        <v>0</v>
      </c>
      <c r="E90" s="3" t="s">
        <v>0</v>
      </c>
      <c r="F90" s="3" t="s">
        <v>0</v>
      </c>
      <c r="G90" s="3" t="s">
        <v>0</v>
      </c>
      <c r="H90" s="3" t="s">
        <v>0</v>
      </c>
      <c r="I90" s="3" t="s">
        <v>0</v>
      </c>
      <c r="J90" s="3"/>
    </row>
    <row r="91" spans="2:10" x14ac:dyDescent="0.3">
      <c r="B91" s="224" t="s">
        <v>0</v>
      </c>
      <c r="C91" s="180"/>
      <c r="D91" s="3" t="s">
        <v>0</v>
      </c>
      <c r="E91" s="3" t="s">
        <v>0</v>
      </c>
      <c r="F91" s="3" t="s">
        <v>0</v>
      </c>
      <c r="G91" s="3" t="s">
        <v>0</v>
      </c>
      <c r="H91" s="3" t="s">
        <v>0</v>
      </c>
      <c r="I91" s="3" t="s">
        <v>0</v>
      </c>
      <c r="J91" s="3"/>
    </row>
    <row r="92" spans="2:10" x14ac:dyDescent="0.3">
      <c r="B92" s="224" t="s">
        <v>0</v>
      </c>
      <c r="C92" s="180"/>
      <c r="D92" s="3" t="s">
        <v>0</v>
      </c>
      <c r="E92" s="3" t="s">
        <v>0</v>
      </c>
      <c r="F92" s="3" t="s">
        <v>0</v>
      </c>
      <c r="G92" s="3" t="s">
        <v>0</v>
      </c>
      <c r="H92" s="3" t="s">
        <v>0</v>
      </c>
      <c r="I92" s="3" t="s">
        <v>0</v>
      </c>
      <c r="J92" s="3"/>
    </row>
    <row r="93" spans="2:10" x14ac:dyDescent="0.3">
      <c r="B93" s="224" t="s">
        <v>0</v>
      </c>
      <c r="C93" s="180"/>
      <c r="D93" s="3" t="s">
        <v>0</v>
      </c>
      <c r="E93" s="3" t="s">
        <v>0</v>
      </c>
      <c r="F93" s="3" t="s">
        <v>0</v>
      </c>
      <c r="G93" s="3" t="s">
        <v>0</v>
      </c>
      <c r="H93" s="3" t="s">
        <v>0</v>
      </c>
      <c r="I93" s="3" t="s">
        <v>0</v>
      </c>
      <c r="J93" s="3"/>
    </row>
    <row r="94" spans="2:10" x14ac:dyDescent="0.3">
      <c r="B94" s="224" t="s">
        <v>0</v>
      </c>
      <c r="C94" s="180"/>
      <c r="D94" s="3" t="s">
        <v>0</v>
      </c>
      <c r="E94" s="3" t="s">
        <v>0</v>
      </c>
      <c r="F94" s="3" t="s">
        <v>0</v>
      </c>
      <c r="G94" s="3" t="s">
        <v>0</v>
      </c>
      <c r="H94" s="3" t="s">
        <v>0</v>
      </c>
      <c r="I94" s="3" t="s">
        <v>0</v>
      </c>
      <c r="J94" s="3"/>
    </row>
    <row r="95" spans="2:10" x14ac:dyDescent="0.3">
      <c r="B95" s="224" t="s">
        <v>0</v>
      </c>
      <c r="C95" s="180"/>
      <c r="D95" s="3" t="s">
        <v>0</v>
      </c>
      <c r="E95" s="3" t="s">
        <v>0</v>
      </c>
      <c r="F95" s="3" t="s">
        <v>0</v>
      </c>
      <c r="G95" s="3" t="s">
        <v>0</v>
      </c>
      <c r="H95" s="3" t="s">
        <v>0</v>
      </c>
      <c r="I95" s="3" t="s">
        <v>0</v>
      </c>
      <c r="J95" s="3"/>
    </row>
    <row r="96" spans="2:10" x14ac:dyDescent="0.3">
      <c r="B96" s="224" t="s">
        <v>0</v>
      </c>
      <c r="C96" s="180"/>
      <c r="D96" s="3" t="s">
        <v>0</v>
      </c>
      <c r="E96" s="3" t="s">
        <v>0</v>
      </c>
      <c r="F96" s="3" t="s">
        <v>0</v>
      </c>
      <c r="G96" s="3" t="s">
        <v>0</v>
      </c>
      <c r="H96" s="3" t="s">
        <v>0</v>
      </c>
      <c r="I96" s="3" t="s">
        <v>0</v>
      </c>
      <c r="J96" s="3"/>
    </row>
    <row r="97" spans="2:10" x14ac:dyDescent="0.3">
      <c r="B97" s="224" t="s">
        <v>0</v>
      </c>
      <c r="C97" s="180"/>
      <c r="D97" s="3" t="s">
        <v>0</v>
      </c>
      <c r="E97" s="3" t="s">
        <v>0</v>
      </c>
      <c r="F97" s="3" t="s">
        <v>0</v>
      </c>
      <c r="G97" s="3" t="s">
        <v>0</v>
      </c>
      <c r="H97" s="3" t="s">
        <v>0</v>
      </c>
      <c r="I97" s="3" t="s">
        <v>0</v>
      </c>
      <c r="J97" s="3"/>
    </row>
  </sheetData>
  <mergeCells count="1">
    <mergeCell ref="B2:B5"/>
  </mergeCells>
  <pageMargins left="0.7" right="0.7" top="0.75" bottom="0.75" header="0.3" footer="0.3"/>
  <pageSetup scale="41" fitToHeight="0" orientation="portrait" r:id="rId1"/>
  <headerFooter>
    <oddHeader>&amp;RNP</oddHeader>
    <oddFooter>&amp;CTab 7 of 12&amp;RExhibit 1 - NP</oddFooter>
  </headerFooter>
  <colBreaks count="1" manualBreakCount="1">
    <brk id="9" max="83"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33"/>
  <sheetViews>
    <sheetView view="pageBreakPreview" zoomScale="60" zoomScaleNormal="70" zoomScalePageLayoutView="55" workbookViewId="0">
      <selection activeCell="J43" sqref="J43"/>
    </sheetView>
  </sheetViews>
  <sheetFormatPr defaultRowHeight="14.4" x14ac:dyDescent="0.3"/>
  <cols>
    <col min="1" max="1" width="1.6640625" style="55" customWidth="1"/>
    <col min="2" max="2" width="86.6640625" style="119" customWidth="1"/>
    <col min="3" max="3" width="1.6640625" style="167" customWidth="1"/>
    <col min="4" max="8" width="24.6640625" style="55" customWidth="1"/>
    <col min="9" max="10" width="1.6640625" style="55" customWidth="1"/>
  </cols>
  <sheetData>
    <row r="1" spans="1:10" s="62" customFormat="1" ht="14.25" customHeight="1" thickBot="1" x14ac:dyDescent="0.55000000000000004">
      <c r="B1" s="172"/>
      <c r="C1" s="172"/>
      <c r="D1" s="185"/>
      <c r="E1" s="185"/>
      <c r="F1" s="173"/>
      <c r="G1" s="173"/>
      <c r="H1" s="173"/>
      <c r="I1" s="7"/>
      <c r="J1" s="7"/>
    </row>
    <row r="2" spans="1:10" s="55" customFormat="1" ht="30" customHeight="1" x14ac:dyDescent="0.5">
      <c r="B2" s="390" t="s">
        <v>130</v>
      </c>
      <c r="C2" s="174"/>
      <c r="D2" s="120" t="s">
        <v>65</v>
      </c>
      <c r="E2" s="121"/>
      <c r="F2" s="122"/>
      <c r="G2" s="122"/>
      <c r="H2" s="123"/>
      <c r="I2" s="160"/>
      <c r="J2" s="160"/>
    </row>
    <row r="3" spans="1:10" s="55" customFormat="1" ht="30" customHeight="1" x14ac:dyDescent="0.5">
      <c r="B3" s="397"/>
      <c r="C3" s="174"/>
      <c r="D3" s="129" t="str">
        <f>Costs!$D$3</f>
        <v>Report Date: 02/28/14</v>
      </c>
      <c r="E3" s="130"/>
      <c r="F3" s="45"/>
      <c r="G3" s="45"/>
      <c r="H3" s="131"/>
      <c r="I3" s="160"/>
      <c r="J3" s="160"/>
    </row>
    <row r="4" spans="1:10" s="55" customFormat="1" ht="30" customHeight="1" x14ac:dyDescent="0.5">
      <c r="B4" s="397"/>
      <c r="C4" s="174"/>
      <c r="D4" s="129" t="s">
        <v>73</v>
      </c>
      <c r="E4" s="130"/>
      <c r="F4" s="45"/>
      <c r="G4" s="45"/>
      <c r="H4" s="131"/>
      <c r="I4" s="160"/>
      <c r="J4" s="160"/>
    </row>
    <row r="5" spans="1:10" s="55" customFormat="1" ht="30" customHeight="1" thickBot="1" x14ac:dyDescent="0.55000000000000004">
      <c r="B5" s="398"/>
      <c r="C5" s="174"/>
      <c r="D5" s="125" t="s">
        <v>58</v>
      </c>
      <c r="E5" s="126"/>
      <c r="F5" s="127"/>
      <c r="G5" s="127"/>
      <c r="H5" s="128"/>
      <c r="I5" s="160"/>
      <c r="J5" s="160"/>
    </row>
    <row r="7" spans="1:10" s="26" customFormat="1" ht="36" customHeight="1" x14ac:dyDescent="0.3">
      <c r="A7" s="57"/>
      <c r="B7" s="21" t="s">
        <v>34</v>
      </c>
      <c r="C7" s="175"/>
      <c r="D7" s="21" t="s">
        <v>1</v>
      </c>
      <c r="E7" s="21" t="s">
        <v>2</v>
      </c>
      <c r="F7" s="21" t="s">
        <v>3</v>
      </c>
      <c r="G7" s="21" t="s">
        <v>4</v>
      </c>
      <c r="H7" s="21" t="s">
        <v>9</v>
      </c>
      <c r="I7" s="22"/>
      <c r="J7" s="22"/>
    </row>
    <row r="8" spans="1:10" s="26" customFormat="1" ht="18" customHeight="1" x14ac:dyDescent="0.3">
      <c r="A8" s="57"/>
      <c r="B8" s="190" t="s">
        <v>11</v>
      </c>
      <c r="C8" s="183"/>
      <c r="D8" s="52">
        <v>10373264.390000001</v>
      </c>
      <c r="E8" s="365">
        <v>11062034.1</v>
      </c>
      <c r="F8" s="56">
        <v>13668013.800000001</v>
      </c>
      <c r="G8" s="56">
        <v>11654966.050000001</v>
      </c>
      <c r="H8" s="56">
        <f>SUM(D8:G8)</f>
        <v>46758278.340000004</v>
      </c>
      <c r="I8" s="23"/>
      <c r="J8" s="23"/>
    </row>
    <row r="9" spans="1:10" s="26" customFormat="1" ht="18" customHeight="1" x14ac:dyDescent="0.3">
      <c r="A9" s="57"/>
      <c r="B9" s="191" t="s">
        <v>12</v>
      </c>
      <c r="C9" s="183"/>
      <c r="D9" s="285">
        <f>Costs!D23</f>
        <v>5116573.9399999995</v>
      </c>
      <c r="E9" s="375">
        <f>Costs!E23</f>
        <v>8066821.1500000013</v>
      </c>
      <c r="F9" s="312">
        <f>Costs!F23</f>
        <v>10009597.949999999</v>
      </c>
      <c r="G9" s="52">
        <f>Costs!G23</f>
        <v>11239408.870000001</v>
      </c>
      <c r="H9" s="56">
        <f>SUM(D9:G9)</f>
        <v>34432401.909999996</v>
      </c>
      <c r="I9" s="23"/>
      <c r="J9" s="23"/>
    </row>
    <row r="10" spans="1:10" s="26" customFormat="1" ht="18" customHeight="1" x14ac:dyDescent="0.3">
      <c r="A10" s="57"/>
      <c r="B10" s="191" t="s">
        <v>14</v>
      </c>
      <c r="C10" s="183"/>
      <c r="D10" s="285">
        <f>D8-D9</f>
        <v>5256690.4500000011</v>
      </c>
      <c r="E10" s="335">
        <f>E8-E9</f>
        <v>2995212.9499999983</v>
      </c>
      <c r="F10" s="307">
        <f>F8-F9</f>
        <v>3658415.8500000015</v>
      </c>
      <c r="G10" s="56">
        <f>G8-G9</f>
        <v>415557.1799999997</v>
      </c>
      <c r="H10" s="56">
        <f>H8-H9</f>
        <v>12325876.430000007</v>
      </c>
      <c r="I10" s="23"/>
      <c r="J10" s="23"/>
    </row>
    <row r="11" spans="1:10" s="26" customFormat="1" ht="18" customHeight="1" x14ac:dyDescent="0.3">
      <c r="A11" s="57"/>
      <c r="B11" s="191" t="s">
        <v>15</v>
      </c>
      <c r="C11" s="183"/>
      <c r="D11" s="285">
        <v>-5874.62</v>
      </c>
      <c r="E11" s="365">
        <v>1209.4000000000001</v>
      </c>
      <c r="F11" s="308">
        <v>-10008.703911929839</v>
      </c>
      <c r="G11" s="56">
        <v>-11424.384495155617</v>
      </c>
      <c r="H11" s="56">
        <f>SUM(D11:G11)</f>
        <v>-26098.308407085453</v>
      </c>
      <c r="I11" s="23"/>
      <c r="J11" s="23"/>
    </row>
    <row r="12" spans="1:10" s="26" customFormat="1" ht="18" customHeight="1" x14ac:dyDescent="0.3">
      <c r="A12" s="57"/>
      <c r="B12" s="147" t="s">
        <v>0</v>
      </c>
      <c r="C12" s="184"/>
      <c r="D12" s="23"/>
      <c r="E12" s="376"/>
      <c r="F12" s="57"/>
      <c r="G12" s="57"/>
      <c r="H12" s="57"/>
      <c r="I12" s="57"/>
      <c r="J12" s="57"/>
    </row>
    <row r="13" spans="1:10" s="26" customFormat="1" ht="36" customHeight="1" x14ac:dyDescent="0.3">
      <c r="A13" s="57"/>
      <c r="B13" s="21" t="s">
        <v>35</v>
      </c>
      <c r="C13" s="175"/>
      <c r="D13" s="286" t="s">
        <v>1</v>
      </c>
      <c r="E13" s="377" t="s">
        <v>2</v>
      </c>
      <c r="F13" s="309" t="s">
        <v>3</v>
      </c>
      <c r="G13" s="21" t="s">
        <v>4</v>
      </c>
      <c r="H13" s="21" t="s">
        <v>9</v>
      </c>
      <c r="I13" s="22"/>
      <c r="J13" s="22"/>
    </row>
    <row r="14" spans="1:10" s="26" customFormat="1" ht="18" customHeight="1" x14ac:dyDescent="0.3">
      <c r="A14" s="57"/>
      <c r="B14" s="190" t="s">
        <v>31</v>
      </c>
      <c r="C14" s="183"/>
      <c r="D14" s="287">
        <f>'Gross Benefits (Avoided Costs)'!D38-Costs!D42</f>
        <v>9288164.4667349346</v>
      </c>
      <c r="E14" s="378">
        <f>'Gross Benefits (Avoided Costs)'!E38-Costs!E42</f>
        <v>24775914.086318523</v>
      </c>
      <c r="F14" s="310">
        <f>'Gross Benefits (Avoided Costs)'!F38-Costs!F42</f>
        <v>30619371.607570104</v>
      </c>
      <c r="G14" s="246">
        <f>'Gross Benefits (Avoided Costs)'!G38-Costs!G42</f>
        <v>36513170.239330754</v>
      </c>
      <c r="H14" s="246">
        <f>'Gross Benefits (Avoided Costs)'!H38-Costs!H42</f>
        <v>101196620.39995433</v>
      </c>
      <c r="I14" s="23"/>
      <c r="J14" s="23"/>
    </row>
    <row r="15" spans="1:10" s="26" customFormat="1" ht="18" customHeight="1" x14ac:dyDescent="0.3">
      <c r="A15" s="57"/>
      <c r="B15" s="191" t="s">
        <v>88</v>
      </c>
      <c r="C15" s="183"/>
      <c r="D15" s="288">
        <f>'Gross Benefits (Avoided Costs)'!D21-Costs!D23</f>
        <v>7139265.7755939476</v>
      </c>
      <c r="E15" s="379">
        <f>'Gross Benefits (Avoided Costs)'!E21-Costs!E23</f>
        <v>27497464.724913199</v>
      </c>
      <c r="F15" s="311">
        <f>'Gross Benefits (Avoided Costs)'!F21-Costs!F23</f>
        <v>41392295.348150253</v>
      </c>
      <c r="G15" s="247">
        <f>'Gross Benefits (Avoided Costs)'!G21-Costs!G23</f>
        <v>64981494.568157047</v>
      </c>
      <c r="H15" s="52">
        <f>SUM(D15:G15)</f>
        <v>141010520.41681445</v>
      </c>
      <c r="I15" s="23"/>
      <c r="J15" s="23"/>
    </row>
    <row r="16" spans="1:10" s="26" customFormat="1" ht="18" customHeight="1" x14ac:dyDescent="0.3">
      <c r="A16" s="57"/>
      <c r="B16" s="191" t="s">
        <v>13</v>
      </c>
      <c r="C16" s="183"/>
      <c r="D16" s="285">
        <f>D14-D15</f>
        <v>2148898.691140987</v>
      </c>
      <c r="E16" s="380">
        <f>E14-E15</f>
        <v>-2721550.6385946758</v>
      </c>
      <c r="F16" s="312">
        <f>F14-F15</f>
        <v>-10772923.740580149</v>
      </c>
      <c r="G16" s="52">
        <f>G14-G15</f>
        <v>-28468324.328826293</v>
      </c>
      <c r="H16" s="52">
        <f>H14-H15</f>
        <v>-39813900.016860113</v>
      </c>
      <c r="I16" s="23"/>
      <c r="J16" s="23"/>
    </row>
    <row r="17" spans="1:10" s="26" customFormat="1" ht="18" customHeight="1" x14ac:dyDescent="0.3">
      <c r="A17" s="57"/>
      <c r="B17" s="147"/>
      <c r="C17" s="184"/>
      <c r="D17" s="57"/>
      <c r="E17" s="336"/>
      <c r="F17" s="57"/>
      <c r="G17" s="57"/>
      <c r="H17" s="57"/>
      <c r="I17" s="57"/>
      <c r="J17" s="57"/>
    </row>
    <row r="18" spans="1:10" s="26" customFormat="1" ht="36" customHeight="1" x14ac:dyDescent="0.3">
      <c r="A18" s="57"/>
      <c r="B18" s="21" t="s">
        <v>37</v>
      </c>
      <c r="C18" s="175"/>
      <c r="D18" s="286" t="s">
        <v>1</v>
      </c>
      <c r="E18" s="21" t="s">
        <v>2</v>
      </c>
      <c r="F18" s="309" t="s">
        <v>3</v>
      </c>
      <c r="G18" s="21" t="s">
        <v>4</v>
      </c>
      <c r="H18" s="21" t="s">
        <v>9</v>
      </c>
      <c r="I18" s="22"/>
      <c r="J18" s="22"/>
    </row>
    <row r="19" spans="1:10" s="26" customFormat="1" ht="18" customHeight="1" x14ac:dyDescent="0.3">
      <c r="A19" s="57"/>
      <c r="B19" s="190" t="s">
        <v>28</v>
      </c>
      <c r="C19" s="183"/>
      <c r="D19" s="289">
        <f t="shared" ref="D19:G20" si="0">D14*0.263442204116859</f>
        <v>2446894.5193165415</v>
      </c>
      <c r="E19" s="365">
        <f t="shared" si="0"/>
        <v>6527021.4159096861</v>
      </c>
      <c r="F19" s="307">
        <f t="shared" si="0"/>
        <v>8066434.7449714402</v>
      </c>
      <c r="G19" s="56">
        <f t="shared" si="0"/>
        <v>9619110.0471433923</v>
      </c>
      <c r="H19" s="56">
        <f>SUM(D19:G19)</f>
        <v>26659460.72734106</v>
      </c>
      <c r="I19" s="23"/>
      <c r="J19" s="23"/>
    </row>
    <row r="20" spans="1:10" s="26" customFormat="1" ht="18" customHeight="1" x14ac:dyDescent="0.3">
      <c r="A20" s="57"/>
      <c r="B20" s="191" t="s">
        <v>29</v>
      </c>
      <c r="C20" s="183"/>
      <c r="D20" s="285">
        <f t="shared" si="0"/>
        <v>1880783.9116985262</v>
      </c>
      <c r="E20" s="335">
        <f t="shared" si="0"/>
        <v>7243992.7147567123</v>
      </c>
      <c r="F20" s="307">
        <f t="shared" si="0"/>
        <v>10904477.519972712</v>
      </c>
      <c r="G20" s="56">
        <f t="shared" si="0"/>
        <v>17118868.155842993</v>
      </c>
      <c r="H20" s="56">
        <f>SUM(D20:G20)</f>
        <v>37148122.302270949</v>
      </c>
      <c r="I20" s="23"/>
      <c r="J20" s="23"/>
    </row>
    <row r="21" spans="1:10" s="26" customFormat="1" ht="18" customHeight="1" x14ac:dyDescent="0.3">
      <c r="A21" s="57"/>
      <c r="B21" s="191" t="s">
        <v>14</v>
      </c>
      <c r="C21" s="183"/>
      <c r="D21" s="56">
        <f>D19-D20</f>
        <v>566110.60761801526</v>
      </c>
      <c r="E21" s="56">
        <f>E19-E20</f>
        <v>-716971.29884702619</v>
      </c>
      <c r="F21" s="56">
        <f>F19-F20</f>
        <v>-2838042.7750012716</v>
      </c>
      <c r="G21" s="56">
        <f>G19-G20</f>
        <v>-7499758.1086996011</v>
      </c>
      <c r="H21" s="56">
        <f>H19-H20</f>
        <v>-10488661.574929889</v>
      </c>
      <c r="I21" s="23"/>
      <c r="J21" s="23"/>
    </row>
    <row r="22" spans="1:10" s="26" customFormat="1" ht="18" customHeight="1" x14ac:dyDescent="0.3">
      <c r="A22" s="57"/>
      <c r="B22" s="147"/>
      <c r="C22" s="184"/>
      <c r="D22" s="57"/>
      <c r="E22" s="57"/>
      <c r="F22" s="57"/>
      <c r="G22" s="57"/>
      <c r="H22" s="57"/>
      <c r="I22" s="57"/>
      <c r="J22" s="57"/>
    </row>
    <row r="23" spans="1:10" s="26" customFormat="1" ht="36" customHeight="1" x14ac:dyDescent="0.3">
      <c r="A23" s="57"/>
      <c r="B23" s="21" t="s">
        <v>38</v>
      </c>
      <c r="C23" s="175"/>
      <c r="D23" s="21" t="s">
        <v>1</v>
      </c>
      <c r="E23" s="21" t="s">
        <v>2</v>
      </c>
      <c r="F23" s="21" t="s">
        <v>3</v>
      </c>
      <c r="G23" s="21" t="s">
        <v>4</v>
      </c>
      <c r="H23" s="21" t="s">
        <v>9</v>
      </c>
      <c r="I23" s="22"/>
      <c r="J23" s="22"/>
    </row>
    <row r="24" spans="1:10" s="26" customFormat="1" ht="18" customHeight="1" x14ac:dyDescent="0.3">
      <c r="A24" s="57"/>
      <c r="B24" s="190" t="s">
        <v>30</v>
      </c>
      <c r="C24" s="183"/>
      <c r="D24" s="56">
        <v>6275018.6500000004</v>
      </c>
      <c r="E24" s="56">
        <v>6471334.9700000007</v>
      </c>
      <c r="F24" s="56">
        <v>8127765.5700000003</v>
      </c>
      <c r="G24" s="56">
        <v>6856542.7599999998</v>
      </c>
      <c r="H24" s="56">
        <f>SUM(D24:G24)</f>
        <v>27730661.950000003</v>
      </c>
      <c r="I24" s="23"/>
      <c r="J24" s="23"/>
    </row>
    <row r="25" spans="1:10" s="26" customFormat="1" ht="18" customHeight="1" x14ac:dyDescent="0.3">
      <c r="A25" s="57"/>
      <c r="B25" s="191" t="s">
        <v>29</v>
      </c>
      <c r="C25" s="183"/>
      <c r="D25" s="56">
        <f>D20</f>
        <v>1880783.9116985262</v>
      </c>
      <c r="E25" s="56">
        <f>E20</f>
        <v>7243992.7147567123</v>
      </c>
      <c r="F25" s="56">
        <f>F20</f>
        <v>10904477.519972712</v>
      </c>
      <c r="G25" s="56">
        <f>G20</f>
        <v>17118868.155842993</v>
      </c>
      <c r="H25" s="56">
        <f>SUM(D25:G25)</f>
        <v>37148122.302270949</v>
      </c>
      <c r="I25" s="23"/>
      <c r="J25" s="23"/>
    </row>
    <row r="26" spans="1:10" s="26" customFormat="1" ht="18" customHeight="1" x14ac:dyDescent="0.3">
      <c r="A26" s="57"/>
      <c r="B26" s="191" t="s">
        <v>14</v>
      </c>
      <c r="C26" s="183"/>
      <c r="D26" s="56">
        <f>D24-D25</f>
        <v>4394234.7383014746</v>
      </c>
      <c r="E26" s="56">
        <f>E24-E25</f>
        <v>-772657.74475671165</v>
      </c>
      <c r="F26" s="56">
        <f>F24-F25</f>
        <v>-2776711.9499727115</v>
      </c>
      <c r="G26" s="56">
        <f>G24-G25</f>
        <v>-10262325.395842994</v>
      </c>
      <c r="H26" s="56">
        <f>H24-H25</f>
        <v>-9417460.3522709459</v>
      </c>
      <c r="I26" s="23"/>
      <c r="J26" s="23"/>
    </row>
    <row r="27" spans="1:10" s="26" customFormat="1" ht="18" customHeight="1" x14ac:dyDescent="0.3">
      <c r="A27" s="57"/>
      <c r="B27" s="191" t="s">
        <v>16</v>
      </c>
      <c r="C27" s="183"/>
      <c r="D27" s="52">
        <v>-58316.910610107116</v>
      </c>
      <c r="E27" s="52">
        <v>-82764.721299016877</v>
      </c>
      <c r="F27" s="248">
        <v>-42810.463665621515</v>
      </c>
      <c r="G27" s="52">
        <v>92430.695228848956</v>
      </c>
      <c r="H27" s="56">
        <f>SUM(D27:G27)</f>
        <v>-91461.400345896545</v>
      </c>
      <c r="I27" s="23"/>
      <c r="J27" s="23"/>
    </row>
    <row r="28" spans="1:10" s="26" customFormat="1" ht="18" customHeight="1" x14ac:dyDescent="0.3">
      <c r="A28" s="57"/>
      <c r="B28" s="147"/>
      <c r="C28" s="184"/>
      <c r="D28" s="57"/>
      <c r="E28" s="57"/>
      <c r="F28" s="57"/>
      <c r="G28" s="57"/>
      <c r="H28" s="57"/>
      <c r="I28" s="57"/>
      <c r="J28" s="57"/>
    </row>
    <row r="29" spans="1:10" s="26" customFormat="1" ht="45" customHeight="1" x14ac:dyDescent="0.3">
      <c r="A29" s="57"/>
      <c r="B29" s="134" t="s">
        <v>36</v>
      </c>
      <c r="C29" s="133"/>
      <c r="D29" s="133"/>
      <c r="E29" s="133"/>
      <c r="F29" s="133"/>
      <c r="G29" s="133"/>
      <c r="H29" s="133"/>
      <c r="I29" s="133"/>
      <c r="J29" s="133"/>
    </row>
    <row r="30" spans="1:10" s="26" customFormat="1" ht="141.75" customHeight="1" x14ac:dyDescent="0.3">
      <c r="A30" s="57"/>
      <c r="B30" s="134" t="s">
        <v>33</v>
      </c>
      <c r="C30" s="134"/>
      <c r="D30" s="135"/>
      <c r="E30" s="135"/>
      <c r="F30" s="135"/>
      <c r="G30" s="135"/>
      <c r="H30" s="135"/>
      <c r="I30" s="51"/>
      <c r="J30" s="51"/>
    </row>
    <row r="31" spans="1:10" s="26" customFormat="1" ht="45" customHeight="1" x14ac:dyDescent="0.35">
      <c r="A31" s="57"/>
      <c r="B31" s="134" t="s">
        <v>32</v>
      </c>
      <c r="C31" s="133"/>
      <c r="D31" s="133"/>
      <c r="E31" s="133"/>
      <c r="F31" s="133"/>
      <c r="G31" s="133"/>
      <c r="H31" s="133"/>
      <c r="I31" s="133"/>
      <c r="J31" s="133"/>
    </row>
    <row r="32" spans="1:10" s="26" customFormat="1" ht="48" customHeight="1" x14ac:dyDescent="0.35">
      <c r="A32" s="57"/>
      <c r="B32" s="192" t="s">
        <v>40</v>
      </c>
      <c r="C32" s="132"/>
      <c r="D32" s="132"/>
      <c r="E32" s="132"/>
      <c r="F32" s="132"/>
      <c r="G32" s="132"/>
      <c r="H32" s="132"/>
      <c r="I32" s="132"/>
      <c r="J32" s="132"/>
    </row>
    <row r="33" spans="2:5" ht="63.75" customHeight="1" x14ac:dyDescent="0.35">
      <c r="B33" s="193" t="s">
        <v>64</v>
      </c>
      <c r="C33" s="184"/>
      <c r="E33" s="50"/>
    </row>
  </sheetData>
  <mergeCells count="1">
    <mergeCell ref="B2:B5"/>
  </mergeCells>
  <pageMargins left="0.7" right="0.7" top="0.75" bottom="0.75" header="0.3" footer="0.3"/>
  <pageSetup scale="41" orientation="portrait" r:id="rId1"/>
  <headerFooter>
    <oddHeader>&amp;RNP</oddHeader>
    <oddFooter>&amp;CTab 8 of 12&amp;RExhibit 1 - NP</oddFooter>
  </headerFooter>
  <colBreaks count="1" manualBreakCount="1">
    <brk id="9" max="32"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73"/>
  <sheetViews>
    <sheetView view="pageBreakPreview" zoomScale="60" zoomScaleNormal="55" zoomScalePageLayoutView="55" workbookViewId="0">
      <selection activeCell="J43" sqref="J43"/>
    </sheetView>
  </sheetViews>
  <sheetFormatPr defaultRowHeight="14.4" x14ac:dyDescent="0.3"/>
  <cols>
    <col min="1" max="1" width="2.109375" style="55" customWidth="1"/>
    <col min="2" max="2" width="66.6640625" style="119" customWidth="1"/>
    <col min="3" max="3" width="1.6640625" style="167" customWidth="1"/>
    <col min="4" max="8" width="20.6640625" style="55" customWidth="1"/>
    <col min="9" max="9" width="1.6640625" customWidth="1"/>
    <col min="10" max="10" width="1.6640625" style="55" customWidth="1"/>
  </cols>
  <sheetData>
    <row r="1" spans="1:10" s="62" customFormat="1" ht="7.5" customHeight="1" thickBot="1" x14ac:dyDescent="0.55000000000000004">
      <c r="B1" s="172"/>
      <c r="C1" s="172"/>
      <c r="D1" s="185"/>
      <c r="E1" s="185"/>
      <c r="F1" s="173"/>
      <c r="G1" s="173"/>
      <c r="H1" s="173"/>
      <c r="I1" s="7"/>
      <c r="J1" s="7"/>
    </row>
    <row r="2" spans="1:10" s="55" customFormat="1" ht="30" customHeight="1" x14ac:dyDescent="0.5">
      <c r="B2" s="390" t="s">
        <v>131</v>
      </c>
      <c r="C2" s="174"/>
      <c r="D2" s="120" t="s">
        <v>65</v>
      </c>
      <c r="E2" s="121"/>
      <c r="F2" s="122"/>
      <c r="G2" s="122"/>
      <c r="H2" s="123"/>
      <c r="I2" s="160"/>
      <c r="J2" s="160"/>
    </row>
    <row r="3" spans="1:10" s="55" customFormat="1" ht="30" customHeight="1" x14ac:dyDescent="0.5">
      <c r="B3" s="397"/>
      <c r="C3" s="194"/>
      <c r="D3" s="129" t="str">
        <f>Costs!$D$3</f>
        <v>Report Date: 02/28/14</v>
      </c>
      <c r="E3" s="130"/>
      <c r="F3" s="45"/>
      <c r="G3" s="45"/>
      <c r="H3" s="131"/>
      <c r="I3" s="160"/>
      <c r="J3" s="160"/>
    </row>
    <row r="4" spans="1:10" s="55" customFormat="1" ht="30" customHeight="1" x14ac:dyDescent="0.5">
      <c r="B4" s="397"/>
      <c r="C4" s="194"/>
      <c r="D4" s="129" t="s">
        <v>73</v>
      </c>
      <c r="E4" s="130"/>
      <c r="F4" s="45"/>
      <c r="G4" s="45"/>
      <c r="H4" s="131"/>
      <c r="I4" s="160"/>
      <c r="J4" s="160"/>
    </row>
    <row r="5" spans="1:10" s="55" customFormat="1" ht="30" customHeight="1" thickBot="1" x14ac:dyDescent="0.55000000000000004">
      <c r="B5" s="398"/>
      <c r="C5" s="194"/>
      <c r="D5" s="125" t="s">
        <v>58</v>
      </c>
      <c r="E5" s="126"/>
      <c r="F5" s="127"/>
      <c r="G5" s="127"/>
      <c r="H5" s="128"/>
      <c r="I5" s="160"/>
      <c r="J5" s="160"/>
    </row>
    <row r="6" spans="1:10" s="1" customFormat="1" ht="9.75" customHeight="1" x14ac:dyDescent="0.5">
      <c r="A6" s="55"/>
      <c r="B6" s="130"/>
      <c r="C6" s="195"/>
      <c r="D6" s="130"/>
      <c r="E6" s="130"/>
      <c r="F6" s="45"/>
      <c r="G6" s="45"/>
      <c r="H6" s="45"/>
      <c r="I6" s="7"/>
      <c r="J6" s="7"/>
    </row>
    <row r="7" spans="1:10" s="1" customFormat="1" ht="24" customHeight="1" x14ac:dyDescent="0.5">
      <c r="A7" s="55"/>
      <c r="B7" s="8"/>
      <c r="C7" s="197"/>
      <c r="D7" s="399" t="s">
        <v>25</v>
      </c>
      <c r="E7" s="400"/>
      <c r="F7" s="400"/>
      <c r="G7" s="400"/>
      <c r="H7" s="401"/>
      <c r="I7" s="7"/>
      <c r="J7" s="7"/>
    </row>
    <row r="8" spans="1:10" ht="15" customHeight="1" x14ac:dyDescent="0.25">
      <c r="I8" s="1"/>
    </row>
    <row r="9" spans="1:10" ht="72.75" customHeight="1" x14ac:dyDescent="0.25">
      <c r="B9" s="9" t="s">
        <v>148</v>
      </c>
      <c r="C9" s="198"/>
      <c r="D9" s="359" t="s">
        <v>20</v>
      </c>
      <c r="E9" s="327" t="s">
        <v>83</v>
      </c>
      <c r="F9" s="363" t="s">
        <v>21</v>
      </c>
      <c r="G9" s="10" t="s">
        <v>22</v>
      </c>
      <c r="H9" s="10" t="s">
        <v>23</v>
      </c>
      <c r="I9" s="6"/>
      <c r="J9" s="6"/>
    </row>
    <row r="10" spans="1:10" ht="18" customHeight="1" x14ac:dyDescent="0.25">
      <c r="B10" s="203" t="str">
        <f>Costs!B8</f>
        <v>Standard</v>
      </c>
      <c r="C10" s="199"/>
      <c r="D10" s="282">
        <v>2.79</v>
      </c>
      <c r="E10" s="334">
        <v>6.47</v>
      </c>
      <c r="F10" s="303">
        <v>4.3499999999999996</v>
      </c>
      <c r="G10" s="73">
        <v>0.79</v>
      </c>
      <c r="H10" s="73"/>
      <c r="I10" s="5"/>
      <c r="J10" s="5"/>
    </row>
    <row r="11" spans="1:10" ht="18" customHeight="1" x14ac:dyDescent="0.25">
      <c r="B11" s="203" t="str">
        <f>Costs!B9</f>
        <v>Custom</v>
      </c>
      <c r="C11" s="199"/>
      <c r="D11" s="282">
        <v>2.0699999999999998</v>
      </c>
      <c r="E11" s="372">
        <v>6.47</v>
      </c>
      <c r="F11" s="303">
        <v>2.57</v>
      </c>
      <c r="G11" s="73">
        <v>0.9</v>
      </c>
      <c r="H11" s="73"/>
      <c r="I11" s="5"/>
      <c r="J11" s="5"/>
    </row>
    <row r="12" spans="1:10" ht="18" customHeight="1" x14ac:dyDescent="0.25">
      <c r="B12" s="203" t="str">
        <f>Costs!B10</f>
        <v>Retro-commissioning</v>
      </c>
      <c r="C12" s="199"/>
      <c r="D12" s="282">
        <v>0.54</v>
      </c>
      <c r="E12" s="334">
        <v>0.54</v>
      </c>
      <c r="F12" s="303">
        <v>9.8000000000000007</v>
      </c>
      <c r="G12" s="73">
        <v>0.36</v>
      </c>
      <c r="H12" s="73"/>
      <c r="I12" s="5"/>
      <c r="J12" s="5"/>
    </row>
    <row r="13" spans="1:10" ht="18" customHeight="1" x14ac:dyDescent="0.25">
      <c r="B13" s="203" t="str">
        <f>Costs!B11</f>
        <v>New Construction</v>
      </c>
      <c r="C13" s="199"/>
      <c r="D13" s="282">
        <v>0.34</v>
      </c>
      <c r="E13" s="372">
        <v>0.36</v>
      </c>
      <c r="F13" s="303">
        <v>3.64</v>
      </c>
      <c r="G13" s="73">
        <v>0.26</v>
      </c>
      <c r="H13" s="73"/>
      <c r="I13" s="5"/>
      <c r="J13" s="5"/>
    </row>
    <row r="14" spans="1:10" ht="18" customHeight="1" x14ac:dyDescent="0.25">
      <c r="B14" s="204" t="str">
        <f>Costs!B12</f>
        <v>Business Subtotal</v>
      </c>
      <c r="C14" s="200"/>
      <c r="D14" s="283">
        <v>2.1800000000000002</v>
      </c>
      <c r="E14" s="373">
        <v>6.04</v>
      </c>
      <c r="F14" s="304">
        <v>2.92</v>
      </c>
      <c r="G14" s="74">
        <v>0.86</v>
      </c>
      <c r="H14" s="74"/>
      <c r="I14" s="5"/>
      <c r="J14" s="5"/>
    </row>
    <row r="15" spans="1:10" ht="18" customHeight="1" x14ac:dyDescent="0.25">
      <c r="B15" s="205" t="str">
        <f>Costs!B13</f>
        <v>Lighting</v>
      </c>
      <c r="C15" s="199"/>
      <c r="D15" s="284">
        <v>7.34</v>
      </c>
      <c r="E15" s="374">
        <v>10.42</v>
      </c>
      <c r="F15" s="305">
        <v>28.84</v>
      </c>
      <c r="G15" s="71">
        <v>0.57999999999999996</v>
      </c>
      <c r="H15" s="71"/>
      <c r="I15" s="5"/>
      <c r="J15" s="5"/>
    </row>
    <row r="16" spans="1:10" ht="18" customHeight="1" x14ac:dyDescent="0.25">
      <c r="B16" s="205" t="str">
        <f>Costs!B14</f>
        <v>Energy Efficient Products</v>
      </c>
      <c r="C16" s="199"/>
      <c r="D16" s="284">
        <v>2.75</v>
      </c>
      <c r="E16" s="341">
        <v>6.45</v>
      </c>
      <c r="F16" s="305">
        <v>5.76</v>
      </c>
      <c r="G16" s="71">
        <v>0.62</v>
      </c>
      <c r="H16" s="71"/>
      <c r="I16" s="5"/>
      <c r="J16" s="5"/>
    </row>
    <row r="17" spans="2:10" ht="18" customHeight="1" x14ac:dyDescent="0.25">
      <c r="B17" s="205" t="str">
        <f>Costs!B15</f>
        <v>HVAC</v>
      </c>
      <c r="C17" s="199"/>
      <c r="D17" s="284">
        <v>2.39</v>
      </c>
      <c r="E17" s="374">
        <v>5.29</v>
      </c>
      <c r="F17" s="305">
        <v>3.36</v>
      </c>
      <c r="G17" s="71">
        <v>0.82</v>
      </c>
      <c r="H17" s="71"/>
      <c r="I17" s="5"/>
      <c r="J17" s="5"/>
    </row>
    <row r="18" spans="2:10" ht="18" customHeight="1" x14ac:dyDescent="0.25">
      <c r="B18" s="205" t="str">
        <f>Costs!B16</f>
        <v>Refrigerator Recycling</v>
      </c>
      <c r="C18" s="199"/>
      <c r="D18" s="284">
        <v>3.14</v>
      </c>
      <c r="E18" s="341">
        <v>3.14</v>
      </c>
      <c r="F18" s="306" t="s">
        <v>102</v>
      </c>
      <c r="G18" s="71">
        <v>0.62</v>
      </c>
      <c r="H18" s="71"/>
      <c r="I18" s="5"/>
      <c r="J18" s="5"/>
    </row>
    <row r="19" spans="2:10" ht="18" customHeight="1" x14ac:dyDescent="0.25">
      <c r="B19" s="205" t="str">
        <f>Costs!B17</f>
        <v>Home Energy Performance</v>
      </c>
      <c r="C19" s="199"/>
      <c r="D19" s="284">
        <v>0.98</v>
      </c>
      <c r="E19" s="374">
        <v>1.07</v>
      </c>
      <c r="F19" s="306">
        <v>3.18</v>
      </c>
      <c r="G19" s="71">
        <v>0.43</v>
      </c>
      <c r="H19" s="71"/>
      <c r="I19" s="5"/>
      <c r="J19" s="5"/>
    </row>
    <row r="20" spans="2:10" ht="18" customHeight="1" x14ac:dyDescent="0.25">
      <c r="B20" s="205" t="str">
        <f>Costs!B18</f>
        <v>New Homes</v>
      </c>
      <c r="C20" s="199"/>
      <c r="D20" s="284">
        <v>0.72</v>
      </c>
      <c r="E20" s="341">
        <v>0.88</v>
      </c>
      <c r="F20" s="306">
        <v>3.18</v>
      </c>
      <c r="G20" s="71">
        <v>0.45</v>
      </c>
      <c r="H20" s="71"/>
      <c r="I20" s="5"/>
      <c r="J20" s="5"/>
    </row>
    <row r="21" spans="2:10" ht="18" customHeight="1" x14ac:dyDescent="0.25">
      <c r="B21" s="205" t="str">
        <f>Costs!B19</f>
        <v>Low Income</v>
      </c>
      <c r="C21" s="199"/>
      <c r="D21" s="71">
        <v>1.21</v>
      </c>
      <c r="E21" s="71">
        <v>1.21</v>
      </c>
      <c r="F21" s="249">
        <v>3.62</v>
      </c>
      <c r="G21" s="71">
        <v>0.47</v>
      </c>
      <c r="H21" s="71"/>
      <c r="I21" s="5"/>
      <c r="J21" s="5"/>
    </row>
    <row r="22" spans="2:10" ht="18" customHeight="1" x14ac:dyDescent="0.25">
      <c r="B22" s="206" t="str">
        <f>Costs!B20</f>
        <v>Residential Subtotal</v>
      </c>
      <c r="C22" s="200"/>
      <c r="D22" s="72">
        <v>3.93</v>
      </c>
      <c r="E22" s="72">
        <v>6.22</v>
      </c>
      <c r="F22" s="72">
        <v>10</v>
      </c>
      <c r="G22" s="72">
        <v>0.62</v>
      </c>
      <c r="H22" s="72"/>
      <c r="I22" s="5"/>
      <c r="J22" s="5"/>
    </row>
    <row r="23" spans="2:10" ht="18" customHeight="1" x14ac:dyDescent="0.25">
      <c r="B23" s="207" t="s">
        <v>103</v>
      </c>
      <c r="C23" s="200"/>
      <c r="D23" s="75">
        <v>2.81</v>
      </c>
      <c r="E23" s="75">
        <v>5.0999999999999996</v>
      </c>
      <c r="F23" s="75">
        <v>6.17</v>
      </c>
      <c r="G23" s="75">
        <v>0.67</v>
      </c>
      <c r="H23" s="75"/>
      <c r="I23" s="5"/>
      <c r="J23" s="5"/>
    </row>
    <row r="24" spans="2:10" ht="18" customHeight="1" x14ac:dyDescent="0.25">
      <c r="B24" s="208"/>
      <c r="C24" s="201"/>
      <c r="D24" s="34"/>
      <c r="E24" s="34"/>
      <c r="F24" s="34"/>
      <c r="G24" s="34"/>
      <c r="H24" s="34"/>
      <c r="I24" s="4"/>
      <c r="J24" s="4"/>
    </row>
    <row r="25" spans="2:10" ht="36" customHeight="1" x14ac:dyDescent="0.25">
      <c r="B25" s="9" t="s">
        <v>149</v>
      </c>
      <c r="C25" s="198"/>
      <c r="D25" s="10" t="s">
        <v>20</v>
      </c>
      <c r="E25" s="10" t="s">
        <v>83</v>
      </c>
      <c r="F25" s="10" t="s">
        <v>21</v>
      </c>
      <c r="G25" s="10" t="s">
        <v>22</v>
      </c>
      <c r="H25" s="10" t="s">
        <v>23</v>
      </c>
      <c r="I25" s="6"/>
      <c r="J25" s="6"/>
    </row>
    <row r="26" spans="2:10" ht="18" customHeight="1" x14ac:dyDescent="0.25">
      <c r="B26" s="203" t="s">
        <v>47</v>
      </c>
      <c r="C26" s="199"/>
      <c r="D26" s="73">
        <v>2.14</v>
      </c>
      <c r="E26" s="73">
        <v>3.15</v>
      </c>
      <c r="F26" s="73">
        <v>4.0999999999999996</v>
      </c>
      <c r="G26" s="73">
        <v>0.75</v>
      </c>
      <c r="H26" s="73"/>
      <c r="I26" s="5"/>
      <c r="J26" s="5"/>
    </row>
    <row r="27" spans="2:10" ht="18" customHeight="1" x14ac:dyDescent="0.25">
      <c r="B27" s="203" t="s">
        <v>48</v>
      </c>
      <c r="C27" s="199"/>
      <c r="D27" s="73">
        <v>1.77</v>
      </c>
      <c r="E27" s="73">
        <v>3.55</v>
      </c>
      <c r="F27" s="73">
        <v>2.62</v>
      </c>
      <c r="G27" s="73">
        <v>0.82</v>
      </c>
      <c r="H27" s="73"/>
      <c r="I27" s="5"/>
      <c r="J27" s="5"/>
    </row>
    <row r="28" spans="2:10" ht="18" customHeight="1" x14ac:dyDescent="0.25">
      <c r="B28" s="203" t="s">
        <v>49</v>
      </c>
      <c r="C28" s="199"/>
      <c r="D28" s="73">
        <v>1.7</v>
      </c>
      <c r="E28" s="73">
        <v>3.77</v>
      </c>
      <c r="F28" s="73">
        <v>2.5099999999999998</v>
      </c>
      <c r="G28" s="73">
        <v>0.79</v>
      </c>
      <c r="H28" s="73"/>
      <c r="I28" s="5"/>
      <c r="J28" s="5"/>
    </row>
    <row r="29" spans="2:10" ht="18" customHeight="1" x14ac:dyDescent="0.25">
      <c r="B29" s="203" t="s">
        <v>50</v>
      </c>
      <c r="C29" s="199"/>
      <c r="D29" s="73">
        <v>1.36</v>
      </c>
      <c r="E29" s="73">
        <v>2.2200000000000002</v>
      </c>
      <c r="F29" s="73">
        <v>2.42</v>
      </c>
      <c r="G29" s="73">
        <v>0.71</v>
      </c>
      <c r="H29" s="73"/>
      <c r="I29" s="5"/>
      <c r="J29" s="5"/>
    </row>
    <row r="30" spans="2:10" s="20" customFormat="1" ht="18" customHeight="1" x14ac:dyDescent="0.25">
      <c r="B30" s="231" t="s">
        <v>41</v>
      </c>
      <c r="C30" s="233"/>
      <c r="D30" s="74">
        <v>1.85</v>
      </c>
      <c r="E30" s="74">
        <v>3.33</v>
      </c>
      <c r="F30" s="74">
        <v>2.98</v>
      </c>
      <c r="G30" s="74">
        <v>0.79</v>
      </c>
      <c r="H30" s="74"/>
      <c r="I30" s="234"/>
      <c r="J30" s="234"/>
    </row>
    <row r="31" spans="2:10" ht="18" customHeight="1" x14ac:dyDescent="0.25">
      <c r="B31" s="205" t="s">
        <v>51</v>
      </c>
      <c r="C31" s="199"/>
      <c r="D31" s="71">
        <v>3.66</v>
      </c>
      <c r="E31" s="71">
        <v>6.01</v>
      </c>
      <c r="F31" s="71">
        <v>10.18</v>
      </c>
      <c r="G31" s="71">
        <v>0.56000000000000005</v>
      </c>
      <c r="H31" s="71"/>
      <c r="I31" s="5"/>
      <c r="J31" s="5"/>
    </row>
    <row r="32" spans="2:10" ht="18" customHeight="1" x14ac:dyDescent="0.25">
      <c r="B32" s="205" t="s">
        <v>52</v>
      </c>
      <c r="C32" s="199"/>
      <c r="D32" s="71">
        <v>1.55</v>
      </c>
      <c r="E32" s="71">
        <v>3.9</v>
      </c>
      <c r="F32" s="71">
        <v>2.85</v>
      </c>
      <c r="G32" s="71">
        <v>0.62</v>
      </c>
      <c r="H32" s="71"/>
      <c r="I32" s="5"/>
      <c r="J32" s="5"/>
    </row>
    <row r="33" spans="2:10" ht="18" customHeight="1" x14ac:dyDescent="0.25">
      <c r="B33" s="205" t="s">
        <v>53</v>
      </c>
      <c r="C33" s="199"/>
      <c r="D33" s="71">
        <v>2.11</v>
      </c>
      <c r="E33" s="71">
        <v>4.6100000000000003</v>
      </c>
      <c r="F33" s="71">
        <v>2.63</v>
      </c>
      <c r="G33" s="71">
        <v>0.94</v>
      </c>
      <c r="H33" s="71"/>
      <c r="I33" s="5"/>
      <c r="J33" s="5"/>
    </row>
    <row r="34" spans="2:10" ht="18" customHeight="1" x14ac:dyDescent="0.25">
      <c r="B34" s="205" t="s">
        <v>54</v>
      </c>
      <c r="C34" s="199"/>
      <c r="D34" s="71">
        <v>2.23</v>
      </c>
      <c r="E34" s="71">
        <v>2.93</v>
      </c>
      <c r="F34" s="71">
        <v>11.67</v>
      </c>
      <c r="G34" s="71">
        <v>0.63</v>
      </c>
      <c r="H34" s="71"/>
      <c r="I34" s="5"/>
      <c r="J34" s="5"/>
    </row>
    <row r="35" spans="2:10" ht="18" customHeight="1" x14ac:dyDescent="0.25">
      <c r="B35" s="205" t="s">
        <v>55</v>
      </c>
      <c r="C35" s="199"/>
      <c r="D35" s="71">
        <v>1.64</v>
      </c>
      <c r="E35" s="71">
        <v>3</v>
      </c>
      <c r="F35" s="71">
        <v>3.11</v>
      </c>
      <c r="G35" s="71">
        <v>0.68</v>
      </c>
      <c r="H35" s="71"/>
      <c r="I35" s="5"/>
      <c r="J35" s="5"/>
    </row>
    <row r="36" spans="2:10" ht="18" customHeight="1" x14ac:dyDescent="0.25">
      <c r="B36" s="205" t="s">
        <v>56</v>
      </c>
      <c r="C36" s="199"/>
      <c r="D36" s="71">
        <v>1.26</v>
      </c>
      <c r="E36" s="71">
        <v>1.77</v>
      </c>
      <c r="F36" s="71">
        <v>3.61</v>
      </c>
      <c r="G36" s="71">
        <v>0.56999999999999995</v>
      </c>
      <c r="H36" s="71"/>
      <c r="I36" s="5"/>
      <c r="J36" s="5"/>
    </row>
    <row r="37" spans="2:10" ht="18" customHeight="1" x14ac:dyDescent="0.25">
      <c r="B37" s="205" t="s">
        <v>57</v>
      </c>
      <c r="C37" s="199"/>
      <c r="D37" s="71">
        <v>0.84</v>
      </c>
      <c r="E37" s="71">
        <v>0.84</v>
      </c>
      <c r="F37" s="71">
        <v>2.85</v>
      </c>
      <c r="G37" s="71">
        <v>0.43</v>
      </c>
      <c r="H37" s="71"/>
      <c r="I37" s="5"/>
      <c r="J37" s="5"/>
    </row>
    <row r="38" spans="2:10" s="20" customFormat="1" ht="18" customHeight="1" x14ac:dyDescent="0.25">
      <c r="B38" s="232" t="s">
        <v>42</v>
      </c>
      <c r="C38" s="233"/>
      <c r="D38" s="72">
        <v>2.2400000000000002</v>
      </c>
      <c r="E38" s="72">
        <v>4</v>
      </c>
      <c r="F38" s="72">
        <v>4.5199999999999996</v>
      </c>
      <c r="G38" s="72">
        <v>0.68</v>
      </c>
      <c r="H38" s="72"/>
      <c r="I38" s="234"/>
      <c r="J38" s="234"/>
    </row>
    <row r="39" spans="2:10" s="20" customFormat="1" ht="18" customHeight="1" x14ac:dyDescent="0.3">
      <c r="B39" s="207" t="s">
        <v>24</v>
      </c>
      <c r="C39" s="200"/>
      <c r="D39" s="235">
        <v>2.0699999999999998</v>
      </c>
      <c r="E39" s="235">
        <v>3.71</v>
      </c>
      <c r="F39" s="235">
        <v>3.86</v>
      </c>
      <c r="G39" s="235">
        <v>0.72</v>
      </c>
      <c r="H39" s="235"/>
      <c r="I39" s="234"/>
      <c r="J39" s="234"/>
    </row>
    <row r="40" spans="2:10" ht="18" customHeight="1" x14ac:dyDescent="0.3">
      <c r="B40" s="208"/>
      <c r="C40" s="201"/>
      <c r="D40" s="4"/>
      <c r="E40" s="4"/>
      <c r="F40" s="4"/>
      <c r="G40" s="4"/>
      <c r="H40" s="4"/>
      <c r="I40" s="4"/>
      <c r="J40" s="4"/>
    </row>
    <row r="41" spans="2:10" ht="36" customHeight="1" x14ac:dyDescent="0.3">
      <c r="B41" s="9" t="s">
        <v>87</v>
      </c>
      <c r="C41" s="198"/>
      <c r="D41" s="10" t="s">
        <v>20</v>
      </c>
      <c r="E41" s="10" t="s">
        <v>83</v>
      </c>
      <c r="F41" s="10" t="s">
        <v>21</v>
      </c>
      <c r="G41" s="10" t="s">
        <v>22</v>
      </c>
      <c r="H41" s="10" t="s">
        <v>23</v>
      </c>
      <c r="I41" s="6"/>
      <c r="J41" s="6"/>
    </row>
    <row r="42" spans="2:10" ht="18" customHeight="1" x14ac:dyDescent="0.3">
      <c r="B42" s="209" t="s">
        <v>47</v>
      </c>
      <c r="C42" s="202"/>
      <c r="D42" s="73">
        <f t="shared" ref="D42:G55" si="0">D10-D26</f>
        <v>0.64999999999999991</v>
      </c>
      <c r="E42" s="73">
        <f t="shared" si="0"/>
        <v>3.32</v>
      </c>
      <c r="F42" s="73">
        <f t="shared" si="0"/>
        <v>0.25</v>
      </c>
      <c r="G42" s="73">
        <f t="shared" si="0"/>
        <v>4.0000000000000036E-2</v>
      </c>
      <c r="H42" s="73"/>
      <c r="I42" s="11"/>
      <c r="J42" s="11"/>
    </row>
    <row r="43" spans="2:10" ht="18" customHeight="1" x14ac:dyDescent="0.3">
      <c r="B43" s="209" t="s">
        <v>48</v>
      </c>
      <c r="C43" s="202"/>
      <c r="D43" s="73">
        <f t="shared" si="0"/>
        <v>0.29999999999999982</v>
      </c>
      <c r="E43" s="73">
        <f t="shared" si="0"/>
        <v>2.92</v>
      </c>
      <c r="F43" s="73">
        <f t="shared" si="0"/>
        <v>-5.0000000000000266E-2</v>
      </c>
      <c r="G43" s="73">
        <f t="shared" si="0"/>
        <v>8.0000000000000071E-2</v>
      </c>
      <c r="H43" s="73"/>
      <c r="I43" s="11"/>
      <c r="J43" s="11"/>
    </row>
    <row r="44" spans="2:10" ht="18" customHeight="1" x14ac:dyDescent="0.3">
      <c r="B44" s="209" t="s">
        <v>49</v>
      </c>
      <c r="C44" s="202"/>
      <c r="D44" s="73">
        <f t="shared" si="0"/>
        <v>-1.1599999999999999</v>
      </c>
      <c r="E44" s="73">
        <f t="shared" si="0"/>
        <v>-3.23</v>
      </c>
      <c r="F44" s="73">
        <f t="shared" si="0"/>
        <v>7.2900000000000009</v>
      </c>
      <c r="G44" s="73">
        <f t="shared" si="0"/>
        <v>-0.43000000000000005</v>
      </c>
      <c r="H44" s="73"/>
      <c r="I44" s="11"/>
      <c r="J44" s="11"/>
    </row>
    <row r="45" spans="2:10" ht="18" customHeight="1" x14ac:dyDescent="0.3">
      <c r="B45" s="209" t="s">
        <v>50</v>
      </c>
      <c r="C45" s="202"/>
      <c r="D45" s="73">
        <f t="shared" si="0"/>
        <v>-1.02</v>
      </c>
      <c r="E45" s="73">
        <f t="shared" si="0"/>
        <v>-1.8600000000000003</v>
      </c>
      <c r="F45" s="73">
        <f t="shared" si="0"/>
        <v>1.2200000000000002</v>
      </c>
      <c r="G45" s="73">
        <f t="shared" si="0"/>
        <v>-0.44999999999999996</v>
      </c>
      <c r="H45" s="73"/>
      <c r="I45" s="11"/>
      <c r="J45" s="11"/>
    </row>
    <row r="46" spans="2:10" ht="18" customHeight="1" x14ac:dyDescent="0.3">
      <c r="B46" s="209" t="s">
        <v>41</v>
      </c>
      <c r="C46" s="202"/>
      <c r="D46" s="73">
        <f t="shared" si="0"/>
        <v>0.33000000000000007</v>
      </c>
      <c r="E46" s="73">
        <f t="shared" si="0"/>
        <v>2.71</v>
      </c>
      <c r="F46" s="73">
        <f t="shared" si="0"/>
        <v>-6.0000000000000053E-2</v>
      </c>
      <c r="G46" s="73">
        <f t="shared" si="0"/>
        <v>6.9999999999999951E-2</v>
      </c>
      <c r="H46" s="73"/>
      <c r="I46" s="11"/>
      <c r="J46" s="11"/>
    </row>
    <row r="47" spans="2:10" ht="18" customHeight="1" x14ac:dyDescent="0.3">
      <c r="B47" s="205" t="s">
        <v>51</v>
      </c>
      <c r="C47" s="199"/>
      <c r="D47" s="71">
        <f t="shared" si="0"/>
        <v>3.6799999999999997</v>
      </c>
      <c r="E47" s="71">
        <f t="shared" si="0"/>
        <v>4.41</v>
      </c>
      <c r="F47" s="71">
        <f t="shared" si="0"/>
        <v>18.66</v>
      </c>
      <c r="G47" s="71">
        <f t="shared" si="0"/>
        <v>1.9999999999999907E-2</v>
      </c>
      <c r="H47" s="71"/>
      <c r="I47" s="11"/>
      <c r="J47" s="11"/>
    </row>
    <row r="48" spans="2:10" ht="18" customHeight="1" x14ac:dyDescent="0.3">
      <c r="B48" s="205" t="s">
        <v>52</v>
      </c>
      <c r="C48" s="199"/>
      <c r="D48" s="71">
        <f t="shared" si="0"/>
        <v>1.2</v>
      </c>
      <c r="E48" s="71">
        <f t="shared" si="0"/>
        <v>2.5500000000000003</v>
      </c>
      <c r="F48" s="71">
        <f t="shared" si="0"/>
        <v>2.9099999999999997</v>
      </c>
      <c r="G48" s="71">
        <f t="shared" si="0"/>
        <v>0</v>
      </c>
      <c r="H48" s="71"/>
      <c r="I48" s="11"/>
      <c r="J48" s="11"/>
    </row>
    <row r="49" spans="2:10" ht="18" customHeight="1" x14ac:dyDescent="0.3">
      <c r="B49" s="205" t="s">
        <v>53</v>
      </c>
      <c r="C49" s="199"/>
      <c r="D49" s="71">
        <f t="shared" si="0"/>
        <v>0.28000000000000025</v>
      </c>
      <c r="E49" s="71">
        <f t="shared" si="0"/>
        <v>0.67999999999999972</v>
      </c>
      <c r="F49" s="71">
        <f t="shared" si="0"/>
        <v>0.73</v>
      </c>
      <c r="G49" s="71">
        <f t="shared" si="0"/>
        <v>-0.12</v>
      </c>
      <c r="H49" s="71"/>
      <c r="I49" s="11"/>
      <c r="J49" s="11"/>
    </row>
    <row r="50" spans="2:10" ht="18" customHeight="1" x14ac:dyDescent="0.3">
      <c r="B50" s="205" t="s">
        <v>54</v>
      </c>
      <c r="C50" s="199"/>
      <c r="D50" s="71">
        <f t="shared" si="0"/>
        <v>0.91000000000000014</v>
      </c>
      <c r="E50" s="71">
        <f t="shared" si="0"/>
        <v>0.20999999999999996</v>
      </c>
      <c r="F50" s="71"/>
      <c r="G50" s="71">
        <f t="shared" si="0"/>
        <v>-1.0000000000000009E-2</v>
      </c>
      <c r="H50" s="71"/>
      <c r="I50" s="11"/>
      <c r="J50" s="11"/>
    </row>
    <row r="51" spans="2:10" ht="18" customHeight="1" x14ac:dyDescent="0.3">
      <c r="B51" s="205" t="s">
        <v>55</v>
      </c>
      <c r="C51" s="199"/>
      <c r="D51" s="71">
        <f t="shared" si="0"/>
        <v>-0.65999999999999992</v>
      </c>
      <c r="E51" s="71">
        <f t="shared" si="0"/>
        <v>-1.93</v>
      </c>
      <c r="F51" s="71">
        <f t="shared" si="0"/>
        <v>7.0000000000000284E-2</v>
      </c>
      <c r="G51" s="71">
        <f t="shared" si="0"/>
        <v>-0.25000000000000006</v>
      </c>
      <c r="H51" s="71"/>
      <c r="I51" s="11"/>
      <c r="J51" s="11"/>
    </row>
    <row r="52" spans="2:10" ht="18" customHeight="1" x14ac:dyDescent="0.3">
      <c r="B52" s="205" t="s">
        <v>56</v>
      </c>
      <c r="C52" s="199"/>
      <c r="D52" s="71">
        <f t="shared" si="0"/>
        <v>-0.54</v>
      </c>
      <c r="E52" s="71">
        <f t="shared" si="0"/>
        <v>-0.89</v>
      </c>
      <c r="F52" s="71">
        <f t="shared" si="0"/>
        <v>-0.42999999999999972</v>
      </c>
      <c r="G52" s="71">
        <f t="shared" si="0"/>
        <v>-0.11999999999999994</v>
      </c>
      <c r="H52" s="71"/>
      <c r="I52" s="11"/>
      <c r="J52" s="11"/>
    </row>
    <row r="53" spans="2:10" ht="18" customHeight="1" x14ac:dyDescent="0.3">
      <c r="B53" s="205" t="s">
        <v>57</v>
      </c>
      <c r="C53" s="199"/>
      <c r="D53" s="71">
        <f t="shared" si="0"/>
        <v>0.37</v>
      </c>
      <c r="E53" s="71">
        <f t="shared" si="0"/>
        <v>0.37</v>
      </c>
      <c r="F53" s="71"/>
      <c r="G53" s="71">
        <f t="shared" si="0"/>
        <v>3.999999999999998E-2</v>
      </c>
      <c r="H53" s="71"/>
      <c r="I53" s="11"/>
      <c r="J53" s="11"/>
    </row>
    <row r="54" spans="2:10" s="20" customFormat="1" ht="18" customHeight="1" x14ac:dyDescent="0.3">
      <c r="B54" s="232" t="s">
        <v>42</v>
      </c>
      <c r="C54" s="233"/>
      <c r="D54" s="72">
        <f t="shared" si="0"/>
        <v>1.69</v>
      </c>
      <c r="E54" s="72">
        <f t="shared" si="0"/>
        <v>2.2199999999999998</v>
      </c>
      <c r="F54" s="72">
        <f t="shared" si="0"/>
        <v>5.48</v>
      </c>
      <c r="G54" s="72">
        <f t="shared" si="0"/>
        <v>-6.0000000000000053E-2</v>
      </c>
      <c r="H54" s="72"/>
      <c r="I54" s="237"/>
      <c r="J54" s="237"/>
    </row>
    <row r="55" spans="2:10" s="20" customFormat="1" ht="18" customHeight="1" x14ac:dyDescent="0.3">
      <c r="B55" s="207" t="s">
        <v>24</v>
      </c>
      <c r="C55" s="200"/>
      <c r="D55" s="236">
        <f>D23-D39</f>
        <v>0.74000000000000021</v>
      </c>
      <c r="E55" s="236">
        <f t="shared" si="0"/>
        <v>1.3899999999999997</v>
      </c>
      <c r="F55" s="236">
        <f t="shared" si="0"/>
        <v>2.31</v>
      </c>
      <c r="G55" s="236">
        <f t="shared" si="0"/>
        <v>-4.9999999999999933E-2</v>
      </c>
      <c r="H55" s="236"/>
      <c r="I55" s="237"/>
      <c r="J55" s="237"/>
    </row>
    <row r="56" spans="2:10" ht="18" customHeight="1" x14ac:dyDescent="0.3">
      <c r="B56" s="208"/>
      <c r="C56" s="201"/>
      <c r="D56" s="55" t="s">
        <v>0</v>
      </c>
      <c r="E56" s="4"/>
      <c r="F56" s="4"/>
      <c r="G56" s="4"/>
      <c r="H56" s="4"/>
      <c r="I56" s="4"/>
      <c r="J56" s="4"/>
    </row>
    <row r="57" spans="2:10" ht="36" customHeight="1" x14ac:dyDescent="0.3">
      <c r="B57" s="9" t="s">
        <v>158</v>
      </c>
      <c r="C57" s="198"/>
      <c r="D57" s="10" t="s">
        <v>20</v>
      </c>
      <c r="E57" s="10" t="s">
        <v>83</v>
      </c>
      <c r="F57" s="10" t="s">
        <v>21</v>
      </c>
      <c r="G57" s="10" t="s">
        <v>22</v>
      </c>
      <c r="H57" s="10" t="s">
        <v>23</v>
      </c>
      <c r="I57" s="6"/>
      <c r="J57" s="6"/>
    </row>
    <row r="58" spans="2:10" ht="18" customHeight="1" x14ac:dyDescent="0.3">
      <c r="B58" s="209" t="s">
        <v>47</v>
      </c>
      <c r="C58" s="202"/>
      <c r="D58" s="73">
        <f t="shared" ref="D58:G71" si="1">D10/D26-1</f>
        <v>0.30373831775700921</v>
      </c>
      <c r="E58" s="73">
        <f t="shared" si="1"/>
        <v>1.0539682539682538</v>
      </c>
      <c r="F58" s="73">
        <f t="shared" si="1"/>
        <v>6.0975609756097615E-2</v>
      </c>
      <c r="G58" s="73">
        <f t="shared" si="1"/>
        <v>5.3333333333333455E-2</v>
      </c>
      <c r="H58" s="73"/>
      <c r="I58" s="19"/>
      <c r="J58" s="19"/>
    </row>
    <row r="59" spans="2:10" ht="18" customHeight="1" x14ac:dyDescent="0.3">
      <c r="B59" s="209" t="s">
        <v>48</v>
      </c>
      <c r="C59" s="202"/>
      <c r="D59" s="73">
        <f t="shared" si="1"/>
        <v>0.16949152542372881</v>
      </c>
      <c r="E59" s="73">
        <f t="shared" si="1"/>
        <v>0.82253521126760565</v>
      </c>
      <c r="F59" s="73">
        <f t="shared" si="1"/>
        <v>-1.9083969465648942E-2</v>
      </c>
      <c r="G59" s="73">
        <f t="shared" si="1"/>
        <v>9.7560975609756184E-2</v>
      </c>
      <c r="H59" s="73"/>
      <c r="I59" s="19"/>
      <c r="J59" s="19"/>
    </row>
    <row r="60" spans="2:10" ht="18" customHeight="1" x14ac:dyDescent="0.3">
      <c r="B60" s="209" t="s">
        <v>49</v>
      </c>
      <c r="C60" s="202"/>
      <c r="D60" s="73">
        <f t="shared" si="1"/>
        <v>-0.68235294117647061</v>
      </c>
      <c r="E60" s="73">
        <f t="shared" si="1"/>
        <v>-0.85676392572944293</v>
      </c>
      <c r="F60" s="73">
        <f t="shared" si="1"/>
        <v>2.9043824701195224</v>
      </c>
      <c r="G60" s="73">
        <f t="shared" si="1"/>
        <v>-0.54430379746835444</v>
      </c>
      <c r="H60" s="73"/>
      <c r="I60" s="19"/>
      <c r="J60" s="19"/>
    </row>
    <row r="61" spans="2:10" ht="18" customHeight="1" x14ac:dyDescent="0.3">
      <c r="B61" s="209" t="s">
        <v>50</v>
      </c>
      <c r="C61" s="202"/>
      <c r="D61" s="73">
        <f t="shared" si="1"/>
        <v>-0.75</v>
      </c>
      <c r="E61" s="73">
        <f t="shared" si="1"/>
        <v>-0.83783783783783783</v>
      </c>
      <c r="F61" s="73">
        <f t="shared" si="1"/>
        <v>0.50413223140495877</v>
      </c>
      <c r="G61" s="73">
        <f t="shared" si="1"/>
        <v>-0.63380281690140849</v>
      </c>
      <c r="H61" s="73"/>
      <c r="I61" s="19"/>
      <c r="J61" s="19"/>
    </row>
    <row r="62" spans="2:10" ht="18" customHeight="1" x14ac:dyDescent="0.3">
      <c r="B62" s="209" t="s">
        <v>41</v>
      </c>
      <c r="C62" s="202"/>
      <c r="D62" s="73">
        <f t="shared" si="1"/>
        <v>0.17837837837837833</v>
      </c>
      <c r="E62" s="73">
        <f t="shared" si="1"/>
        <v>0.81381381381381379</v>
      </c>
      <c r="F62" s="73">
        <f t="shared" si="1"/>
        <v>-2.0134228187919434E-2</v>
      </c>
      <c r="G62" s="73">
        <f t="shared" si="1"/>
        <v>8.8607594936708889E-2</v>
      </c>
      <c r="H62" s="73"/>
      <c r="I62" s="19"/>
      <c r="J62" s="19"/>
    </row>
    <row r="63" spans="2:10" ht="18" customHeight="1" x14ac:dyDescent="0.3">
      <c r="B63" s="205" t="s">
        <v>51</v>
      </c>
      <c r="C63" s="199"/>
      <c r="D63" s="71">
        <f t="shared" si="1"/>
        <v>1.0054644808743167</v>
      </c>
      <c r="E63" s="71">
        <f t="shared" si="1"/>
        <v>0.73377703826955076</v>
      </c>
      <c r="F63" s="71">
        <f t="shared" si="1"/>
        <v>1.8330058939096268</v>
      </c>
      <c r="G63" s="71">
        <f t="shared" si="1"/>
        <v>3.5714285714285587E-2</v>
      </c>
      <c r="H63" s="71"/>
      <c r="I63" s="19"/>
      <c r="J63" s="19"/>
    </row>
    <row r="64" spans="2:10" ht="18" customHeight="1" x14ac:dyDescent="0.3">
      <c r="B64" s="205" t="s">
        <v>52</v>
      </c>
      <c r="C64" s="199"/>
      <c r="D64" s="71">
        <f t="shared" si="1"/>
        <v>0.77419354838709675</v>
      </c>
      <c r="E64" s="71">
        <f t="shared" si="1"/>
        <v>0.65384615384615397</v>
      </c>
      <c r="F64" s="71">
        <f t="shared" si="1"/>
        <v>1.0210526315789474</v>
      </c>
      <c r="G64" s="71">
        <f t="shared" si="1"/>
        <v>0</v>
      </c>
      <c r="H64" s="71"/>
      <c r="I64" s="19"/>
      <c r="J64" s="19"/>
    </row>
    <row r="65" spans="2:10" ht="18" customHeight="1" x14ac:dyDescent="0.3">
      <c r="B65" s="205" t="s">
        <v>53</v>
      </c>
      <c r="C65" s="199"/>
      <c r="D65" s="71">
        <f t="shared" si="1"/>
        <v>0.13270142180094791</v>
      </c>
      <c r="E65" s="71">
        <f t="shared" si="1"/>
        <v>0.14750542299349223</v>
      </c>
      <c r="F65" s="71">
        <f t="shared" si="1"/>
        <v>0.27756653992395441</v>
      </c>
      <c r="G65" s="71">
        <f t="shared" si="1"/>
        <v>-0.12765957446808507</v>
      </c>
      <c r="H65" s="71"/>
      <c r="I65" s="19"/>
      <c r="J65" s="19"/>
    </row>
    <row r="66" spans="2:10" ht="18" customHeight="1" x14ac:dyDescent="0.3">
      <c r="B66" s="205" t="s">
        <v>54</v>
      </c>
      <c r="C66" s="199"/>
      <c r="D66" s="71">
        <f t="shared" si="1"/>
        <v>0.40807174887892383</v>
      </c>
      <c r="E66" s="71">
        <f t="shared" si="1"/>
        <v>7.1672354948805417E-2</v>
      </c>
      <c r="F66" s="71"/>
      <c r="G66" s="71">
        <f t="shared" si="1"/>
        <v>-1.5873015873015928E-2</v>
      </c>
      <c r="H66" s="71"/>
      <c r="I66" s="19"/>
      <c r="J66" s="19"/>
    </row>
    <row r="67" spans="2:10" ht="18" customHeight="1" x14ac:dyDescent="0.3">
      <c r="B67" s="205" t="s">
        <v>55</v>
      </c>
      <c r="C67" s="199"/>
      <c r="D67" s="71">
        <f t="shared" si="1"/>
        <v>-0.40243902439024393</v>
      </c>
      <c r="E67" s="71">
        <f t="shared" si="1"/>
        <v>-0.64333333333333331</v>
      </c>
      <c r="F67" s="71">
        <f t="shared" si="1"/>
        <v>2.2508038585209E-2</v>
      </c>
      <c r="G67" s="71">
        <f t="shared" si="1"/>
        <v>-0.36764705882352944</v>
      </c>
      <c r="H67" s="71"/>
      <c r="I67" s="19"/>
      <c r="J67" s="19"/>
    </row>
    <row r="68" spans="2:10" ht="18" customHeight="1" x14ac:dyDescent="0.3">
      <c r="B68" s="205" t="s">
        <v>56</v>
      </c>
      <c r="C68" s="199"/>
      <c r="D68" s="71">
        <f t="shared" si="1"/>
        <v>-0.4285714285714286</v>
      </c>
      <c r="E68" s="71">
        <f t="shared" si="1"/>
        <v>-0.50282485875706218</v>
      </c>
      <c r="F68" s="71">
        <f t="shared" si="1"/>
        <v>-0.11911357340720219</v>
      </c>
      <c r="G68" s="71">
        <f t="shared" si="1"/>
        <v>-0.21052631578947356</v>
      </c>
      <c r="H68" s="71"/>
      <c r="I68" s="19"/>
      <c r="J68" s="19"/>
    </row>
    <row r="69" spans="2:10" ht="18" customHeight="1" x14ac:dyDescent="0.3">
      <c r="B69" s="205" t="s">
        <v>57</v>
      </c>
      <c r="C69" s="199"/>
      <c r="D69" s="71">
        <f t="shared" si="1"/>
        <v>0.44047619047619047</v>
      </c>
      <c r="E69" s="71">
        <f t="shared" si="1"/>
        <v>0.44047619047619047</v>
      </c>
      <c r="F69" s="71"/>
      <c r="G69" s="71">
        <f t="shared" si="1"/>
        <v>9.3023255813953432E-2</v>
      </c>
      <c r="H69" s="71"/>
      <c r="I69" s="19"/>
      <c r="J69" s="19"/>
    </row>
    <row r="70" spans="2:10" s="20" customFormat="1" ht="18" customHeight="1" x14ac:dyDescent="0.3">
      <c r="B70" s="232" t="s">
        <v>42</v>
      </c>
      <c r="C70" s="233"/>
      <c r="D70" s="72">
        <f t="shared" si="1"/>
        <v>0.75446428571428559</v>
      </c>
      <c r="E70" s="72">
        <f t="shared" si="1"/>
        <v>0.55499999999999994</v>
      </c>
      <c r="F70" s="72">
        <f t="shared" si="1"/>
        <v>1.2123893805309738</v>
      </c>
      <c r="G70" s="72">
        <f t="shared" si="1"/>
        <v>-8.8235294117647078E-2</v>
      </c>
      <c r="H70" s="72"/>
      <c r="I70" s="238"/>
      <c r="J70" s="238"/>
    </row>
    <row r="71" spans="2:10" s="20" customFormat="1" ht="18" customHeight="1" x14ac:dyDescent="0.3">
      <c r="B71" s="207" t="s">
        <v>24</v>
      </c>
      <c r="C71" s="200"/>
      <c r="D71" s="239">
        <f t="shared" si="1"/>
        <v>0.35748792270531404</v>
      </c>
      <c r="E71" s="239">
        <f t="shared" si="1"/>
        <v>0.3746630727762803</v>
      </c>
      <c r="F71" s="239">
        <f t="shared" si="1"/>
        <v>0.59844559585492241</v>
      </c>
      <c r="G71" s="239">
        <f t="shared" si="1"/>
        <v>-6.9444444444444309E-2</v>
      </c>
      <c r="H71" s="239"/>
      <c r="I71" s="240"/>
      <c r="J71" s="240"/>
    </row>
    <row r="72" spans="2:10" ht="18" customHeight="1" x14ac:dyDescent="0.3">
      <c r="B72" s="340"/>
      <c r="D72" s="155"/>
      <c r="E72" s="155"/>
    </row>
    <row r="73" spans="2:10" ht="54" x14ac:dyDescent="0.35">
      <c r="B73" s="193" t="s">
        <v>64</v>
      </c>
      <c r="C73" s="184"/>
    </row>
  </sheetData>
  <mergeCells count="2">
    <mergeCell ref="D7:H7"/>
    <mergeCell ref="B2:B5"/>
  </mergeCells>
  <pageMargins left="0.7" right="0.7" top="0.75" bottom="0.75" header="0.3" footer="0.3"/>
  <pageSetup scale="45" fitToWidth="0" orientation="portrait" r:id="rId1"/>
  <headerFooter>
    <oddHeader>&amp;RNP</oddHeader>
    <oddFooter>&amp;CTab 9 of 12&amp;RExhibit 1 - NP</oddFooter>
  </headerFooter>
  <colBreaks count="1" manualBreakCount="1">
    <brk id="9" max="7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D8463C48BC71459505FF730A681FB7" ma:contentTypeVersion="1" ma:contentTypeDescription="Create a new document." ma:contentTypeScope="" ma:versionID="1d85c2343bb689c5a083cac293efd3b4">
  <xsd:schema xmlns:xsd="http://www.w3.org/2001/XMLSchema" xmlns:p="http://schemas.microsoft.com/office/2006/metadata/properties" xmlns:ns2="ad165980-7d91-4489-99d8-4f4c8d8879d8" targetNamespace="http://schemas.microsoft.com/office/2006/metadata/properties" ma:root="true" ma:fieldsID="761116981cc721981d6785e55e0d4183" ns2:_="">
    <xsd:import namespace="ad165980-7d91-4489-99d8-4f4c8d8879d8"/>
    <xsd:element name="properties">
      <xsd:complexType>
        <xsd:sequence>
          <xsd:element name="documentManagement">
            <xsd:complexType>
              <xsd:all>
                <xsd:element ref="ns2:Comments" minOccurs="0"/>
              </xsd:all>
            </xsd:complexType>
          </xsd:element>
        </xsd:sequence>
      </xsd:complexType>
    </xsd:element>
  </xsd:schema>
  <xsd:schema xmlns:xsd="http://www.w3.org/2001/XMLSchema" xmlns:dms="http://schemas.microsoft.com/office/2006/documentManagement/types" targetNamespace="ad165980-7d91-4489-99d8-4f4c8d8879d8" elementFormDefault="qualified">
    <xsd:import namespace="http://schemas.microsoft.com/office/2006/documentManagement/types"/>
    <xsd:element name="Comments" ma:index="2" nillable="true" ma:displayName="Comments" ma:internalName="Comment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omments xmlns="ad165980-7d91-4489-99d8-4f4c8d8879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33BE41-BA35-4073-BEF8-84FE64295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165980-7d91-4489-99d8-4f4c8d8879d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3170E26-9963-4CDB-BD0D-259D5621585B}">
  <ds:schemaRefs>
    <ds:schemaRef ds:uri="http://purl.org/dc/elements/1.1/"/>
    <ds:schemaRef ds:uri="http://schemas.microsoft.com/office/2006/metadata/properties"/>
    <ds:schemaRef ds:uri="http://schemas.openxmlformats.org/package/2006/metadata/core-properties"/>
    <ds:schemaRef ds:uri="http://purl.org/dc/terms/"/>
    <ds:schemaRef ds:uri="ad165980-7d91-4489-99d8-4f4c8d8879d8"/>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D922F32A-9FE5-4F8D-AE6A-AAF1102519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Index</vt:lpstr>
      <vt:lpstr>Costs</vt:lpstr>
      <vt:lpstr>Energy Savings (2013)</vt:lpstr>
      <vt:lpstr>Energy Savings (2014)</vt:lpstr>
      <vt:lpstr>Demand Savings</vt:lpstr>
      <vt:lpstr>Gross Benefits (Avoided Costs)</vt:lpstr>
      <vt:lpstr>Net Benefits</vt:lpstr>
      <vt:lpstr>DSIM</vt:lpstr>
      <vt:lpstr>Cost Effectiveness</vt:lpstr>
      <vt:lpstr>NP Opt-Out</vt:lpstr>
      <vt:lpstr>&gt;10% Cost Variances </vt:lpstr>
      <vt:lpstr>Market Transf</vt:lpstr>
      <vt:lpstr>'&gt;10% Cost Variances '!Print_Area</vt:lpstr>
      <vt:lpstr>'Cost Effectiveness'!Print_Area</vt:lpstr>
      <vt:lpstr>Costs!Print_Area</vt:lpstr>
      <vt:lpstr>'Demand Savings'!Print_Area</vt:lpstr>
      <vt:lpstr>DSIM!Print_Area</vt:lpstr>
      <vt:lpstr>'Energy Savings (2013)'!Print_Area</vt:lpstr>
      <vt:lpstr>'Energy Savings (2014)'!Print_Area</vt:lpstr>
      <vt:lpstr>'Gross Benefits (Avoided Costs)'!Print_Area</vt:lpstr>
      <vt:lpstr>Index!Print_Area</vt:lpstr>
      <vt:lpstr>'Market Transf'!Print_Area</vt:lpstr>
      <vt:lpstr>'Net Benefits'!Print_Area</vt:lpstr>
      <vt:lpstr>'NP Opt-Out'!Print_Area</vt:lpstr>
      <vt:lpstr>'&gt;10% Cost Variances '!Print_Titles</vt:lpstr>
      <vt:lpstr>'Cost Effectiveness'!Print_Titles</vt:lpstr>
      <vt:lpstr>Costs!Print_Titles</vt:lpstr>
      <vt:lpstr>'Demand Savings'!Print_Titles</vt:lpstr>
      <vt:lpstr>DSIM!Print_Titles</vt:lpstr>
      <vt:lpstr>'Energy Savings (2013)'!Print_Titles</vt:lpstr>
      <vt:lpstr>'Gross Benefits (Avoided Costs)'!Print_Titles</vt:lpstr>
      <vt:lpstr>'Market Transf'!Print_Titles</vt:lpstr>
      <vt:lpstr>'Net Benefits'!Print_Titles</vt:lpstr>
    </vt:vector>
  </TitlesOfParts>
  <Company>PSC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rogerj</dc:creator>
  <cp:lastModifiedBy>Donohue, Julie E</cp:lastModifiedBy>
  <cp:lastPrinted>2014-02-28T22:58:13Z</cp:lastPrinted>
  <dcterms:created xsi:type="dcterms:W3CDTF">2013-02-15T19:17:36Z</dcterms:created>
  <dcterms:modified xsi:type="dcterms:W3CDTF">2014-03-26T19:56:55Z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0x01010088D8463C48BC71459505FF730A681FB7</vt:lpwstr>
  </property>
</Properties>
</file>